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ohtu\Documents\Infosäkkollen\"/>
    </mc:Choice>
  </mc:AlternateContent>
  <workbookProtection workbookAlgorithmName="SHA-512" workbookHashValue="Dd9rRM9OOhVJfmzvZXpL40v29P0JS2f/m6NA5BCSkDiCejmL4g9B9Uy63gLdhmnhMFmK4vWDyF8jxMHBmbSJRw==" workbookSaltValue="3Mb+xmLSttGl1+NNOj/3ug==" workbookSpinCount="100000" lockStructure="1"/>
  <bookViews>
    <workbookView xWindow="720" yWindow="480" windowWidth="31200" windowHeight="18780" tabRatio="729"/>
  </bookViews>
  <sheets>
    <sheet name="Börja här" sheetId="22" r:id="rId1"/>
    <sheet name="Säker hantering" sheetId="8" r:id="rId2"/>
    <sheet name="Nivåfrågor" sheetId="1" r:id="rId3"/>
    <sheet name="Textåterkoppling" sheetId="16" state="hidden" r:id="rId4"/>
    <sheet name="Analysstöd" sheetId="4" r:id="rId5"/>
    <sheet name="Översikt" sheetId="15" state="hidden" r:id="rId6"/>
    <sheet name="Särskild återkoppling" sheetId="13" state="hidden" r:id="rId7"/>
    <sheet name="Återkoppling" sheetId="3" r:id="rId8"/>
    <sheet name="Definitioner" sheetId="10" r:id="rId9"/>
    <sheet name="Fördjupning" sheetId="23" r:id="rId10"/>
    <sheet name="Exportdata" sheetId="17" state="hidden" r:id="rId11"/>
  </sheets>
  <definedNames>
    <definedName name="_xlnm._FilterDatabase" localSheetId="10" hidden="1">Exportdata!$B$1:$SF$1</definedName>
    <definedName name="_xlnm._FilterDatabase" localSheetId="5" hidden="1">Översikt!$A$2:$Q$203</definedName>
    <definedName name="_Toc36824783" localSheetId="0">'Börja här'!$A$1</definedName>
    <definedName name="_Toc36824783" localSheetId="1">'Säker hantering'!$A$1</definedName>
    <definedName name="DetaljeratPerFråga">Återkoppling!$B$316</definedName>
    <definedName name="DetaljeratPerOmråde">Återkoppling!$B$57</definedName>
    <definedName name="Föreskriftsindikation" localSheetId="0">Återkoppling!#REF!</definedName>
    <definedName name="Föreskriftsindikation">Återkoppling!#REF!</definedName>
    <definedName name="SnabbaFakta">Återkoppling!$B$14</definedName>
    <definedName name="_xlnm.Print_Area" localSheetId="7">Återkoppling!$1:$384</definedName>
    <definedName name="Översiktsbild">Återkoppling!$B$19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23" l="1"/>
  <c r="A2" i="10"/>
  <c r="A2" i="3"/>
  <c r="A2" i="4"/>
  <c r="A7" i="1"/>
  <c r="A2" i="8"/>
  <c r="A2" i="22"/>
  <c r="XP1" i="17" l="1"/>
  <c r="XO1" i="17"/>
  <c r="XN1" i="17"/>
  <c r="XM1" i="17"/>
  <c r="XL1" i="17"/>
  <c r="XK1" i="17"/>
  <c r="XJ1" i="17"/>
  <c r="XI1" i="17"/>
  <c r="XH1" i="17"/>
  <c r="XG1" i="17"/>
  <c r="XF1" i="17"/>
  <c r="XE1" i="17"/>
  <c r="XD1" i="17"/>
  <c r="XC1" i="17"/>
  <c r="XB1" i="17"/>
  <c r="XA1" i="17"/>
  <c r="WZ1" i="17"/>
  <c r="WY1" i="17"/>
  <c r="WX1" i="17"/>
  <c r="WW1" i="17"/>
  <c r="WV1" i="17"/>
  <c r="WU1" i="17"/>
  <c r="WT1" i="17"/>
  <c r="WS1" i="17"/>
  <c r="WR1" i="17"/>
  <c r="WQ1" i="17"/>
  <c r="WP1" i="17"/>
  <c r="WO1" i="17"/>
  <c r="WN1" i="17"/>
  <c r="WM1" i="17"/>
  <c r="WK1" i="17"/>
  <c r="WJ1" i="17"/>
  <c r="WI1" i="17"/>
  <c r="WH1" i="17"/>
  <c r="WG1" i="17"/>
  <c r="WF1" i="17"/>
  <c r="WE1" i="17"/>
  <c r="WD1" i="17"/>
  <c r="WC1" i="17"/>
  <c r="WB1" i="17"/>
  <c r="WA1" i="17"/>
  <c r="VZ1" i="17"/>
  <c r="VY1" i="17"/>
  <c r="VX1" i="17"/>
  <c r="VW1" i="17"/>
  <c r="VV1" i="17"/>
  <c r="VU1" i="17"/>
  <c r="VT1" i="17"/>
  <c r="VS1" i="17"/>
  <c r="VR1" i="17"/>
  <c r="VQ1" i="17"/>
  <c r="VP1" i="17"/>
  <c r="VO1" i="17"/>
  <c r="VN1" i="17"/>
  <c r="VM1" i="17"/>
  <c r="VL1" i="17"/>
  <c r="VK1" i="17"/>
  <c r="VJ1" i="17"/>
  <c r="VI1" i="17"/>
  <c r="VH1" i="17"/>
  <c r="VF1" i="17"/>
  <c r="VC1" i="17"/>
  <c r="VB1" i="17"/>
  <c r="UZ1" i="17"/>
  <c r="UY1" i="17"/>
  <c r="UW1" i="17"/>
  <c r="UV1" i="17"/>
  <c r="US1" i="17"/>
  <c r="UP1" i="17"/>
  <c r="UO1" i="17"/>
  <c r="UM1" i="17"/>
  <c r="UL1" i="17"/>
  <c r="UI1" i="17"/>
  <c r="UH1" i="17"/>
  <c r="UG1" i="17"/>
  <c r="UE1" i="17"/>
  <c r="UD1" i="17"/>
  <c r="UA1" i="17"/>
  <c r="VE1" i="17"/>
  <c r="VD1" i="17"/>
  <c r="VA1" i="17"/>
  <c r="UX1" i="17"/>
  <c r="UU1" i="17"/>
  <c r="UR1" i="17"/>
  <c r="UQ1" i="17"/>
  <c r="UN1" i="17"/>
  <c r="UK1" i="17"/>
  <c r="UF1" i="17"/>
  <c r="UC1" i="17"/>
  <c r="TZ1" i="17"/>
  <c r="TY1" i="17"/>
  <c r="B102" i="16" l="1"/>
  <c r="E43" i="1" l="1"/>
  <c r="B48" i="3"/>
  <c r="T244" i="4"/>
  <c r="T245" i="4"/>
  <c r="T246" i="4"/>
  <c r="T247" i="4"/>
  <c r="T248" i="4"/>
  <c r="T243" i="4"/>
  <c r="T232" i="4"/>
  <c r="T233" i="4"/>
  <c r="T234" i="4"/>
  <c r="T235" i="4"/>
  <c r="T236" i="4"/>
  <c r="T231" i="4"/>
  <c r="S244" i="4"/>
  <c r="S245" i="4"/>
  <c r="S246" i="4"/>
  <c r="S247" i="4"/>
  <c r="S248" i="4"/>
  <c r="S243" i="4"/>
  <c r="S232" i="4"/>
  <c r="S233" i="4"/>
  <c r="S234" i="4"/>
  <c r="S235" i="4"/>
  <c r="S236" i="4"/>
  <c r="S231" i="4"/>
  <c r="R248" i="4"/>
  <c r="B248" i="4"/>
  <c r="A248" i="4"/>
  <c r="R247" i="4"/>
  <c r="B247" i="4"/>
  <c r="A247" i="4"/>
  <c r="R246" i="4"/>
  <c r="B246" i="4"/>
  <c r="A246" i="4"/>
  <c r="R245" i="4"/>
  <c r="B245" i="4"/>
  <c r="A245" i="4"/>
  <c r="R244" i="4"/>
  <c r="B244" i="4"/>
  <c r="A244" i="4"/>
  <c r="R243" i="4"/>
  <c r="B243" i="4"/>
  <c r="A243" i="4"/>
  <c r="R236" i="4"/>
  <c r="R232" i="4"/>
  <c r="R233" i="4"/>
  <c r="R234" i="4"/>
  <c r="R235" i="4"/>
  <c r="R231" i="4"/>
  <c r="A232" i="4"/>
  <c r="B232" i="4"/>
  <c r="A233" i="4"/>
  <c r="B233" i="4"/>
  <c r="A234" i="4"/>
  <c r="B234" i="4"/>
  <c r="A235" i="4"/>
  <c r="B235" i="4"/>
  <c r="A236" i="4"/>
  <c r="B236" i="4"/>
  <c r="A231" i="4"/>
  <c r="B231" i="4"/>
  <c r="D50" i="16" l="1"/>
  <c r="D49" i="16"/>
  <c r="D48" i="16"/>
  <c r="I55" i="4" l="1"/>
  <c r="P223" i="15"/>
  <c r="O223" i="15"/>
  <c r="N223" i="15"/>
  <c r="M223" i="15"/>
  <c r="K223" i="15"/>
  <c r="L223" i="15"/>
  <c r="J223" i="15"/>
  <c r="I223" i="15"/>
  <c r="H223" i="15"/>
  <c r="G223" i="15"/>
  <c r="P222" i="15"/>
  <c r="O222" i="15"/>
  <c r="N222" i="15"/>
  <c r="M222" i="15"/>
  <c r="L222" i="15"/>
  <c r="K222" i="15"/>
  <c r="J222" i="15"/>
  <c r="I222" i="15"/>
  <c r="H222" i="15"/>
  <c r="G222" i="15"/>
  <c r="B109" i="3" l="1"/>
  <c r="B125" i="3" l="1"/>
  <c r="C418" i="1" l="1"/>
  <c r="C309" i="1"/>
  <c r="E592" i="1"/>
  <c r="E576" i="1"/>
  <c r="C578" i="1" s="1"/>
  <c r="E560" i="1"/>
  <c r="C562" i="1" s="1"/>
  <c r="E391" i="1"/>
  <c r="C393" i="1" s="1"/>
  <c r="E379" i="1"/>
  <c r="C381" i="1" s="1"/>
  <c r="E367" i="1"/>
  <c r="C369" i="1" s="1"/>
  <c r="E355" i="1"/>
  <c r="C357" i="1" s="1"/>
  <c r="E343" i="1"/>
  <c r="C345" i="1" s="1"/>
  <c r="E254" i="1"/>
  <c r="E240" i="1"/>
  <c r="G25" i="13" s="1"/>
  <c r="E226" i="1"/>
  <c r="E210" i="1"/>
  <c r="E194" i="1"/>
  <c r="E178" i="1"/>
  <c r="E161" i="1"/>
  <c r="E145" i="1"/>
  <c r="E129" i="1"/>
  <c r="E113" i="1"/>
  <c r="E97" i="1"/>
  <c r="E85" i="1"/>
  <c r="E73" i="1"/>
  <c r="E61" i="1"/>
  <c r="C594" i="1" l="1"/>
  <c r="G33" i="13"/>
  <c r="C377" i="3"/>
  <c r="C375" i="3"/>
  <c r="TV1" i="17" l="1"/>
  <c r="TT1" i="17"/>
  <c r="TN1" i="17"/>
  <c r="TO1" i="17"/>
  <c r="TP1" i="17"/>
  <c r="TQ1" i="17"/>
  <c r="TH1" i="17"/>
  <c r="TI1" i="17"/>
  <c r="TJ1" i="17"/>
  <c r="TK1" i="17"/>
  <c r="TB1" i="17"/>
  <c r="TC1" i="17"/>
  <c r="TD1" i="17"/>
  <c r="TE1" i="17"/>
  <c r="SV1" i="17"/>
  <c r="SW1" i="17"/>
  <c r="SX1" i="17"/>
  <c r="SY1" i="17"/>
  <c r="SP1" i="17"/>
  <c r="SQ1" i="17"/>
  <c r="SR1" i="17"/>
  <c r="SS1" i="17"/>
  <c r="SJ1" i="17"/>
  <c r="SK1" i="17"/>
  <c r="SL1" i="17"/>
  <c r="SM1" i="17"/>
  <c r="SE1" i="17"/>
  <c r="SF1" i="17"/>
  <c r="SG1" i="17"/>
  <c r="SD1" i="17"/>
  <c r="RX1" i="17"/>
  <c r="RY1" i="17"/>
  <c r="RZ1" i="17"/>
  <c r="SA1" i="17"/>
  <c r="RS1" i="17"/>
  <c r="RT1" i="17"/>
  <c r="RU1" i="17"/>
  <c r="RR1" i="17"/>
  <c r="LE1" i="17"/>
  <c r="LD1" i="17"/>
  <c r="LB1" i="17"/>
  <c r="LC1" i="17"/>
  <c r="LA1" i="17"/>
  <c r="KY1" i="17"/>
  <c r="KZ1" i="17"/>
  <c r="KX1" i="17"/>
  <c r="A1" i="17"/>
  <c r="LF1" i="17"/>
  <c r="B33" i="1"/>
  <c r="T2" i="1" l="1"/>
  <c r="Q2" i="1"/>
  <c r="S2" i="1"/>
  <c r="R2" i="1"/>
  <c r="B49" i="1"/>
  <c r="C362" i="3" l="1"/>
  <c r="Q128" i="15"/>
  <c r="Q129" i="15"/>
  <c r="Q130" i="15"/>
  <c r="Q131" i="15"/>
  <c r="Q132" i="15"/>
  <c r="F132" i="15"/>
  <c r="F131" i="15"/>
  <c r="F130" i="15"/>
  <c r="F129" i="15"/>
  <c r="F128" i="15"/>
  <c r="D132" i="15"/>
  <c r="D131" i="15"/>
  <c r="D130" i="15"/>
  <c r="D129" i="15"/>
  <c r="D128" i="15"/>
  <c r="B129" i="15"/>
  <c r="B130" i="15"/>
  <c r="B131" i="15"/>
  <c r="B132" i="15"/>
  <c r="B128" i="15"/>
  <c r="B258" i="3"/>
  <c r="B65" i="1"/>
  <c r="B77" i="1"/>
  <c r="D187" i="16" l="1"/>
  <c r="D186" i="16"/>
  <c r="D183" i="16"/>
  <c r="B89" i="1"/>
  <c r="E448" i="1" l="1"/>
  <c r="C450" i="1" s="1"/>
  <c r="F101" i="13"/>
  <c r="D101" i="13"/>
  <c r="I101" i="13" s="1"/>
  <c r="F150" i="13"/>
  <c r="D150" i="13"/>
  <c r="I150" i="13" s="1"/>
  <c r="B101" i="1"/>
  <c r="B117" i="1"/>
  <c r="B133" i="1"/>
  <c r="B149" i="1"/>
  <c r="B166" i="1" s="1"/>
  <c r="E319" i="1" l="1"/>
  <c r="C321" i="1" s="1"/>
  <c r="E476" i="1"/>
  <c r="C478" i="1" s="1"/>
  <c r="E490" i="1"/>
  <c r="C492" i="1" s="1"/>
  <c r="E532" i="1"/>
  <c r="C534" i="1" s="1"/>
  <c r="E504" i="1"/>
  <c r="C506" i="1" s="1"/>
  <c r="E518" i="1"/>
  <c r="C520" i="1" s="1"/>
  <c r="E331" i="1"/>
  <c r="C333" i="1" s="1"/>
  <c r="E403" i="1"/>
  <c r="C405" i="1" s="1"/>
  <c r="E434" i="1"/>
  <c r="C436" i="1" s="1"/>
  <c r="H391" i="1"/>
  <c r="B182" i="1"/>
  <c r="B198" i="1"/>
  <c r="B214" i="1"/>
  <c r="E462" i="1" l="1"/>
  <c r="C464" i="1" s="1"/>
  <c r="E270" i="1"/>
  <c r="C272" i="1" s="1"/>
  <c r="E306" i="1"/>
  <c r="G15" i="13"/>
  <c r="E546" i="1"/>
  <c r="C548" i="1" s="1"/>
  <c r="E415" i="1"/>
  <c r="D362" i="3"/>
  <c r="J391" i="1"/>
  <c r="G101" i="13"/>
  <c r="G150" i="13"/>
  <c r="LP1" i="17"/>
  <c r="LO1" i="17"/>
  <c r="LN1" i="17"/>
  <c r="LM1" i="17"/>
  <c r="LL1" i="17"/>
  <c r="LK1" i="17"/>
  <c r="LJ1" i="17"/>
  <c r="LI1" i="17"/>
  <c r="B230" i="1"/>
  <c r="B244" i="1" s="1"/>
  <c r="B262" i="1"/>
  <c r="B274" i="1" s="1"/>
  <c r="B286" i="1"/>
  <c r="B298" i="1"/>
  <c r="B311" i="1" s="1"/>
  <c r="E294" i="1" l="1"/>
  <c r="C296" i="1" s="1"/>
  <c r="E282" i="1"/>
  <c r="C284" i="1" s="1"/>
  <c r="D27" i="16"/>
  <c r="B323" i="1"/>
  <c r="B335" i="1"/>
  <c r="G2" i="1" l="1"/>
  <c r="C363" i="3"/>
  <c r="B157" i="3"/>
  <c r="B347" i="1"/>
  <c r="B359" i="1"/>
  <c r="B286" i="3" l="1"/>
  <c r="B280" i="3"/>
  <c r="B279" i="3"/>
  <c r="B278" i="3"/>
  <c r="B269" i="3"/>
  <c r="C242" i="3"/>
  <c r="C311" i="3"/>
  <c r="C310" i="3"/>
  <c r="C309" i="3"/>
  <c r="C307" i="3"/>
  <c r="C305" i="3"/>
  <c r="C304" i="3"/>
  <c r="C303" i="3"/>
  <c r="C302" i="3"/>
  <c r="C301" i="3"/>
  <c r="C299" i="3"/>
  <c r="B297" i="3"/>
  <c r="C295" i="3"/>
  <c r="C294" i="3"/>
  <c r="C292" i="3"/>
  <c r="C291" i="3"/>
  <c r="C289" i="3"/>
  <c r="C287" i="3"/>
  <c r="C286" i="3"/>
  <c r="C285" i="3"/>
  <c r="C283" i="3"/>
  <c r="C282" i="3"/>
  <c r="C280" i="3"/>
  <c r="C279" i="3"/>
  <c r="C278" i="3"/>
  <c r="C276" i="3"/>
  <c r="C275" i="3"/>
  <c r="C273" i="3"/>
  <c r="C272" i="3"/>
  <c r="C271" i="3"/>
  <c r="C270" i="3"/>
  <c r="C269" i="3"/>
  <c r="C267" i="3"/>
  <c r="C266" i="3"/>
  <c r="B264" i="3"/>
  <c r="C262" i="3"/>
  <c r="C260" i="3"/>
  <c r="C258" i="3"/>
  <c r="C257" i="3"/>
  <c r="C255" i="3"/>
  <c r="C253" i="3"/>
  <c r="C252" i="3"/>
  <c r="C251" i="3"/>
  <c r="C250" i="3"/>
  <c r="C248" i="3"/>
  <c r="C247" i="3"/>
  <c r="C245" i="3"/>
  <c r="C243" i="3"/>
  <c r="C241" i="3"/>
  <c r="C240" i="3"/>
  <c r="C239" i="3"/>
  <c r="C237" i="3"/>
  <c r="C235" i="3"/>
  <c r="C234" i="3"/>
  <c r="B230" i="3"/>
  <c r="C232" i="3"/>
  <c r="Q37" i="15"/>
  <c r="H203" i="15"/>
  <c r="F15" i="13"/>
  <c r="Q133" i="15"/>
  <c r="Q134" i="15"/>
  <c r="Q135" i="15"/>
  <c r="Q136" i="15"/>
  <c r="Q137" i="15"/>
  <c r="F137" i="15"/>
  <c r="F136" i="15"/>
  <c r="F135" i="15"/>
  <c r="F134" i="15"/>
  <c r="F133" i="15"/>
  <c r="D137" i="15"/>
  <c r="D136" i="15"/>
  <c r="D135" i="15"/>
  <c r="D134" i="15"/>
  <c r="D133" i="15"/>
  <c r="B134" i="15"/>
  <c r="B135" i="15"/>
  <c r="B136" i="15"/>
  <c r="B137" i="15"/>
  <c r="B133" i="15"/>
  <c r="F12" i="13"/>
  <c r="D12" i="13"/>
  <c r="I12" i="13" s="1"/>
  <c r="B371" i="1"/>
  <c r="B383" i="1"/>
  <c r="B395" i="1"/>
  <c r="B407" i="1"/>
  <c r="B424" i="1"/>
  <c r="B438" i="1"/>
  <c r="B452" i="1"/>
  <c r="B466" i="1" s="1"/>
  <c r="C137" i="15" l="1"/>
  <c r="C134" i="15"/>
  <c r="C12" i="13"/>
  <c r="B363" i="3"/>
  <c r="C133" i="15"/>
  <c r="C135" i="15"/>
  <c r="C136" i="15"/>
  <c r="C131" i="15"/>
  <c r="C150" i="13"/>
  <c r="C130" i="15"/>
  <c r="C132" i="15"/>
  <c r="C128" i="15"/>
  <c r="B362" i="3"/>
  <c r="C101" i="13"/>
  <c r="C129" i="15"/>
  <c r="C130" i="16"/>
  <c r="B130" i="16" s="1"/>
  <c r="B276" i="3" s="1"/>
  <c r="B480" i="1"/>
  <c r="B494" i="1"/>
  <c r="B508" i="1"/>
  <c r="C128" i="16" l="1"/>
  <c r="K1" i="17"/>
  <c r="H1" i="17"/>
  <c r="G1" i="17"/>
  <c r="F1" i="17"/>
  <c r="E1" i="17"/>
  <c r="C1" i="17"/>
  <c r="D1" i="17"/>
  <c r="B1" i="17"/>
  <c r="B522" i="1"/>
  <c r="B536" i="1"/>
  <c r="B375" i="3" l="1"/>
  <c r="N1" i="17"/>
  <c r="O1" i="17"/>
  <c r="P1" i="17"/>
  <c r="Q1" i="17"/>
  <c r="R1" i="17"/>
  <c r="S1" i="17"/>
  <c r="T1" i="17"/>
  <c r="U1" i="17"/>
  <c r="V1" i="17"/>
  <c r="Z1" i="17"/>
  <c r="AA1" i="17"/>
  <c r="AB1" i="17"/>
  <c r="AC1" i="17"/>
  <c r="AD1" i="17"/>
  <c r="AE1" i="17"/>
  <c r="AF1" i="17"/>
  <c r="AG1" i="17"/>
  <c r="AH1" i="17"/>
  <c r="AI1" i="17"/>
  <c r="AM1" i="17"/>
  <c r="AN1" i="17"/>
  <c r="AO1" i="17"/>
  <c r="AP1" i="17"/>
  <c r="AQ1" i="17"/>
  <c r="AR1" i="17"/>
  <c r="AS1" i="17"/>
  <c r="AT1" i="17"/>
  <c r="AX1" i="17"/>
  <c r="AY1" i="17"/>
  <c r="AZ1" i="17"/>
  <c r="BA1" i="17"/>
  <c r="BB1" i="17"/>
  <c r="BC1" i="17"/>
  <c r="BD1" i="17"/>
  <c r="BE1" i="17"/>
  <c r="BI1" i="17"/>
  <c r="BJ1" i="17"/>
  <c r="BK1" i="17"/>
  <c r="BL1" i="17"/>
  <c r="BM1" i="17"/>
  <c r="BN1" i="17"/>
  <c r="BO1" i="17"/>
  <c r="BP1" i="17"/>
  <c r="BT1" i="17"/>
  <c r="BU1" i="17"/>
  <c r="BV1" i="17"/>
  <c r="BW1" i="17"/>
  <c r="BX1" i="17"/>
  <c r="BY1" i="17"/>
  <c r="BZ1" i="17"/>
  <c r="CA1" i="17"/>
  <c r="CB1" i="17"/>
  <c r="CC1" i="17"/>
  <c r="CG1" i="17"/>
  <c r="CH1" i="17"/>
  <c r="CI1" i="17"/>
  <c r="CJ1" i="17"/>
  <c r="CK1" i="17"/>
  <c r="CL1" i="17"/>
  <c r="CM1" i="17"/>
  <c r="CN1" i="17"/>
  <c r="CO1" i="17"/>
  <c r="CP1" i="17"/>
  <c r="CT1" i="17"/>
  <c r="CU1" i="17"/>
  <c r="CV1" i="17"/>
  <c r="CW1" i="17"/>
  <c r="CX1" i="17"/>
  <c r="CY1" i="17"/>
  <c r="CZ1" i="17"/>
  <c r="DA1" i="17"/>
  <c r="DB1" i="17"/>
  <c r="DC1" i="17"/>
  <c r="DG1" i="17"/>
  <c r="DH1" i="17"/>
  <c r="DI1" i="17"/>
  <c r="DJ1" i="17"/>
  <c r="DK1" i="17"/>
  <c r="DL1" i="17"/>
  <c r="DM1" i="17"/>
  <c r="DN1" i="17"/>
  <c r="DO1" i="17"/>
  <c r="DP1" i="17"/>
  <c r="DT1" i="17"/>
  <c r="DU1" i="17"/>
  <c r="DV1" i="17"/>
  <c r="DW1" i="17"/>
  <c r="DX1" i="17"/>
  <c r="DY1" i="17"/>
  <c r="DZ1" i="17"/>
  <c r="EA1" i="17"/>
  <c r="EB1" i="17"/>
  <c r="EC1" i="17"/>
  <c r="EG1" i="17"/>
  <c r="EH1" i="17"/>
  <c r="EI1" i="17"/>
  <c r="EJ1" i="17"/>
  <c r="EK1" i="17"/>
  <c r="EL1" i="17"/>
  <c r="EM1" i="17"/>
  <c r="EN1" i="17"/>
  <c r="EO1" i="17"/>
  <c r="EP1" i="17"/>
  <c r="ET1" i="17"/>
  <c r="EU1" i="17"/>
  <c r="EV1" i="17"/>
  <c r="EW1" i="17"/>
  <c r="EX1" i="17"/>
  <c r="EY1" i="17"/>
  <c r="EZ1" i="17"/>
  <c r="FA1" i="17"/>
  <c r="FB1" i="17"/>
  <c r="FC1" i="17"/>
  <c r="FG1" i="17"/>
  <c r="FH1" i="17"/>
  <c r="FI1" i="17"/>
  <c r="FJ1" i="17"/>
  <c r="FK1" i="17"/>
  <c r="FL1" i="17"/>
  <c r="FM1" i="17"/>
  <c r="FN1" i="17"/>
  <c r="FO1" i="17"/>
  <c r="FP1" i="17"/>
  <c r="FT1" i="17"/>
  <c r="FU1" i="17"/>
  <c r="FV1" i="17"/>
  <c r="FW1" i="17"/>
  <c r="FX1" i="17"/>
  <c r="FY1" i="17"/>
  <c r="FZ1" i="17"/>
  <c r="GA1" i="17"/>
  <c r="GB1" i="17"/>
  <c r="GF1" i="17"/>
  <c r="GG1" i="17"/>
  <c r="GH1" i="17"/>
  <c r="GI1" i="17"/>
  <c r="GJ1" i="17"/>
  <c r="GK1" i="17"/>
  <c r="GL1" i="17"/>
  <c r="GM1" i="17"/>
  <c r="GN1" i="17"/>
  <c r="GR1" i="17"/>
  <c r="GS1" i="17"/>
  <c r="GT1" i="17"/>
  <c r="GU1" i="17"/>
  <c r="GV1" i="17"/>
  <c r="GW1" i="17"/>
  <c r="GX1" i="17"/>
  <c r="GY1" i="17"/>
  <c r="HC1" i="17"/>
  <c r="HD1" i="17"/>
  <c r="HE1" i="17"/>
  <c r="HF1" i="17"/>
  <c r="HG1" i="17"/>
  <c r="HH1" i="17"/>
  <c r="HI1" i="17"/>
  <c r="HJ1" i="17"/>
  <c r="HN1" i="17"/>
  <c r="HO1" i="17"/>
  <c r="HP1" i="17"/>
  <c r="HQ1" i="17"/>
  <c r="HR1" i="17"/>
  <c r="HS1" i="17"/>
  <c r="HT1" i="17"/>
  <c r="HU1" i="17"/>
  <c r="HY1" i="17"/>
  <c r="HZ1" i="17"/>
  <c r="IA1" i="17"/>
  <c r="IB1" i="17"/>
  <c r="IC1" i="17"/>
  <c r="ID1" i="17"/>
  <c r="IE1" i="17"/>
  <c r="IF1" i="17"/>
  <c r="IJ1" i="17"/>
  <c r="IK1" i="17"/>
  <c r="IL1" i="17"/>
  <c r="IM1" i="17"/>
  <c r="IN1" i="17"/>
  <c r="IO1" i="17"/>
  <c r="IP1" i="17"/>
  <c r="IQ1" i="17"/>
  <c r="IU1" i="17"/>
  <c r="IV1" i="17"/>
  <c r="IW1" i="17"/>
  <c r="IX1" i="17"/>
  <c r="IY1" i="17"/>
  <c r="IZ1" i="17"/>
  <c r="JA1" i="17"/>
  <c r="JB1" i="17"/>
  <c r="JF1" i="17"/>
  <c r="JG1" i="17"/>
  <c r="JH1" i="17"/>
  <c r="JI1" i="17"/>
  <c r="JJ1" i="17"/>
  <c r="JK1" i="17"/>
  <c r="JL1" i="17"/>
  <c r="JM1" i="17"/>
  <c r="JQ1" i="17"/>
  <c r="JR1" i="17"/>
  <c r="JS1" i="17"/>
  <c r="JT1" i="17"/>
  <c r="JU1" i="17"/>
  <c r="JV1" i="17"/>
  <c r="JW1" i="17"/>
  <c r="JX1" i="17"/>
  <c r="KB1" i="17"/>
  <c r="KC1" i="17"/>
  <c r="KD1" i="17"/>
  <c r="KE1" i="17"/>
  <c r="KF1" i="17"/>
  <c r="KG1" i="17"/>
  <c r="KH1" i="17"/>
  <c r="KI1" i="17"/>
  <c r="KM1" i="17"/>
  <c r="KN1" i="17"/>
  <c r="KO1" i="17"/>
  <c r="KP1" i="17"/>
  <c r="KQ1" i="17"/>
  <c r="KR1" i="17"/>
  <c r="KS1" i="17"/>
  <c r="KT1" i="17"/>
  <c r="LT1" i="17"/>
  <c r="LU1" i="17"/>
  <c r="LV1" i="17"/>
  <c r="LW1" i="17"/>
  <c r="LX1" i="17"/>
  <c r="LY1" i="17"/>
  <c r="LZ1" i="17"/>
  <c r="MA1" i="17"/>
  <c r="ME1" i="17"/>
  <c r="MF1" i="17"/>
  <c r="MG1" i="17"/>
  <c r="MH1" i="17"/>
  <c r="MI1" i="17"/>
  <c r="MJ1" i="17"/>
  <c r="MK1" i="17"/>
  <c r="ML1" i="17"/>
  <c r="MM1" i="17"/>
  <c r="MQ1" i="17"/>
  <c r="MR1" i="17"/>
  <c r="MS1" i="17"/>
  <c r="MT1" i="17"/>
  <c r="MU1" i="17"/>
  <c r="MV1" i="17"/>
  <c r="MW1" i="17"/>
  <c r="MX1" i="17"/>
  <c r="MY1" i="17"/>
  <c r="NC1" i="17"/>
  <c r="ND1" i="17"/>
  <c r="NE1" i="17"/>
  <c r="NF1" i="17"/>
  <c r="NG1" i="17"/>
  <c r="NH1" i="17"/>
  <c r="NI1" i="17"/>
  <c r="NJ1" i="17"/>
  <c r="NK1" i="17"/>
  <c r="NO1" i="17"/>
  <c r="NP1" i="17"/>
  <c r="NQ1" i="17"/>
  <c r="NR1" i="17"/>
  <c r="NS1" i="17"/>
  <c r="NT1" i="17"/>
  <c r="NU1" i="17"/>
  <c r="NV1" i="17"/>
  <c r="NW1" i="17"/>
  <c r="OA1" i="17"/>
  <c r="OB1" i="17"/>
  <c r="OC1" i="17"/>
  <c r="OD1" i="17"/>
  <c r="OE1" i="17"/>
  <c r="OF1" i="17"/>
  <c r="OG1" i="17"/>
  <c r="OH1" i="17"/>
  <c r="OI1" i="17"/>
  <c r="OM1" i="17"/>
  <c r="ON1" i="17"/>
  <c r="OO1" i="17"/>
  <c r="OP1" i="17"/>
  <c r="OQ1" i="17"/>
  <c r="OR1" i="17"/>
  <c r="OS1" i="17"/>
  <c r="OT1" i="17"/>
  <c r="OU1" i="17"/>
  <c r="OY1" i="17"/>
  <c r="OZ1" i="17"/>
  <c r="PA1" i="17"/>
  <c r="PB1" i="17"/>
  <c r="PC1" i="17"/>
  <c r="PD1" i="17"/>
  <c r="PE1" i="17"/>
  <c r="PF1" i="17"/>
  <c r="PG1" i="17"/>
  <c r="PK1" i="17"/>
  <c r="PL1" i="17"/>
  <c r="PM1" i="17"/>
  <c r="PN1" i="17"/>
  <c r="PO1" i="17"/>
  <c r="PP1" i="17"/>
  <c r="PQ1" i="17"/>
  <c r="PR1" i="17"/>
  <c r="PS1" i="17"/>
  <c r="PW1" i="17"/>
  <c r="PX1" i="17"/>
  <c r="PY1" i="17"/>
  <c r="PZ1" i="17"/>
  <c r="QA1" i="17"/>
  <c r="QB1" i="17"/>
  <c r="QC1" i="17"/>
  <c r="QD1" i="17"/>
  <c r="QE1" i="17"/>
  <c r="QI1" i="17"/>
  <c r="QJ1" i="17"/>
  <c r="QK1" i="17"/>
  <c r="QL1" i="17"/>
  <c r="QM1" i="17"/>
  <c r="QN1" i="17"/>
  <c r="QO1" i="17"/>
  <c r="QP1" i="17"/>
  <c r="QQ1" i="17"/>
  <c r="QU1" i="17"/>
  <c r="QV1" i="17"/>
  <c r="QW1" i="17"/>
  <c r="QX1" i="17"/>
  <c r="QY1" i="17"/>
  <c r="QZ1" i="17"/>
  <c r="RA1" i="17"/>
  <c r="RB1" i="17"/>
  <c r="RF1" i="17"/>
  <c r="RG1" i="17"/>
  <c r="RH1" i="17"/>
  <c r="RI1" i="17"/>
  <c r="RJ1" i="17"/>
  <c r="RK1" i="17"/>
  <c r="RL1" i="17"/>
  <c r="RM1" i="17"/>
  <c r="RN1" i="17"/>
  <c r="B550" i="1"/>
  <c r="B377" i="3" l="1"/>
  <c r="F218" i="15"/>
  <c r="F225" i="15"/>
  <c r="H34" i="13"/>
  <c r="B568" i="1"/>
  <c r="B582" i="1"/>
  <c r="Q178" i="15" l="1"/>
  <c r="Q179" i="15"/>
  <c r="Q180" i="15"/>
  <c r="Q181" i="15"/>
  <c r="Q182" i="15"/>
  <c r="F182" i="15"/>
  <c r="F181" i="15"/>
  <c r="F180" i="15"/>
  <c r="F179" i="15"/>
  <c r="F178" i="15"/>
  <c r="D182" i="15"/>
  <c r="D181" i="15"/>
  <c r="D180" i="15"/>
  <c r="D179" i="15"/>
  <c r="D178" i="15"/>
  <c r="C182" i="15"/>
  <c r="C181" i="15"/>
  <c r="C180" i="15"/>
  <c r="C179" i="15"/>
  <c r="C178" i="15"/>
  <c r="B182" i="15"/>
  <c r="B181" i="15"/>
  <c r="B180" i="15"/>
  <c r="B179" i="15"/>
  <c r="B178" i="15"/>
  <c r="D15" i="13"/>
  <c r="I15" i="13" s="1"/>
  <c r="C15" i="13"/>
  <c r="F51" i="13"/>
  <c r="D51" i="13"/>
  <c r="I51" i="13" s="1"/>
  <c r="C51" i="13"/>
  <c r="F151" i="13"/>
  <c r="D151" i="13"/>
  <c r="I151" i="13" s="1"/>
  <c r="C151" i="13"/>
  <c r="Q193" i="15" l="1"/>
  <c r="Q194" i="15"/>
  <c r="Q195" i="15"/>
  <c r="Q196" i="15"/>
  <c r="Q197" i="15"/>
  <c r="Q198" i="15"/>
  <c r="Q199" i="15"/>
  <c r="Q200" i="15"/>
  <c r="Q201" i="15"/>
  <c r="Q202" i="15"/>
  <c r="I203" i="15"/>
  <c r="J203" i="15"/>
  <c r="K203" i="15"/>
  <c r="L203" i="15"/>
  <c r="M203" i="15"/>
  <c r="N203" i="15"/>
  <c r="O203" i="15"/>
  <c r="P203" i="15"/>
  <c r="G203" i="15"/>
  <c r="C202" i="15"/>
  <c r="B202" i="15"/>
  <c r="F276" i="15"/>
  <c r="H154" i="13"/>
  <c r="RC1" i="17" l="1"/>
  <c r="KJ1" i="17"/>
  <c r="JY1" i="17"/>
  <c r="BQ1" i="17"/>
  <c r="BF1" i="17"/>
  <c r="AU1" i="17"/>
  <c r="KU1" i="17" l="1"/>
  <c r="G149" i="13"/>
  <c r="H17" i="13"/>
  <c r="F16" i="13"/>
  <c r="H53" i="13" l="1"/>
  <c r="B199" i="15"/>
  <c r="B200" i="15"/>
  <c r="B201" i="15"/>
  <c r="B198" i="15"/>
  <c r="B194" i="15"/>
  <c r="B195" i="15"/>
  <c r="B196" i="15"/>
  <c r="B197" i="15"/>
  <c r="B193" i="15"/>
  <c r="B189" i="15"/>
  <c r="B190" i="15"/>
  <c r="B191" i="15"/>
  <c r="B192" i="15"/>
  <c r="B188" i="15"/>
  <c r="B184" i="15"/>
  <c r="B185" i="15"/>
  <c r="B186" i="15"/>
  <c r="B187" i="15"/>
  <c r="B183" i="15"/>
  <c r="B174" i="15"/>
  <c r="B175" i="15"/>
  <c r="B176" i="15"/>
  <c r="B177" i="15"/>
  <c r="B173" i="15"/>
  <c r="B169" i="15"/>
  <c r="B170" i="15"/>
  <c r="B171" i="15"/>
  <c r="B172" i="15"/>
  <c r="B168" i="15"/>
  <c r="B164" i="15"/>
  <c r="B165" i="15"/>
  <c r="B166" i="15"/>
  <c r="B167" i="15"/>
  <c r="B163" i="15"/>
  <c r="B159" i="15"/>
  <c r="B160" i="15"/>
  <c r="B161" i="15"/>
  <c r="B162" i="15"/>
  <c r="B158" i="15"/>
  <c r="B154" i="15"/>
  <c r="B155" i="15"/>
  <c r="B156" i="15"/>
  <c r="B157" i="15"/>
  <c r="B153" i="15"/>
  <c r="B149" i="15"/>
  <c r="B150" i="15"/>
  <c r="B151" i="15"/>
  <c r="B152" i="15"/>
  <c r="B148" i="15"/>
  <c r="B144" i="15"/>
  <c r="B145" i="15"/>
  <c r="B146" i="15"/>
  <c r="B147" i="15"/>
  <c r="B143" i="15"/>
  <c r="B139" i="15"/>
  <c r="B140" i="15"/>
  <c r="B141" i="15"/>
  <c r="B142" i="15"/>
  <c r="B138" i="15"/>
  <c r="B124" i="15"/>
  <c r="B125" i="15"/>
  <c r="B126" i="15"/>
  <c r="B127" i="15"/>
  <c r="B123" i="15"/>
  <c r="B119" i="15"/>
  <c r="B120" i="15"/>
  <c r="B121" i="15"/>
  <c r="B122" i="15"/>
  <c r="B118" i="15"/>
  <c r="B114" i="15"/>
  <c r="B115" i="15"/>
  <c r="B116" i="15"/>
  <c r="B117" i="15"/>
  <c r="B113" i="15"/>
  <c r="B109" i="15"/>
  <c r="B110" i="15"/>
  <c r="B111" i="15"/>
  <c r="B112" i="15"/>
  <c r="B108" i="15"/>
  <c r="B104" i="15"/>
  <c r="B105" i="15"/>
  <c r="B106" i="15"/>
  <c r="B107" i="15"/>
  <c r="B103" i="15"/>
  <c r="B99" i="15"/>
  <c r="B100" i="15"/>
  <c r="B101" i="15"/>
  <c r="B102" i="15"/>
  <c r="B98" i="15"/>
  <c r="B94" i="15"/>
  <c r="B95" i="15"/>
  <c r="B96" i="15"/>
  <c r="B97" i="15"/>
  <c r="B93" i="15"/>
  <c r="B89" i="15"/>
  <c r="B90" i="15"/>
  <c r="B91" i="15"/>
  <c r="B92" i="15"/>
  <c r="B88" i="15"/>
  <c r="B84" i="15"/>
  <c r="B85" i="15"/>
  <c r="B86" i="15"/>
  <c r="B87" i="15"/>
  <c r="B83" i="15"/>
  <c r="B79" i="15"/>
  <c r="B80" i="15"/>
  <c r="B81" i="15"/>
  <c r="B82" i="15"/>
  <c r="B78" i="15"/>
  <c r="B74" i="15"/>
  <c r="B75" i="15"/>
  <c r="B76" i="15"/>
  <c r="B77" i="15"/>
  <c r="B73" i="15"/>
  <c r="B69" i="15"/>
  <c r="B70" i="15"/>
  <c r="B71" i="15"/>
  <c r="B72" i="15"/>
  <c r="B68" i="15"/>
  <c r="B64" i="15"/>
  <c r="B65" i="15"/>
  <c r="B66" i="15"/>
  <c r="B67" i="15"/>
  <c r="B63" i="15"/>
  <c r="B59" i="15"/>
  <c r="B60" i="15"/>
  <c r="B61" i="15"/>
  <c r="B62" i="15"/>
  <c r="B58" i="15"/>
  <c r="B54" i="15"/>
  <c r="B55" i="15"/>
  <c r="B56" i="15"/>
  <c r="B57" i="15"/>
  <c r="B53" i="15"/>
  <c r="B49" i="15"/>
  <c r="B50" i="15"/>
  <c r="B51" i="15"/>
  <c r="B52" i="15"/>
  <c r="B48" i="15"/>
  <c r="B44" i="15"/>
  <c r="B45" i="15"/>
  <c r="B46" i="15"/>
  <c r="B47" i="15"/>
  <c r="B43" i="15"/>
  <c r="B39" i="15"/>
  <c r="B40" i="15"/>
  <c r="B41" i="15"/>
  <c r="B42" i="15"/>
  <c r="B38" i="15"/>
  <c r="B34" i="15"/>
  <c r="B35" i="15"/>
  <c r="B36" i="15"/>
  <c r="B37" i="15"/>
  <c r="B33" i="15"/>
  <c r="B29" i="15"/>
  <c r="B30" i="15"/>
  <c r="B31" i="15"/>
  <c r="B32" i="15"/>
  <c r="B28" i="15"/>
  <c r="B24" i="15"/>
  <c r="B25" i="15"/>
  <c r="B26" i="15"/>
  <c r="B27" i="15"/>
  <c r="B23" i="15"/>
  <c r="B19" i="15"/>
  <c r="B20" i="15"/>
  <c r="B21" i="15"/>
  <c r="B22" i="15"/>
  <c r="B18" i="15"/>
  <c r="B14" i="15"/>
  <c r="B15" i="15"/>
  <c r="B16" i="15"/>
  <c r="B17" i="15"/>
  <c r="B13" i="15"/>
  <c r="B9" i="15"/>
  <c r="B10" i="15"/>
  <c r="B11" i="15"/>
  <c r="B12" i="15"/>
  <c r="B8" i="15"/>
  <c r="C199" i="15"/>
  <c r="C200" i="15"/>
  <c r="C201" i="15"/>
  <c r="C198" i="15"/>
  <c r="C194" i="15"/>
  <c r="C195" i="15"/>
  <c r="C196" i="15"/>
  <c r="C197" i="15"/>
  <c r="C193" i="15"/>
  <c r="C189" i="15"/>
  <c r="C190" i="15"/>
  <c r="C191" i="15"/>
  <c r="C192" i="15"/>
  <c r="C188" i="15"/>
  <c r="C184" i="15"/>
  <c r="C185" i="15"/>
  <c r="C186" i="15"/>
  <c r="C187" i="15"/>
  <c r="C183" i="15"/>
  <c r="C174" i="15"/>
  <c r="C175" i="15"/>
  <c r="C176" i="15"/>
  <c r="C177" i="15"/>
  <c r="C173" i="15"/>
  <c r="C169" i="15"/>
  <c r="C170" i="15"/>
  <c r="C171" i="15"/>
  <c r="C172" i="15"/>
  <c r="C168" i="15"/>
  <c r="C164" i="15"/>
  <c r="C165" i="15"/>
  <c r="C166" i="15"/>
  <c r="C167" i="15"/>
  <c r="C163" i="15"/>
  <c r="C159" i="15"/>
  <c r="C160" i="15"/>
  <c r="C161" i="15"/>
  <c r="C162" i="15"/>
  <c r="C158" i="15"/>
  <c r="C154" i="15"/>
  <c r="C155" i="15"/>
  <c r="C156" i="15"/>
  <c r="C157" i="15"/>
  <c r="C153" i="15"/>
  <c r="C149" i="15"/>
  <c r="C150" i="15"/>
  <c r="C151" i="15"/>
  <c r="C152" i="15"/>
  <c r="C148" i="15"/>
  <c r="C144" i="15"/>
  <c r="C145" i="15"/>
  <c r="C146" i="15"/>
  <c r="C147" i="15"/>
  <c r="C143" i="15"/>
  <c r="C139" i="15"/>
  <c r="C140" i="15"/>
  <c r="C141" i="15"/>
  <c r="C142" i="15"/>
  <c r="C138" i="15"/>
  <c r="C124" i="15"/>
  <c r="C125" i="15"/>
  <c r="C126" i="15"/>
  <c r="C127" i="15"/>
  <c r="C123" i="15"/>
  <c r="C119" i="15"/>
  <c r="C120" i="15"/>
  <c r="C121" i="15"/>
  <c r="C122" i="15"/>
  <c r="C118" i="15"/>
  <c r="C114" i="15"/>
  <c r="C115" i="15"/>
  <c r="C116" i="15"/>
  <c r="C117" i="15"/>
  <c r="C113" i="15"/>
  <c r="C109" i="15"/>
  <c r="C110" i="15"/>
  <c r="C111" i="15"/>
  <c r="C112" i="15"/>
  <c r="C108" i="15"/>
  <c r="C104" i="15"/>
  <c r="C105" i="15"/>
  <c r="C106" i="15"/>
  <c r="C107" i="15"/>
  <c r="C103" i="15"/>
  <c r="C99" i="15"/>
  <c r="C100" i="15"/>
  <c r="C101" i="15"/>
  <c r="C102" i="15"/>
  <c r="C98" i="15"/>
  <c r="C94" i="15"/>
  <c r="C95" i="15"/>
  <c r="C96" i="15"/>
  <c r="C97" i="15"/>
  <c r="C93" i="15"/>
  <c r="C89" i="15"/>
  <c r="C90" i="15"/>
  <c r="C91" i="15"/>
  <c r="C92" i="15"/>
  <c r="C88" i="15"/>
  <c r="C84" i="15"/>
  <c r="C85" i="15"/>
  <c r="C86" i="15"/>
  <c r="C87" i="15"/>
  <c r="C83" i="15"/>
  <c r="C79" i="15"/>
  <c r="C80" i="15"/>
  <c r="C81" i="15"/>
  <c r="C82" i="15"/>
  <c r="C78" i="15"/>
  <c r="C74" i="15"/>
  <c r="C75" i="15"/>
  <c r="C76" i="15"/>
  <c r="C77" i="15"/>
  <c r="C73" i="15"/>
  <c r="C69" i="15"/>
  <c r="C70" i="15"/>
  <c r="C71" i="15"/>
  <c r="C72" i="15"/>
  <c r="C68" i="15"/>
  <c r="C64" i="15"/>
  <c r="C65" i="15"/>
  <c r="C66" i="15"/>
  <c r="C67" i="15"/>
  <c r="C63" i="15"/>
  <c r="C59" i="15"/>
  <c r="C60" i="15"/>
  <c r="C61" i="15"/>
  <c r="C62" i="15"/>
  <c r="C58" i="15"/>
  <c r="C54" i="15"/>
  <c r="C55" i="15"/>
  <c r="C56" i="15"/>
  <c r="C57" i="15"/>
  <c r="C53" i="15"/>
  <c r="C49" i="15"/>
  <c r="C50" i="15"/>
  <c r="C51" i="15"/>
  <c r="C52" i="15"/>
  <c r="C48" i="15"/>
  <c r="C44" i="15"/>
  <c r="C45" i="15"/>
  <c r="C46" i="15"/>
  <c r="C47" i="15"/>
  <c r="C43" i="15"/>
  <c r="C39" i="15"/>
  <c r="C40" i="15"/>
  <c r="C41" i="15"/>
  <c r="C42" i="15"/>
  <c r="C38" i="15"/>
  <c r="C34" i="15"/>
  <c r="C35" i="15"/>
  <c r="C36" i="15"/>
  <c r="C37" i="15"/>
  <c r="C33" i="15"/>
  <c r="F37" i="15"/>
  <c r="D37" i="15"/>
  <c r="D36" i="15"/>
  <c r="C29" i="15"/>
  <c r="C30" i="15"/>
  <c r="C31" i="15"/>
  <c r="C32" i="15"/>
  <c r="C28" i="15"/>
  <c r="C24" i="15"/>
  <c r="C25" i="15"/>
  <c r="C26" i="15"/>
  <c r="C27" i="15"/>
  <c r="C23" i="15"/>
  <c r="C19" i="15"/>
  <c r="C20" i="15"/>
  <c r="C21" i="15"/>
  <c r="C22" i="15"/>
  <c r="C18" i="15"/>
  <c r="C14" i="15"/>
  <c r="C15" i="15"/>
  <c r="C16" i="15"/>
  <c r="C17" i="15"/>
  <c r="C13" i="15"/>
  <c r="C9" i="15"/>
  <c r="C10" i="15"/>
  <c r="C11" i="15"/>
  <c r="C12" i="15"/>
  <c r="C8" i="15"/>
  <c r="C4" i="15"/>
  <c r="C5" i="15"/>
  <c r="C6" i="15"/>
  <c r="C7" i="15"/>
  <c r="C3" i="15"/>
  <c r="F148" i="13" l="1"/>
  <c r="F147" i="13"/>
  <c r="D148" i="13"/>
  <c r="I148" i="13" s="1"/>
  <c r="D147" i="13"/>
  <c r="I147" i="13" s="1"/>
  <c r="C148" i="13"/>
  <c r="C147" i="13"/>
  <c r="F220" i="15"/>
  <c r="C382" i="3" l="1"/>
  <c r="B382" i="3"/>
  <c r="C381" i="3"/>
  <c r="B381" i="3"/>
  <c r="B220" i="3"/>
  <c r="B204" i="3"/>
  <c r="B188" i="3"/>
  <c r="B173" i="3"/>
  <c r="B141" i="3"/>
  <c r="B93" i="3"/>
  <c r="H107" i="13"/>
  <c r="F97" i="13"/>
  <c r="D97" i="13"/>
  <c r="I97" i="13" s="1"/>
  <c r="C97" i="13"/>
  <c r="F96" i="13"/>
  <c r="D96" i="13"/>
  <c r="I96" i="13" s="1"/>
  <c r="C96" i="13"/>
  <c r="F95" i="13"/>
  <c r="D95" i="13"/>
  <c r="I95" i="13" s="1"/>
  <c r="C95" i="13"/>
  <c r="F94" i="13"/>
  <c r="D94" i="13"/>
  <c r="I94" i="13" s="1"/>
  <c r="C94" i="13"/>
  <c r="F93" i="13"/>
  <c r="D93" i="13"/>
  <c r="I93" i="13" s="1"/>
  <c r="C93" i="13"/>
  <c r="F92" i="13"/>
  <c r="D92" i="13"/>
  <c r="I92" i="13" s="1"/>
  <c r="C92" i="13"/>
  <c r="F91" i="13"/>
  <c r="D91" i="13"/>
  <c r="I91" i="13" s="1"/>
  <c r="C91" i="13"/>
  <c r="B76" i="3"/>
  <c r="D237" i="16"/>
  <c r="D75" i="16"/>
  <c r="D42" i="16"/>
  <c r="G229" i="15"/>
  <c r="G206" i="15"/>
  <c r="Q4" i="15" l="1"/>
  <c r="Q5" i="15"/>
  <c r="Q6" i="15"/>
  <c r="Q7" i="15"/>
  <c r="Q8" i="15"/>
  <c r="Q9" i="15"/>
  <c r="Q10" i="15"/>
  <c r="Q11" i="15"/>
  <c r="Q12" i="15"/>
  <c r="Q13" i="15"/>
  <c r="Q14" i="15"/>
  <c r="Q15" i="15"/>
  <c r="Q16" i="15"/>
  <c r="Q17" i="15"/>
  <c r="Q18" i="15"/>
  <c r="Q19" i="15"/>
  <c r="Q20" i="15"/>
  <c r="Q21" i="15"/>
  <c r="Q22" i="15"/>
  <c r="Q23" i="15"/>
  <c r="Q24" i="15"/>
  <c r="Q25" i="15"/>
  <c r="Q26" i="15"/>
  <c r="Q27" i="15"/>
  <c r="Q28" i="15"/>
  <c r="Q29" i="15"/>
  <c r="Q30" i="15"/>
  <c r="Q31" i="15"/>
  <c r="Q32" i="15"/>
  <c r="Q33" i="15"/>
  <c r="Q35" i="15"/>
  <c r="Q36" i="15"/>
  <c r="Q34" i="15"/>
  <c r="Q38" i="15"/>
  <c r="Q40" i="15"/>
  <c r="Q41" i="15"/>
  <c r="Q39" i="15"/>
  <c r="Q42" i="15"/>
  <c r="Q43" i="15"/>
  <c r="Q45" i="15"/>
  <c r="Q46" i="15"/>
  <c r="Q44" i="15"/>
  <c r="Q47" i="15"/>
  <c r="Q48" i="15"/>
  <c r="Q50" i="15"/>
  <c r="Q51" i="15"/>
  <c r="Q49" i="15"/>
  <c r="Q52" i="15"/>
  <c r="Q53" i="15"/>
  <c r="Q55" i="15"/>
  <c r="Q56" i="15"/>
  <c r="Q54" i="15"/>
  <c r="Q57" i="15"/>
  <c r="Q58" i="15"/>
  <c r="Q60" i="15"/>
  <c r="Q61" i="15"/>
  <c r="Q59" i="15"/>
  <c r="Q62" i="15"/>
  <c r="Q63" i="15"/>
  <c r="Q65" i="15"/>
  <c r="Q66" i="15"/>
  <c r="Q64" i="15"/>
  <c r="Q67" i="15"/>
  <c r="Q68" i="15"/>
  <c r="Q69" i="15"/>
  <c r="Q70" i="15"/>
  <c r="Q71" i="15"/>
  <c r="Q72" i="15"/>
  <c r="Q73" i="15"/>
  <c r="Q74" i="15"/>
  <c r="Q75" i="15"/>
  <c r="Q76" i="15"/>
  <c r="Q77" i="15"/>
  <c r="Q78" i="15"/>
  <c r="Q79" i="15"/>
  <c r="Q80" i="15"/>
  <c r="Q81" i="15"/>
  <c r="Q82" i="15"/>
  <c r="Q83" i="15"/>
  <c r="Q84" i="15"/>
  <c r="Q85" i="15"/>
  <c r="Q86" i="15"/>
  <c r="Q87" i="15"/>
  <c r="Q88" i="15"/>
  <c r="Q89" i="15"/>
  <c r="Q90" i="15"/>
  <c r="Q91" i="15"/>
  <c r="Q92" i="15"/>
  <c r="Q93" i="15"/>
  <c r="Q94" i="15"/>
  <c r="Q95" i="15"/>
  <c r="Q96" i="15"/>
  <c r="Q97" i="15"/>
  <c r="Q98" i="15"/>
  <c r="Q99" i="15"/>
  <c r="Q100" i="15"/>
  <c r="Q101" i="15"/>
  <c r="Q102" i="15"/>
  <c r="Q103" i="15"/>
  <c r="Q104" i="15"/>
  <c r="Q105" i="15"/>
  <c r="Q106" i="15"/>
  <c r="Q107" i="15"/>
  <c r="Q108" i="15"/>
  <c r="Q109" i="15"/>
  <c r="Q110" i="15"/>
  <c r="Q111" i="15"/>
  <c r="Q112" i="15"/>
  <c r="Q113" i="15"/>
  <c r="Q114" i="15"/>
  <c r="Q115" i="15"/>
  <c r="Q116" i="15"/>
  <c r="Q117" i="15"/>
  <c r="Q118" i="15"/>
  <c r="Q119" i="15"/>
  <c r="Q120" i="15"/>
  <c r="Q121" i="15"/>
  <c r="Q122" i="15"/>
  <c r="Q123" i="15"/>
  <c r="Q124" i="15"/>
  <c r="Q125" i="15"/>
  <c r="Q126" i="15"/>
  <c r="Q127" i="15"/>
  <c r="Q138" i="15"/>
  <c r="Q139" i="15"/>
  <c r="Q140" i="15"/>
  <c r="Q141" i="15"/>
  <c r="Q142" i="15"/>
  <c r="Q143" i="15"/>
  <c r="Q144" i="15"/>
  <c r="Q145" i="15"/>
  <c r="Q146" i="15"/>
  <c r="Q147" i="15"/>
  <c r="Q148" i="15"/>
  <c r="Q149" i="15"/>
  <c r="Q150" i="15"/>
  <c r="Q151" i="15"/>
  <c r="Q152" i="15"/>
  <c r="Q153" i="15"/>
  <c r="Q154" i="15"/>
  <c r="Q155" i="15"/>
  <c r="Q156" i="15"/>
  <c r="Q157" i="15"/>
  <c r="Q158" i="15"/>
  <c r="Q160" i="15"/>
  <c r="Q159" i="15"/>
  <c r="Q161" i="15"/>
  <c r="Q162" i="15"/>
  <c r="Q163" i="15"/>
  <c r="Q164" i="15"/>
  <c r="Q165" i="15"/>
  <c r="Q166" i="15"/>
  <c r="Q167" i="15"/>
  <c r="Q168" i="15"/>
  <c r="Q169" i="15"/>
  <c r="Q170" i="15"/>
  <c r="Q171" i="15"/>
  <c r="Q172" i="15"/>
  <c r="Q173" i="15"/>
  <c r="Q174" i="15"/>
  <c r="Q175" i="15"/>
  <c r="Q176" i="15"/>
  <c r="Q177" i="15"/>
  <c r="Q183" i="15"/>
  <c r="Q184" i="15"/>
  <c r="Q185" i="15"/>
  <c r="Q186" i="15"/>
  <c r="Q187" i="15"/>
  <c r="Q188" i="15"/>
  <c r="Q189" i="15"/>
  <c r="Q190" i="15"/>
  <c r="Q191" i="15"/>
  <c r="Q192" i="15"/>
  <c r="D202" i="15"/>
  <c r="D201" i="15"/>
  <c r="D200" i="15"/>
  <c r="D199" i="15"/>
  <c r="D198" i="15"/>
  <c r="D197" i="15"/>
  <c r="D196" i="15"/>
  <c r="D195" i="15"/>
  <c r="D194" i="15"/>
  <c r="D193" i="15"/>
  <c r="D192" i="15"/>
  <c r="D191" i="15"/>
  <c r="D190" i="15"/>
  <c r="D189" i="15"/>
  <c r="D188" i="15"/>
  <c r="D187" i="15"/>
  <c r="D186" i="15"/>
  <c r="D185" i="15"/>
  <c r="D184" i="15"/>
  <c r="D183" i="15"/>
  <c r="D177" i="15"/>
  <c r="D176" i="15"/>
  <c r="D175" i="15"/>
  <c r="D174" i="15"/>
  <c r="D173" i="15"/>
  <c r="D172" i="15"/>
  <c r="D171" i="15"/>
  <c r="D170" i="15"/>
  <c r="D169" i="15"/>
  <c r="D168" i="15"/>
  <c r="D167" i="15"/>
  <c r="D166" i="15"/>
  <c r="D165" i="15"/>
  <c r="D164" i="15"/>
  <c r="D163" i="15"/>
  <c r="D162" i="15"/>
  <c r="D161" i="15"/>
  <c r="D159" i="15"/>
  <c r="D160" i="15"/>
  <c r="D158" i="15"/>
  <c r="D157" i="15"/>
  <c r="D156" i="15"/>
  <c r="D155" i="15"/>
  <c r="D154" i="15"/>
  <c r="D153" i="15"/>
  <c r="D152" i="15"/>
  <c r="D151" i="15"/>
  <c r="D150" i="15"/>
  <c r="D149" i="15"/>
  <c r="D148" i="15"/>
  <c r="D147" i="15"/>
  <c r="D146" i="15"/>
  <c r="D145" i="15"/>
  <c r="D144" i="15"/>
  <c r="D143" i="15"/>
  <c r="D142" i="15"/>
  <c r="D141" i="15"/>
  <c r="D140" i="15"/>
  <c r="D139" i="15"/>
  <c r="D138" i="15"/>
  <c r="D127" i="15"/>
  <c r="D126" i="15"/>
  <c r="D125" i="15"/>
  <c r="D124" i="15"/>
  <c r="D123" i="15"/>
  <c r="D122" i="15"/>
  <c r="D121" i="15"/>
  <c r="D120" i="15"/>
  <c r="D119" i="15"/>
  <c r="D118" i="15"/>
  <c r="D117" i="15"/>
  <c r="D116" i="15"/>
  <c r="D115" i="15"/>
  <c r="D114" i="15"/>
  <c r="D113" i="15"/>
  <c r="D112" i="15"/>
  <c r="D111" i="15"/>
  <c r="D110" i="15"/>
  <c r="D109" i="15"/>
  <c r="D108" i="15"/>
  <c r="D107" i="15"/>
  <c r="D106" i="15"/>
  <c r="D105" i="15"/>
  <c r="D104" i="15"/>
  <c r="D103" i="15"/>
  <c r="D102" i="15"/>
  <c r="D101" i="15"/>
  <c r="D100" i="15"/>
  <c r="D99" i="15"/>
  <c r="D98" i="15"/>
  <c r="D97" i="15"/>
  <c r="D96" i="15"/>
  <c r="D95" i="15"/>
  <c r="D94" i="15"/>
  <c r="D93" i="15"/>
  <c r="D92" i="15"/>
  <c r="D91" i="15"/>
  <c r="D90" i="15"/>
  <c r="D89" i="15"/>
  <c r="D88" i="15"/>
  <c r="D87" i="15"/>
  <c r="D86" i="15"/>
  <c r="D85" i="15"/>
  <c r="D84" i="15"/>
  <c r="D83" i="15"/>
  <c r="D82" i="15"/>
  <c r="D81" i="15"/>
  <c r="D80" i="15"/>
  <c r="D79" i="15"/>
  <c r="D78" i="15"/>
  <c r="D77" i="15"/>
  <c r="D76" i="15"/>
  <c r="D75" i="15"/>
  <c r="D74" i="15"/>
  <c r="D73" i="15"/>
  <c r="D72" i="15"/>
  <c r="D71" i="15"/>
  <c r="D70" i="15"/>
  <c r="D69" i="15"/>
  <c r="D68" i="15"/>
  <c r="D67" i="15"/>
  <c r="D64" i="15"/>
  <c r="D66" i="15"/>
  <c r="D65" i="15"/>
  <c r="D63" i="15"/>
  <c r="D62" i="15"/>
  <c r="D59" i="15"/>
  <c r="D61" i="15"/>
  <c r="D60" i="15"/>
  <c r="D58" i="15"/>
  <c r="D57" i="15"/>
  <c r="D54" i="15"/>
  <c r="D56" i="15"/>
  <c r="D55" i="15"/>
  <c r="D53" i="15"/>
  <c r="D52" i="15"/>
  <c r="D49" i="15"/>
  <c r="D51" i="15"/>
  <c r="D50" i="15"/>
  <c r="D48" i="15"/>
  <c r="D47" i="15"/>
  <c r="D44" i="15"/>
  <c r="D46" i="15"/>
  <c r="D45" i="15"/>
  <c r="D43" i="15"/>
  <c r="D42" i="15"/>
  <c r="D39" i="15"/>
  <c r="D41" i="15"/>
  <c r="D40" i="15"/>
  <c r="D38" i="15"/>
  <c r="D34" i="15"/>
  <c r="D35" i="15"/>
  <c r="D33" i="15"/>
  <c r="D32" i="15"/>
  <c r="D31" i="15"/>
  <c r="D30" i="15"/>
  <c r="D29" i="15"/>
  <c r="D28" i="15"/>
  <c r="D27" i="15"/>
  <c r="D26" i="15"/>
  <c r="D25" i="15"/>
  <c r="D24" i="15"/>
  <c r="D23" i="15"/>
  <c r="D22" i="15"/>
  <c r="D21" i="15"/>
  <c r="D20" i="15"/>
  <c r="D19" i="15"/>
  <c r="D18" i="15"/>
  <c r="D17" i="15"/>
  <c r="D16" i="15"/>
  <c r="D15" i="15"/>
  <c r="D14" i="15"/>
  <c r="D13" i="15"/>
  <c r="D12" i="15"/>
  <c r="D11" i="15"/>
  <c r="D10" i="15"/>
  <c r="D9" i="15"/>
  <c r="D8" i="15"/>
  <c r="D7" i="15"/>
  <c r="D6" i="15"/>
  <c r="D5" i="15"/>
  <c r="D4" i="15"/>
  <c r="D3" i="15"/>
  <c r="F202" i="15"/>
  <c r="F201" i="15"/>
  <c r="F200" i="15"/>
  <c r="F199" i="15"/>
  <c r="F198" i="15"/>
  <c r="F197" i="15"/>
  <c r="F196" i="15"/>
  <c r="F195" i="15"/>
  <c r="F194" i="15"/>
  <c r="F193" i="15"/>
  <c r="F192" i="15"/>
  <c r="F191" i="15"/>
  <c r="F190" i="15"/>
  <c r="F189" i="15"/>
  <c r="F188" i="15"/>
  <c r="F187" i="15"/>
  <c r="F186" i="15"/>
  <c r="F185" i="15"/>
  <c r="F184" i="15"/>
  <c r="F183" i="15"/>
  <c r="F177" i="15"/>
  <c r="F176" i="15"/>
  <c r="F175" i="15"/>
  <c r="F174" i="15"/>
  <c r="F173" i="15"/>
  <c r="F172" i="15"/>
  <c r="F171" i="15"/>
  <c r="F170" i="15"/>
  <c r="F169" i="15"/>
  <c r="F168" i="15"/>
  <c r="F167" i="15"/>
  <c r="F166" i="15"/>
  <c r="F165" i="15"/>
  <c r="F164" i="15"/>
  <c r="F163" i="15"/>
  <c r="F162" i="15"/>
  <c r="F161" i="15"/>
  <c r="F159" i="15"/>
  <c r="F160" i="15"/>
  <c r="F158" i="15"/>
  <c r="F157" i="15"/>
  <c r="F156" i="15"/>
  <c r="F155" i="15"/>
  <c r="F154" i="15"/>
  <c r="F153" i="15"/>
  <c r="F152" i="15"/>
  <c r="F151" i="15"/>
  <c r="F150" i="15"/>
  <c r="F149" i="15"/>
  <c r="F148" i="15"/>
  <c r="F147" i="15"/>
  <c r="F146" i="15"/>
  <c r="F145" i="15"/>
  <c r="F144" i="15"/>
  <c r="F143" i="15"/>
  <c r="F142" i="15"/>
  <c r="F141" i="15"/>
  <c r="F140" i="15"/>
  <c r="F139" i="15"/>
  <c r="F138" i="15"/>
  <c r="F127" i="15"/>
  <c r="F126" i="15"/>
  <c r="F125" i="15"/>
  <c r="F124" i="15"/>
  <c r="F123" i="15"/>
  <c r="F122" i="15"/>
  <c r="F121" i="15"/>
  <c r="F120" i="15"/>
  <c r="F119" i="15"/>
  <c r="F118" i="15"/>
  <c r="F117" i="15"/>
  <c r="F116" i="15"/>
  <c r="F115" i="15"/>
  <c r="F114" i="15"/>
  <c r="F113" i="15"/>
  <c r="F112" i="15"/>
  <c r="F111" i="15"/>
  <c r="F110" i="15"/>
  <c r="F109" i="15"/>
  <c r="F108" i="15"/>
  <c r="F107" i="15"/>
  <c r="F106" i="15"/>
  <c r="F105" i="15"/>
  <c r="F104" i="15"/>
  <c r="F103" i="15"/>
  <c r="F102" i="15"/>
  <c r="F101" i="15"/>
  <c r="F100" i="15"/>
  <c r="F99" i="15"/>
  <c r="F98" i="15"/>
  <c r="F97" i="15"/>
  <c r="F96" i="15"/>
  <c r="F95" i="15"/>
  <c r="F94" i="15"/>
  <c r="F93" i="15"/>
  <c r="F92" i="15"/>
  <c r="F91" i="15"/>
  <c r="F90" i="15"/>
  <c r="F89" i="15"/>
  <c r="F88" i="15"/>
  <c r="F87" i="15"/>
  <c r="F86" i="15"/>
  <c r="F85" i="15"/>
  <c r="F84" i="15"/>
  <c r="F83" i="15"/>
  <c r="F82" i="15"/>
  <c r="F81" i="15"/>
  <c r="F80" i="15"/>
  <c r="F79" i="15"/>
  <c r="F78" i="15"/>
  <c r="F77" i="15"/>
  <c r="F76" i="15"/>
  <c r="F75" i="15"/>
  <c r="F74" i="15"/>
  <c r="F73" i="15"/>
  <c r="F72" i="15"/>
  <c r="F71" i="15"/>
  <c r="F70" i="15"/>
  <c r="F69" i="15"/>
  <c r="F68" i="15"/>
  <c r="F67" i="15"/>
  <c r="F64" i="15"/>
  <c r="F66" i="15"/>
  <c r="F65" i="15"/>
  <c r="F63" i="15"/>
  <c r="F62" i="15"/>
  <c r="F59" i="15"/>
  <c r="F61" i="15"/>
  <c r="F60" i="15"/>
  <c r="F58" i="15"/>
  <c r="F57" i="15"/>
  <c r="F54" i="15"/>
  <c r="F56" i="15"/>
  <c r="F55" i="15"/>
  <c r="F53" i="15"/>
  <c r="F52" i="15"/>
  <c r="F49" i="15"/>
  <c r="F51" i="15"/>
  <c r="F50" i="15"/>
  <c r="F48" i="15"/>
  <c r="F47" i="15"/>
  <c r="F44" i="15"/>
  <c r="F46" i="15"/>
  <c r="F45" i="15"/>
  <c r="F43" i="15"/>
  <c r="F42" i="15"/>
  <c r="F39" i="15"/>
  <c r="F41" i="15"/>
  <c r="F40" i="15"/>
  <c r="F38" i="15"/>
  <c r="F34" i="15"/>
  <c r="F36" i="15"/>
  <c r="F35" i="15"/>
  <c r="F33" i="15"/>
  <c r="F32" i="15"/>
  <c r="F31" i="15"/>
  <c r="F30" i="15"/>
  <c r="F29" i="15"/>
  <c r="F28" i="15"/>
  <c r="F27" i="15"/>
  <c r="F26" i="15"/>
  <c r="F25" i="15"/>
  <c r="F24" i="15"/>
  <c r="F23" i="15"/>
  <c r="F22" i="15"/>
  <c r="F21" i="15"/>
  <c r="F20" i="15"/>
  <c r="F19" i="15"/>
  <c r="F18" i="15"/>
  <c r="F17" i="15"/>
  <c r="F16" i="15"/>
  <c r="F15" i="15"/>
  <c r="F14" i="15"/>
  <c r="F13" i="15"/>
  <c r="F12" i="15"/>
  <c r="F11" i="15"/>
  <c r="F10" i="15"/>
  <c r="F9" i="15"/>
  <c r="F8" i="15"/>
  <c r="F7" i="15"/>
  <c r="F6" i="15"/>
  <c r="F5" i="15"/>
  <c r="F4" i="15"/>
  <c r="F3" i="15"/>
  <c r="O2" i="15"/>
  <c r="M2" i="15"/>
  <c r="J2" i="15"/>
  <c r="L2" i="15"/>
  <c r="N2" i="15"/>
  <c r="K2" i="15"/>
  <c r="I2" i="15"/>
  <c r="G2" i="15"/>
  <c r="G226" i="15" s="1"/>
  <c r="D253" i="16" s="1"/>
  <c r="P2" i="15"/>
  <c r="H2" i="15"/>
  <c r="H165" i="13"/>
  <c r="F164" i="13"/>
  <c r="D164" i="13"/>
  <c r="I164" i="13" s="1"/>
  <c r="C164" i="13"/>
  <c r="F163" i="13"/>
  <c r="D163" i="13"/>
  <c r="I163" i="13" s="1"/>
  <c r="C163" i="13"/>
  <c r="F146" i="13"/>
  <c r="D146" i="13"/>
  <c r="I146" i="13" s="1"/>
  <c r="C146" i="13"/>
  <c r="F162" i="13"/>
  <c r="D162" i="13"/>
  <c r="I162" i="13" s="1"/>
  <c r="C162" i="13"/>
  <c r="F161" i="13"/>
  <c r="D161" i="13"/>
  <c r="I161" i="13" s="1"/>
  <c r="F145" i="13"/>
  <c r="D145" i="13"/>
  <c r="I145" i="13" s="1"/>
  <c r="C145" i="13"/>
  <c r="C161" i="13"/>
  <c r="F153" i="13"/>
  <c r="D153" i="13"/>
  <c r="I153" i="13" s="1"/>
  <c r="C153" i="13"/>
  <c r="F152" i="13"/>
  <c r="D152" i="13"/>
  <c r="I152" i="13" s="1"/>
  <c r="C152" i="13"/>
  <c r="F149" i="13"/>
  <c r="D149" i="13"/>
  <c r="I149" i="13" s="1"/>
  <c r="C149" i="13"/>
  <c r="H138" i="13"/>
  <c r="F137" i="13"/>
  <c r="D137" i="13"/>
  <c r="I137" i="13" s="1"/>
  <c r="C137" i="13"/>
  <c r="F136" i="13"/>
  <c r="D136" i="13"/>
  <c r="I136" i="13" s="1"/>
  <c r="C136" i="13"/>
  <c r="F135" i="13"/>
  <c r="D135" i="13"/>
  <c r="I135" i="13" s="1"/>
  <c r="C135" i="13"/>
  <c r="F134" i="13"/>
  <c r="D134" i="13"/>
  <c r="I134" i="13" s="1"/>
  <c r="C134" i="13"/>
  <c r="F133" i="13"/>
  <c r="D133" i="13"/>
  <c r="I133" i="13" s="1"/>
  <c r="C133" i="13"/>
  <c r="F132" i="13"/>
  <c r="D132" i="13"/>
  <c r="I132" i="13" s="1"/>
  <c r="C132" i="13"/>
  <c r="H125" i="13"/>
  <c r="F124" i="13"/>
  <c r="D124" i="13"/>
  <c r="I124" i="13" s="1"/>
  <c r="C124" i="13"/>
  <c r="F105" i="13"/>
  <c r="F123" i="13"/>
  <c r="D123" i="13"/>
  <c r="I123" i="13" s="1"/>
  <c r="C123" i="13"/>
  <c r="F122" i="13"/>
  <c r="D122" i="13"/>
  <c r="I122" i="13" s="1"/>
  <c r="C122" i="13"/>
  <c r="F121" i="13"/>
  <c r="D121" i="13"/>
  <c r="I121" i="13" s="1"/>
  <c r="C121" i="13"/>
  <c r="F120" i="13"/>
  <c r="D120" i="13"/>
  <c r="I120" i="13" s="1"/>
  <c r="C120" i="13"/>
  <c r="F119" i="13"/>
  <c r="D119" i="13"/>
  <c r="I119" i="13" s="1"/>
  <c r="C119" i="13"/>
  <c r="F118" i="13"/>
  <c r="D118" i="13"/>
  <c r="I118" i="13" s="1"/>
  <c r="C118" i="13"/>
  <c r="F117" i="13"/>
  <c r="D117" i="13"/>
  <c r="I117" i="13" s="1"/>
  <c r="C117" i="13"/>
  <c r="F25" i="13"/>
  <c r="D25" i="13"/>
  <c r="I25" i="13" s="1"/>
  <c r="C25" i="13"/>
  <c r="F116" i="13"/>
  <c r="D116" i="13"/>
  <c r="I116" i="13" s="1"/>
  <c r="C116" i="13"/>
  <c r="F90" i="13"/>
  <c r="D90" i="13"/>
  <c r="I90" i="13" s="1"/>
  <c r="C90" i="13"/>
  <c r="F115" i="13"/>
  <c r="D115" i="13"/>
  <c r="I115" i="13" s="1"/>
  <c r="C115" i="13"/>
  <c r="F114" i="13"/>
  <c r="D114" i="13"/>
  <c r="I114" i="13" s="1"/>
  <c r="C114" i="13"/>
  <c r="L167" i="13" l="1"/>
  <c r="N167" i="13"/>
  <c r="K167" i="13"/>
  <c r="M167" i="13"/>
  <c r="L140" i="13"/>
  <c r="N140" i="13"/>
  <c r="M140" i="13"/>
  <c r="K140" i="13"/>
  <c r="L156" i="13"/>
  <c r="K156" i="13"/>
  <c r="M156" i="13"/>
  <c r="N156" i="13"/>
  <c r="L127" i="13"/>
  <c r="K127" i="13"/>
  <c r="M127" i="13"/>
  <c r="N127" i="13"/>
  <c r="G254" i="15"/>
  <c r="L206" i="15"/>
  <c r="J206" i="15"/>
  <c r="G244" i="15"/>
  <c r="O206" i="15"/>
  <c r="G269" i="15"/>
  <c r="G241" i="15"/>
  <c r="D262" i="16" s="1"/>
  <c r="J219" i="15"/>
  <c r="J205" i="15"/>
  <c r="I205" i="15"/>
  <c r="G236" i="15"/>
  <c r="D259" i="16" s="1"/>
  <c r="I219" i="15"/>
  <c r="H219" i="15"/>
  <c r="H205" i="15"/>
  <c r="G231" i="15"/>
  <c r="D256" i="16" s="1"/>
  <c r="K205" i="15"/>
  <c r="G246" i="15"/>
  <c r="D265" i="16" s="1"/>
  <c r="K219" i="15"/>
  <c r="G256" i="15"/>
  <c r="D271" i="16" s="1"/>
  <c r="M219" i="15"/>
  <c r="M205" i="15"/>
  <c r="P219" i="15"/>
  <c r="G271" i="15"/>
  <c r="D280" i="16" s="1"/>
  <c r="P205" i="15"/>
  <c r="G261" i="15"/>
  <c r="D274" i="16" s="1"/>
  <c r="N205" i="15"/>
  <c r="N219" i="15"/>
  <c r="O205" i="15"/>
  <c r="G266" i="15"/>
  <c r="D277" i="16" s="1"/>
  <c r="O219" i="15"/>
  <c r="L219" i="15"/>
  <c r="L205" i="15"/>
  <c r="G251" i="15"/>
  <c r="D268" i="16" s="1"/>
  <c r="G219" i="15"/>
  <c r="G205" i="15"/>
  <c r="M206" i="15"/>
  <c r="G259" i="15"/>
  <c r="G264" i="15"/>
  <c r="N206" i="15"/>
  <c r="Q3" i="15"/>
  <c r="F106" i="13"/>
  <c r="D106" i="13"/>
  <c r="I106" i="13" s="1"/>
  <c r="C106" i="13"/>
  <c r="D105" i="13"/>
  <c r="I105" i="13" s="1"/>
  <c r="C105" i="13"/>
  <c r="F104" i="13"/>
  <c r="D104" i="13"/>
  <c r="I104" i="13" s="1"/>
  <c r="C104" i="13"/>
  <c r="F103" i="13"/>
  <c r="D103" i="13"/>
  <c r="I103" i="13" s="1"/>
  <c r="C103" i="13"/>
  <c r="F102" i="13"/>
  <c r="D102" i="13"/>
  <c r="I102" i="13" s="1"/>
  <c r="C102" i="13"/>
  <c r="F100" i="13"/>
  <c r="D100" i="13"/>
  <c r="I100" i="13" s="1"/>
  <c r="C100" i="13"/>
  <c r="F99" i="13"/>
  <c r="D99" i="13"/>
  <c r="I99" i="13" s="1"/>
  <c r="C99" i="13"/>
  <c r="F98" i="13"/>
  <c r="D98" i="13"/>
  <c r="I98" i="13" s="1"/>
  <c r="C98" i="13"/>
  <c r="H67" i="13"/>
  <c r="G239" i="15" s="1"/>
  <c r="H83" i="13"/>
  <c r="F82" i="13"/>
  <c r="D82" i="13"/>
  <c r="I82" i="13" s="1"/>
  <c r="C82" i="13"/>
  <c r="F81" i="13"/>
  <c r="D81" i="13"/>
  <c r="I81" i="13" s="1"/>
  <c r="C81" i="13"/>
  <c r="F80" i="13"/>
  <c r="D80" i="13"/>
  <c r="I80" i="13" s="1"/>
  <c r="C80" i="13"/>
  <c r="F79" i="13"/>
  <c r="D79" i="13"/>
  <c r="I79" i="13" s="1"/>
  <c r="C79" i="13"/>
  <c r="F78" i="13"/>
  <c r="D78" i="13"/>
  <c r="I78" i="13" s="1"/>
  <c r="C78" i="13"/>
  <c r="F77" i="13"/>
  <c r="D77" i="13"/>
  <c r="I77" i="13" s="1"/>
  <c r="C77" i="13"/>
  <c r="F76" i="13"/>
  <c r="D76" i="13"/>
  <c r="I76" i="13" s="1"/>
  <c r="C76" i="13"/>
  <c r="F75" i="13"/>
  <c r="D75" i="13"/>
  <c r="I75" i="13" s="1"/>
  <c r="C75" i="13"/>
  <c r="F74" i="13"/>
  <c r="C74" i="13"/>
  <c r="K109" i="13" l="1"/>
  <c r="N109" i="13"/>
  <c r="L109" i="13"/>
  <c r="M109" i="13"/>
  <c r="I206" i="15"/>
  <c r="K206" i="15"/>
  <c r="G249" i="15"/>
  <c r="F66" i="13"/>
  <c r="F52" i="13"/>
  <c r="D66" i="13"/>
  <c r="I66" i="13" s="1"/>
  <c r="C66" i="13"/>
  <c r="F65" i="13"/>
  <c r="D65" i="13"/>
  <c r="I65" i="13" s="1"/>
  <c r="C65" i="13"/>
  <c r="F64" i="13"/>
  <c r="D64" i="13"/>
  <c r="I64" i="13" s="1"/>
  <c r="C64" i="13"/>
  <c r="F63" i="13"/>
  <c r="D63" i="13"/>
  <c r="I63" i="13" s="1"/>
  <c r="C63" i="13"/>
  <c r="F62" i="13"/>
  <c r="D62" i="13"/>
  <c r="I62" i="13" s="1"/>
  <c r="C62" i="13"/>
  <c r="F61" i="13"/>
  <c r="D61" i="13"/>
  <c r="I61" i="13" s="1"/>
  <c r="C61" i="13"/>
  <c r="F60" i="13"/>
  <c r="D60" i="13"/>
  <c r="I60" i="13" s="1"/>
  <c r="C60" i="13"/>
  <c r="L69" i="13" l="1"/>
  <c r="N69" i="13"/>
  <c r="K69" i="13"/>
  <c r="M69" i="13"/>
  <c r="D52" i="13"/>
  <c r="I52" i="13" s="1"/>
  <c r="C52" i="13"/>
  <c r="F50" i="13"/>
  <c r="D50" i="13"/>
  <c r="I50" i="13" s="1"/>
  <c r="C50" i="13"/>
  <c r="F49" i="13"/>
  <c r="D49" i="13"/>
  <c r="I49" i="13" s="1"/>
  <c r="C49" i="13"/>
  <c r="F48" i="13"/>
  <c r="D48" i="13"/>
  <c r="I48" i="13" s="1"/>
  <c r="C48" i="13"/>
  <c r="F47" i="13"/>
  <c r="D47" i="13"/>
  <c r="I47" i="13" s="1"/>
  <c r="C47" i="13"/>
  <c r="F46" i="13"/>
  <c r="D46" i="13"/>
  <c r="I46" i="13" s="1"/>
  <c r="C46" i="13"/>
  <c r="F45" i="13"/>
  <c r="D45" i="13"/>
  <c r="I45" i="13" s="1"/>
  <c r="C45" i="13"/>
  <c r="F43" i="13"/>
  <c r="F41" i="13"/>
  <c r="F44" i="13"/>
  <c r="D44" i="13"/>
  <c r="I44" i="13" s="1"/>
  <c r="C44" i="13"/>
  <c r="D43" i="13"/>
  <c r="I43" i="13" s="1"/>
  <c r="C43" i="13"/>
  <c r="F42" i="13"/>
  <c r="D42" i="13"/>
  <c r="I42" i="13" s="1"/>
  <c r="C42" i="13"/>
  <c r="D41" i="13" l="1"/>
  <c r="I41" i="13" s="1"/>
  <c r="C41" i="13"/>
  <c r="L55" i="13" l="1"/>
  <c r="M55" i="13"/>
  <c r="N55" i="13"/>
  <c r="K55" i="13"/>
  <c r="F26" i="13"/>
  <c r="D26" i="13"/>
  <c r="I26" i="13" s="1"/>
  <c r="C26" i="13"/>
  <c r="F24" i="13"/>
  <c r="C24" i="13"/>
  <c r="D16" i="13"/>
  <c r="I16" i="13" s="1"/>
  <c r="C16" i="13"/>
  <c r="F14" i="13"/>
  <c r="D14" i="13"/>
  <c r="I14" i="13" s="1"/>
  <c r="C14" i="13"/>
  <c r="F13" i="13"/>
  <c r="D13" i="13"/>
  <c r="I13" i="13" s="1"/>
  <c r="C13" i="13"/>
  <c r="F11" i="13"/>
  <c r="D11" i="13"/>
  <c r="I11" i="13" s="1"/>
  <c r="C11" i="13"/>
  <c r="F10" i="13"/>
  <c r="D10" i="13"/>
  <c r="I10" i="13" s="1"/>
  <c r="C10" i="13"/>
  <c r="F33" i="13"/>
  <c r="D33" i="13"/>
  <c r="I33" i="13" s="1"/>
  <c r="C33" i="13"/>
  <c r="F32" i="13"/>
  <c r="D32" i="13"/>
  <c r="I32" i="13" s="1"/>
  <c r="C32" i="13"/>
  <c r="F31" i="13"/>
  <c r="D31" i="13"/>
  <c r="I31" i="13" s="1"/>
  <c r="C31" i="13"/>
  <c r="F30" i="13"/>
  <c r="D30" i="13"/>
  <c r="I30" i="13" s="1"/>
  <c r="C30" i="13"/>
  <c r="F29" i="13"/>
  <c r="D29" i="13"/>
  <c r="I29" i="13" s="1"/>
  <c r="C29" i="13"/>
  <c r="F28" i="13"/>
  <c r="D28" i="13"/>
  <c r="I28" i="13" s="1"/>
  <c r="C28" i="13"/>
  <c r="F27" i="13"/>
  <c r="D27" i="13"/>
  <c r="I27" i="13" s="1"/>
  <c r="C27" i="13"/>
  <c r="K19" i="13" l="1"/>
  <c r="N19" i="13"/>
  <c r="M19" i="13"/>
  <c r="L19" i="13"/>
  <c r="G234" i="15"/>
  <c r="H206" i="15"/>
  <c r="G274" i="15"/>
  <c r="P206" i="15"/>
  <c r="GO1" i="17" l="1"/>
  <c r="G118" i="13" l="1"/>
  <c r="G78" i="13"/>
  <c r="G44" i="13"/>
  <c r="G26" i="13"/>
  <c r="G153" i="13" l="1"/>
  <c r="RO1" i="17"/>
  <c r="H576" i="1"/>
  <c r="L576" i="1" s="1"/>
  <c r="G137" i="13"/>
  <c r="G124" i="13"/>
  <c r="G106" i="13"/>
  <c r="G32" i="13"/>
  <c r="H592" i="1"/>
  <c r="G82" i="13"/>
  <c r="D382" i="3" l="1"/>
  <c r="L592" i="1"/>
  <c r="L2" i="1" s="1"/>
  <c r="J286" i="15" s="1"/>
  <c r="D381" i="3"/>
  <c r="B369" i="3"/>
  <c r="C369" i="3"/>
  <c r="W1" i="17"/>
  <c r="G74" i="13" l="1"/>
  <c r="G24" i="13"/>
  <c r="GC1" i="17"/>
  <c r="D2" i="1" l="1"/>
  <c r="G11" i="13"/>
  <c r="DQ1" i="17"/>
  <c r="G10" i="13"/>
  <c r="D55" i="16"/>
  <c r="D220" i="16"/>
  <c r="AJ1" i="17"/>
  <c r="D235" i="16"/>
  <c r="D206" i="16"/>
  <c r="D214" i="16"/>
  <c r="D211" i="16"/>
  <c r="G145" i="13"/>
  <c r="CD1" i="17"/>
  <c r="G91" i="13"/>
  <c r="CQ1" i="17"/>
  <c r="G95" i="13"/>
  <c r="EQ1" i="17"/>
  <c r="G16" i="13"/>
  <c r="QR1" i="17"/>
  <c r="G94" i="13"/>
  <c r="ED1" i="17"/>
  <c r="G92" i="13"/>
  <c r="DD1" i="17"/>
  <c r="G96" i="13"/>
  <c r="FD1" i="17"/>
  <c r="G97" i="13"/>
  <c r="FQ1" i="17"/>
  <c r="G75" i="13"/>
  <c r="G90" i="13"/>
  <c r="G93" i="13"/>
  <c r="G136" i="13"/>
  <c r="G152" i="13"/>
  <c r="G162" i="13"/>
  <c r="G116" i="13"/>
  <c r="G133" i="13"/>
  <c r="G42" i="13"/>
  <c r="G61" i="13"/>
  <c r="G161" i="13"/>
  <c r="G115" i="13"/>
  <c r="G60" i="13"/>
  <c r="G43" i="13"/>
  <c r="G146" i="13"/>
  <c r="G117" i="13"/>
  <c r="G98" i="13"/>
  <c r="G77" i="13"/>
  <c r="G62" i="13"/>
  <c r="G41" i="13"/>
  <c r="M150" i="4"/>
  <c r="TR1" i="17" s="1"/>
  <c r="M143" i="4"/>
  <c r="TL1" i="17" s="1"/>
  <c r="M131" i="4"/>
  <c r="TF1" i="17" s="1"/>
  <c r="M124" i="4"/>
  <c r="SZ1" i="17" s="1"/>
  <c r="M113" i="4"/>
  <c r="ST1" i="17" s="1"/>
  <c r="M103" i="4"/>
  <c r="SN1" i="17" s="1"/>
  <c r="M97" i="4"/>
  <c r="SH1" i="17" s="1"/>
  <c r="M91" i="4"/>
  <c r="SB1" i="17" s="1"/>
  <c r="M84" i="4"/>
  <c r="RV1" i="17" s="1"/>
  <c r="LQ1" i="17" l="1"/>
  <c r="H403" i="1"/>
  <c r="G12" i="13"/>
  <c r="H532" i="1"/>
  <c r="G51" i="13"/>
  <c r="PT1" i="17"/>
  <c r="G151" i="13"/>
  <c r="D185" i="16"/>
  <c r="D184" i="16"/>
  <c r="D217" i="16"/>
  <c r="B334" i="3"/>
  <c r="C334" i="3"/>
  <c r="C376" i="3"/>
  <c r="C374" i="3"/>
  <c r="C373" i="3"/>
  <c r="C372" i="3"/>
  <c r="C371" i="3"/>
  <c r="C370" i="3"/>
  <c r="C368" i="3"/>
  <c r="C364" i="3"/>
  <c r="C361" i="3"/>
  <c r="C360" i="3"/>
  <c r="C359" i="3"/>
  <c r="C358" i="3"/>
  <c r="C357" i="3"/>
  <c r="C356" i="3"/>
  <c r="C355" i="3"/>
  <c r="C354" i="3"/>
  <c r="C353" i="3"/>
  <c r="C352" i="3"/>
  <c r="C348" i="3"/>
  <c r="C347" i="3"/>
  <c r="C346" i="3"/>
  <c r="C345" i="3"/>
  <c r="C344" i="3"/>
  <c r="C343" i="3"/>
  <c r="C342" i="3"/>
  <c r="C341" i="3"/>
  <c r="C340" i="3"/>
  <c r="C339" i="3"/>
  <c r="C338" i="3"/>
  <c r="C337" i="3"/>
  <c r="C336" i="3"/>
  <c r="C335" i="3"/>
  <c r="B376" i="3"/>
  <c r="B374" i="3"/>
  <c r="B373" i="3"/>
  <c r="B372" i="3"/>
  <c r="B371" i="3"/>
  <c r="B370" i="3"/>
  <c r="B368" i="3"/>
  <c r="B364" i="3"/>
  <c r="B361" i="3"/>
  <c r="B360" i="3"/>
  <c r="B359" i="3"/>
  <c r="B358" i="3"/>
  <c r="B357" i="3"/>
  <c r="B356" i="3"/>
  <c r="B355" i="3"/>
  <c r="B354" i="3"/>
  <c r="B353" i="3"/>
  <c r="B352" i="3"/>
  <c r="B348" i="3"/>
  <c r="B347" i="3"/>
  <c r="B346" i="3"/>
  <c r="B345" i="3"/>
  <c r="B344" i="3"/>
  <c r="B343" i="3"/>
  <c r="B342" i="3"/>
  <c r="B341" i="3"/>
  <c r="B340" i="3"/>
  <c r="B339" i="3"/>
  <c r="B338" i="3"/>
  <c r="B337" i="3"/>
  <c r="B336" i="3"/>
  <c r="B335" i="3"/>
  <c r="C4" i="1" l="1"/>
  <c r="D4" i="1"/>
  <c r="K532" i="1"/>
  <c r="D375" i="3"/>
  <c r="D363" i="3"/>
  <c r="J403" i="1"/>
  <c r="D195" i="16"/>
  <c r="D194" i="16"/>
  <c r="H560" i="1"/>
  <c r="D377" i="3" s="1"/>
  <c r="H254" i="1"/>
  <c r="I254" i="1" s="1"/>
  <c r="H240" i="1"/>
  <c r="I240" i="1" s="1"/>
  <c r="H226" i="1"/>
  <c r="I226" i="1" s="1"/>
  <c r="H210" i="1"/>
  <c r="I210" i="1" s="1"/>
  <c r="H194" i="1"/>
  <c r="I194" i="1" s="1"/>
  <c r="H178" i="1"/>
  <c r="I178" i="1" s="1"/>
  <c r="H161" i="1"/>
  <c r="I161" i="1" s="1"/>
  <c r="H145" i="1"/>
  <c r="I145" i="1" s="1"/>
  <c r="H129" i="1"/>
  <c r="I129" i="1" s="1"/>
  <c r="H113" i="1"/>
  <c r="I113" i="1" s="1"/>
  <c r="H61" i="1"/>
  <c r="I61" i="1" s="1"/>
  <c r="H43" i="1"/>
  <c r="G81" i="13"/>
  <c r="G148" i="13"/>
  <c r="G147" i="13"/>
  <c r="G155" i="13" l="1"/>
  <c r="K560" i="1"/>
  <c r="C93" i="16"/>
  <c r="B243" i="3" s="1"/>
  <c r="I43" i="1"/>
  <c r="C151" i="16"/>
  <c r="B295" i="3" s="1"/>
  <c r="JC1" i="17"/>
  <c r="C91" i="16"/>
  <c r="B241" i="3" s="1"/>
  <c r="C90" i="16"/>
  <c r="B240" i="3" s="1"/>
  <c r="IG1" i="17"/>
  <c r="G154" i="13"/>
  <c r="C92" i="16"/>
  <c r="B242" i="3" s="1"/>
  <c r="C89" i="16"/>
  <c r="B239" i="3" s="1"/>
  <c r="C165" i="16"/>
  <c r="B309" i="3" s="1"/>
  <c r="C166" i="16"/>
  <c r="B310" i="3" s="1"/>
  <c r="C167" i="16"/>
  <c r="B311" i="3" s="1"/>
  <c r="D198" i="16"/>
  <c r="D347" i="3"/>
  <c r="C157" i="16"/>
  <c r="B301" i="3" s="1"/>
  <c r="C161" i="16"/>
  <c r="B305" i="3" s="1"/>
  <c r="C160" i="16"/>
  <c r="B304" i="3" s="1"/>
  <c r="C158" i="16"/>
  <c r="B302" i="3" s="1"/>
  <c r="C159" i="16"/>
  <c r="B303" i="3" s="1"/>
  <c r="D343" i="3"/>
  <c r="MB1" i="17"/>
  <c r="D348" i="3"/>
  <c r="D339" i="3"/>
  <c r="D335" i="3"/>
  <c r="IR1" i="17"/>
  <c r="D223" i="16"/>
  <c r="G132" i="13"/>
  <c r="H85" i="1"/>
  <c r="G76" i="13"/>
  <c r="H97" i="1"/>
  <c r="I97" i="1" s="1"/>
  <c r="G114" i="13"/>
  <c r="H379" i="1"/>
  <c r="H367" i="1"/>
  <c r="G80" i="13"/>
  <c r="H355" i="1"/>
  <c r="J355" i="1" s="1"/>
  <c r="G79" i="13"/>
  <c r="G47" i="13"/>
  <c r="NX1" i="17"/>
  <c r="D341" i="3"/>
  <c r="OV1" i="17"/>
  <c r="OJ1" i="17"/>
  <c r="D345" i="3"/>
  <c r="NL1" i="17"/>
  <c r="D342" i="3"/>
  <c r="D346" i="3"/>
  <c r="QF1" i="17"/>
  <c r="D340" i="3"/>
  <c r="D344" i="3"/>
  <c r="D334" i="3"/>
  <c r="H73" i="1"/>
  <c r="I73" i="1" s="1"/>
  <c r="C104" i="16" l="1"/>
  <c r="B253" i="3" s="1"/>
  <c r="D360" i="3"/>
  <c r="J367" i="1"/>
  <c r="D361" i="3"/>
  <c r="J379" i="1"/>
  <c r="D337" i="3"/>
  <c r="I85" i="1"/>
  <c r="I2" i="1" s="1"/>
  <c r="G286" i="15" s="1"/>
  <c r="D338" i="3"/>
  <c r="D336" i="3"/>
  <c r="C150" i="16"/>
  <c r="GZ1" i="17"/>
  <c r="D359" i="3"/>
  <c r="C155" i="16"/>
  <c r="B155" i="16" s="1"/>
  <c r="B299" i="3" s="1"/>
  <c r="D58" i="16"/>
  <c r="D61" i="16" s="1"/>
  <c r="C85" i="16"/>
  <c r="C163" i="16"/>
  <c r="D191" i="16"/>
  <c r="G50" i="13"/>
  <c r="PH1" i="17"/>
  <c r="G102" i="13"/>
  <c r="MN1" i="17"/>
  <c r="G119" i="13"/>
  <c r="G84" i="13"/>
  <c r="MZ1" i="17"/>
  <c r="H546" i="1"/>
  <c r="K546" i="1" s="1"/>
  <c r="G164" i="13"/>
  <c r="G105" i="13"/>
  <c r="G66" i="13"/>
  <c r="G52" i="13"/>
  <c r="G123" i="13"/>
  <c r="H504" i="1"/>
  <c r="G49" i="13"/>
  <c r="H518" i="1"/>
  <c r="H490" i="1"/>
  <c r="G104" i="13"/>
  <c r="G48" i="13"/>
  <c r="G163" i="13"/>
  <c r="M208" i="15"/>
  <c r="M221" i="15" s="1"/>
  <c r="G156" i="13"/>
  <c r="G83" i="13"/>
  <c r="H331" i="1"/>
  <c r="G45" i="13"/>
  <c r="H319" i="1"/>
  <c r="J319" i="1" s="1"/>
  <c r="G63" i="13"/>
  <c r="H306" i="1"/>
  <c r="G134" i="13"/>
  <c r="H476" i="1"/>
  <c r="G65" i="13"/>
  <c r="H434" i="1"/>
  <c r="G29" i="13"/>
  <c r="G13" i="13"/>
  <c r="G18" i="13" s="1"/>
  <c r="H462" i="1"/>
  <c r="K462" i="1" s="1"/>
  <c r="G31" i="13"/>
  <c r="H415" i="1"/>
  <c r="C102" i="16" l="1"/>
  <c r="B251" i="3" s="1"/>
  <c r="C144" i="16"/>
  <c r="B289" i="3" s="1"/>
  <c r="C103" i="16"/>
  <c r="B252" i="3" s="1"/>
  <c r="J415" i="1"/>
  <c r="C114" i="16"/>
  <c r="B114" i="16" s="1"/>
  <c r="B262" i="3" s="1"/>
  <c r="J331" i="1"/>
  <c r="D374" i="3"/>
  <c r="K518" i="1"/>
  <c r="D373" i="3"/>
  <c r="K504" i="1"/>
  <c r="D372" i="3"/>
  <c r="K490" i="1"/>
  <c r="D371" i="3"/>
  <c r="K476" i="1"/>
  <c r="K434" i="1"/>
  <c r="D355" i="3"/>
  <c r="J306" i="1"/>
  <c r="B85" i="16"/>
  <c r="B235" i="3" s="1"/>
  <c r="C140" i="16"/>
  <c r="B285" i="3" s="1"/>
  <c r="C101" i="16"/>
  <c r="B250" i="3" s="1"/>
  <c r="G166" i="13"/>
  <c r="C146" i="16"/>
  <c r="B294" i="3"/>
  <c r="C83" i="16"/>
  <c r="D357" i="3"/>
  <c r="C148" i="16"/>
  <c r="B148" i="16" s="1"/>
  <c r="B292" i="3" s="1"/>
  <c r="C142" i="16"/>
  <c r="B287" i="3" s="1"/>
  <c r="D370" i="3"/>
  <c r="C125" i="16"/>
  <c r="B272" i="3" s="1"/>
  <c r="D364" i="3"/>
  <c r="B163" i="16"/>
  <c r="B307" i="3" s="1"/>
  <c r="C153" i="16"/>
  <c r="G122" i="13"/>
  <c r="D368" i="3"/>
  <c r="M209" i="15"/>
  <c r="D356" i="3"/>
  <c r="H270" i="1"/>
  <c r="C126" i="16" s="1"/>
  <c r="K208" i="15"/>
  <c r="K221" i="15" s="1"/>
  <c r="G14" i="13"/>
  <c r="G17" i="13" s="1"/>
  <c r="G19" i="13" s="1"/>
  <c r="G30" i="13"/>
  <c r="G103" i="13"/>
  <c r="H448" i="1"/>
  <c r="D376" i="3"/>
  <c r="G257" i="15"/>
  <c r="G258" i="15" s="1"/>
  <c r="M207" i="15"/>
  <c r="G247" i="15"/>
  <c r="G248" i="15" s="1"/>
  <c r="K207" i="15"/>
  <c r="G165" i="13"/>
  <c r="I154" i="13"/>
  <c r="I83" i="13"/>
  <c r="H208" i="15"/>
  <c r="H221" i="15" s="1"/>
  <c r="J270" i="1" l="1"/>
  <c r="C123" i="16"/>
  <c r="B270" i="3" s="1"/>
  <c r="D369" i="3"/>
  <c r="K448" i="1"/>
  <c r="K2" i="1" s="1"/>
  <c r="I286" i="15" s="1"/>
  <c r="B273" i="3"/>
  <c r="C99" i="16"/>
  <c r="C138" i="16"/>
  <c r="C108" i="16"/>
  <c r="D226" i="16"/>
  <c r="G64" i="13"/>
  <c r="G68" i="13" s="1"/>
  <c r="JN1" i="17"/>
  <c r="G167" i="13"/>
  <c r="O209" i="15" s="1"/>
  <c r="D352" i="3"/>
  <c r="G100" i="13"/>
  <c r="O208" i="15"/>
  <c r="O221" i="15" s="1"/>
  <c r="G232" i="15"/>
  <c r="G233" i="15" s="1"/>
  <c r="G46" i="13"/>
  <c r="G54" i="13" s="1"/>
  <c r="G135" i="13"/>
  <c r="G138" i="13" s="1"/>
  <c r="I138" i="13" s="1"/>
  <c r="H343" i="1"/>
  <c r="J343" i="1" s="1"/>
  <c r="H207" i="15"/>
  <c r="G267" i="15"/>
  <c r="G268" i="15" s="1"/>
  <c r="O207" i="15"/>
  <c r="H209" i="15"/>
  <c r="I17" i="13"/>
  <c r="D33" i="16" l="1"/>
  <c r="B99" i="16"/>
  <c r="B248" i="3" s="1"/>
  <c r="C97" i="16"/>
  <c r="C79" i="16" s="1"/>
  <c r="B138" i="16"/>
  <c r="B283" i="3" s="1"/>
  <c r="C136" i="16"/>
  <c r="G67" i="13"/>
  <c r="G69" i="13" s="1"/>
  <c r="I209" i="15" s="1"/>
  <c r="G121" i="13"/>
  <c r="HV1" i="17"/>
  <c r="H282" i="1"/>
  <c r="HK1" i="17"/>
  <c r="G99" i="13"/>
  <c r="G108" i="13" s="1"/>
  <c r="G28" i="13"/>
  <c r="H294" i="1"/>
  <c r="G27" i="13"/>
  <c r="G120" i="13"/>
  <c r="I208" i="15"/>
  <c r="I221" i="15" s="1"/>
  <c r="D358" i="3"/>
  <c r="G53" i="13"/>
  <c r="G207" i="15" s="1"/>
  <c r="G242" i="15"/>
  <c r="G243" i="15" s="1"/>
  <c r="G139" i="13"/>
  <c r="G140" i="13" s="1"/>
  <c r="J207" i="15"/>
  <c r="J282" i="1" l="1"/>
  <c r="C124" i="16"/>
  <c r="B271" i="3" s="1"/>
  <c r="G35" i="13"/>
  <c r="G55" i="13"/>
  <c r="D40" i="16"/>
  <c r="B320" i="3" s="1"/>
  <c r="D354" i="3"/>
  <c r="J294" i="1"/>
  <c r="B17" i="3"/>
  <c r="B321" i="3"/>
  <c r="I67" i="13"/>
  <c r="D353" i="3"/>
  <c r="G237" i="15"/>
  <c r="G238" i="15" s="1"/>
  <c r="D37" i="16"/>
  <c r="I207" i="15"/>
  <c r="G126" i="13"/>
  <c r="L208" i="15" s="1"/>
  <c r="L221" i="15" s="1"/>
  <c r="G107" i="13"/>
  <c r="G262" i="15" s="1"/>
  <c r="G263" i="15" s="1"/>
  <c r="C2" i="1"/>
  <c r="E2" i="1" s="1"/>
  <c r="B5" i="3" s="1"/>
  <c r="G34" i="13"/>
  <c r="P207" i="15" s="1"/>
  <c r="G125" i="13"/>
  <c r="I125" i="13" s="1"/>
  <c r="G208" i="15"/>
  <c r="J208" i="15"/>
  <c r="J221" i="15" s="1"/>
  <c r="J209" i="15"/>
  <c r="G227" i="15"/>
  <c r="G228" i="15" s="1"/>
  <c r="I53" i="13"/>
  <c r="J2" i="1" l="1"/>
  <c r="H286" i="15" s="1"/>
  <c r="K286" i="15" s="1"/>
  <c r="E5" i="3"/>
  <c r="E334" i="3"/>
  <c r="B16" i="3"/>
  <c r="G221" i="15"/>
  <c r="C120" i="16"/>
  <c r="B120" i="16" s="1"/>
  <c r="D21" i="16"/>
  <c r="D232" i="16"/>
  <c r="D18" i="16"/>
  <c r="I107" i="13"/>
  <c r="G109" i="13"/>
  <c r="N209" i="15" s="1"/>
  <c r="N207" i="15"/>
  <c r="N208" i="15"/>
  <c r="N221" i="15" s="1"/>
  <c r="G127" i="13"/>
  <c r="L209" i="15" s="1"/>
  <c r="P208" i="15"/>
  <c r="P221" i="15" s="1"/>
  <c r="G272" i="15"/>
  <c r="G273" i="15" s="1"/>
  <c r="I34" i="13"/>
  <c r="G209" i="15"/>
  <c r="L207" i="15"/>
  <c r="G252" i="15"/>
  <c r="G253" i="15" s="1"/>
  <c r="B319" i="3" l="1"/>
  <c r="B15" i="3"/>
  <c r="B267" i="3"/>
  <c r="C118" i="16"/>
  <c r="C116" i="16" s="1"/>
  <c r="J281" i="15" l="1"/>
  <c r="I280" i="15"/>
  <c r="H281" i="15"/>
  <c r="I279" i="15"/>
  <c r="J280" i="15"/>
  <c r="K280" i="15"/>
  <c r="H280" i="15"/>
  <c r="K281" i="15"/>
  <c r="B4" i="15"/>
  <c r="I281" i="15"/>
  <c r="N2" i="1"/>
  <c r="K282" i="15"/>
  <c r="I282" i="15"/>
  <c r="J279" i="15"/>
  <c r="K279" i="15"/>
  <c r="B5" i="15"/>
  <c r="P2" i="1"/>
  <c r="H282" i="15"/>
  <c r="B6" i="15"/>
  <c r="H279" i="15"/>
  <c r="B7" i="15"/>
  <c r="B3" i="15"/>
  <c r="J282" i="15"/>
  <c r="G282" i="15"/>
  <c r="D74" i="13"/>
  <c r="I74" i="13" s="1"/>
  <c r="G280" i="15"/>
  <c r="D24" i="13"/>
  <c r="I24" i="13" s="1"/>
  <c r="G281" i="15"/>
  <c r="G279" i="15"/>
  <c r="O4" i="1"/>
  <c r="I214" i="15" s="1"/>
  <c r="N4" i="1"/>
  <c r="H214" i="15" s="1"/>
  <c r="P4" i="1"/>
  <c r="J214" i="15" s="1"/>
  <c r="O2" i="1"/>
  <c r="M2" i="1"/>
  <c r="K36" i="13" l="1"/>
  <c r="M36" i="13"/>
  <c r="N36" i="13"/>
  <c r="L36" i="13"/>
  <c r="L85" i="13"/>
  <c r="K85" i="13"/>
  <c r="M85" i="13"/>
  <c r="N85" i="13"/>
  <c r="RQ1" i="17"/>
  <c r="L279" i="15"/>
  <c r="G214" i="15"/>
  <c r="L281" i="15"/>
  <c r="L282" i="15"/>
  <c r="L280" i="15"/>
  <c r="G85" i="13" l="1"/>
  <c r="K209" i="15" s="1"/>
  <c r="B139" i="3" s="1"/>
  <c r="G36" i="13"/>
  <c r="P209" i="15" s="1"/>
  <c r="B218" i="3" s="1"/>
  <c r="F376" i="3"/>
  <c r="F377" i="3"/>
  <c r="E377" i="3"/>
  <c r="E375" i="3"/>
  <c r="E376" i="3"/>
  <c r="F375" i="3"/>
  <c r="E374" i="3"/>
  <c r="E4" i="1"/>
  <c r="D22" i="16" s="1"/>
  <c r="D15" i="3" s="1"/>
  <c r="F374" i="3"/>
  <c r="I215" i="15"/>
  <c r="I216" i="15" s="1"/>
  <c r="G215" i="15"/>
  <c r="G216" i="15" s="1"/>
  <c r="E362" i="3"/>
  <c r="E361" i="3"/>
  <c r="G4" i="1"/>
  <c r="E357" i="3"/>
  <c r="F355" i="3"/>
  <c r="E381" i="3"/>
  <c r="E339" i="3"/>
  <c r="F364" i="3"/>
  <c r="P210" i="15"/>
  <c r="P220" i="15" s="1"/>
  <c r="F345" i="3"/>
  <c r="E342" i="3"/>
  <c r="E359" i="3"/>
  <c r="B186" i="3"/>
  <c r="F347" i="3"/>
  <c r="E364" i="3"/>
  <c r="F344" i="3"/>
  <c r="F346" i="3"/>
  <c r="E371" i="3"/>
  <c r="E340" i="3"/>
  <c r="F371" i="3"/>
  <c r="B91" i="3"/>
  <c r="E345" i="3"/>
  <c r="B155" i="3"/>
  <c r="E352" i="3"/>
  <c r="F353" i="3"/>
  <c r="F357" i="3"/>
  <c r="F352" i="3"/>
  <c r="G128" i="13"/>
  <c r="G210" i="15"/>
  <c r="G220" i="15" s="1"/>
  <c r="F334" i="3"/>
  <c r="G334" i="3" s="1"/>
  <c r="F341" i="3"/>
  <c r="F356" i="3"/>
  <c r="E348" i="3"/>
  <c r="F358" i="3"/>
  <c r="G70" i="13"/>
  <c r="G20" i="13"/>
  <c r="E338" i="3"/>
  <c r="G168" i="13"/>
  <c r="E369" i="3"/>
  <c r="F382" i="3"/>
  <c r="F363" i="3"/>
  <c r="F361" i="3"/>
  <c r="D229" i="16"/>
  <c r="D180" i="16" s="1"/>
  <c r="F340" i="3"/>
  <c r="L210" i="15"/>
  <c r="L220" i="15" s="1"/>
  <c r="B107" i="3"/>
  <c r="E354" i="3"/>
  <c r="G141" i="13"/>
  <c r="F342" i="3"/>
  <c r="E343" i="3"/>
  <c r="F381" i="3"/>
  <c r="E344" i="3"/>
  <c r="E372" i="3"/>
  <c r="F369" i="3"/>
  <c r="E360" i="3"/>
  <c r="E382" i="3"/>
  <c r="F372" i="3"/>
  <c r="G157" i="13"/>
  <c r="E337" i="3"/>
  <c r="F336" i="3"/>
  <c r="F338" i="3"/>
  <c r="E347" i="3"/>
  <c r="E373" i="3"/>
  <c r="E370" i="3"/>
  <c r="F343" i="3"/>
  <c r="G37" i="13"/>
  <c r="F348" i="3"/>
  <c r="B74" i="3"/>
  <c r="G110" i="13"/>
  <c r="D36" i="16"/>
  <c r="D17" i="3" s="1"/>
  <c r="B123" i="3"/>
  <c r="O210" i="15"/>
  <c r="O220" i="15" s="1"/>
  <c r="E356" i="3"/>
  <c r="I210" i="15"/>
  <c r="I220" i="15" s="1"/>
  <c r="E358" i="3"/>
  <c r="F373" i="3"/>
  <c r="E346" i="3"/>
  <c r="F368" i="3"/>
  <c r="B202" i="3"/>
  <c r="C81" i="16"/>
  <c r="E363" i="3"/>
  <c r="G86" i="13"/>
  <c r="N210" i="15"/>
  <c r="N220" i="15" s="1"/>
  <c r="F370" i="3"/>
  <c r="J210" i="15"/>
  <c r="J220" i="15" s="1"/>
  <c r="E336" i="3"/>
  <c r="F359" i="3"/>
  <c r="E368" i="3"/>
  <c r="H210" i="15"/>
  <c r="H220" i="15" s="1"/>
  <c r="G56" i="13"/>
  <c r="E355" i="3"/>
  <c r="F337" i="3"/>
  <c r="F339" i="3"/>
  <c r="E335" i="3"/>
  <c r="F360" i="3"/>
  <c r="E341" i="3"/>
  <c r="F362" i="3"/>
  <c r="F354" i="3"/>
  <c r="M210" i="15"/>
  <c r="M220" i="15" s="1"/>
  <c r="K210" i="15"/>
  <c r="K220" i="15" s="1"/>
  <c r="B171" i="3"/>
  <c r="F335" i="3"/>
  <c r="E353" i="3"/>
  <c r="J215" i="15"/>
  <c r="J216" i="15" s="1"/>
  <c r="H215" i="15"/>
  <c r="H216" i="15" s="1"/>
  <c r="G363" i="3" l="1"/>
  <c r="G347" i="3"/>
  <c r="G376" i="3"/>
  <c r="G344" i="3"/>
  <c r="G346" i="3"/>
  <c r="G345" i="3"/>
  <c r="G382" i="3"/>
  <c r="G343" i="3"/>
  <c r="G377" i="3"/>
  <c r="G381" i="3"/>
  <c r="G371" i="3"/>
  <c r="G375" i="3"/>
  <c r="G374" i="3"/>
  <c r="G373" i="3"/>
  <c r="G372" i="3"/>
  <c r="G370" i="3"/>
  <c r="G369" i="3"/>
  <c r="G368" i="3"/>
  <c r="G353" i="3"/>
  <c r="G355" i="3"/>
  <c r="G364" i="3"/>
  <c r="G362" i="3"/>
  <c r="G360" i="3"/>
  <c r="G361" i="3"/>
  <c r="G336" i="3"/>
  <c r="G359" i="3"/>
  <c r="G358" i="3"/>
  <c r="G356" i="3"/>
  <c r="G357" i="3"/>
  <c r="G354" i="3"/>
  <c r="G352" i="3"/>
  <c r="G340" i="3"/>
  <c r="G348" i="3"/>
  <c r="G342" i="3"/>
  <c r="G341" i="3"/>
  <c r="G335" i="3"/>
  <c r="G338" i="3"/>
  <c r="G339" i="3"/>
  <c r="G337" i="3"/>
  <c r="B81" i="16"/>
  <c r="B232" i="3" s="1"/>
  <c r="D319" i="3"/>
  <c r="D321" i="3"/>
  <c r="D25" i="16"/>
  <c r="D26" i="16"/>
  <c r="D30" i="16" s="1"/>
  <c r="D16" i="3" l="1"/>
  <c r="D320" i="3"/>
</calcChain>
</file>

<file path=xl/sharedStrings.xml><?xml version="1.0" encoding="utf-8"?>
<sst xmlns="http://schemas.openxmlformats.org/spreadsheetml/2006/main" count="1541" uniqueCount="732">
  <si>
    <t>#</t>
  </si>
  <si>
    <t>Fråga</t>
  </si>
  <si>
    <t>Nej</t>
  </si>
  <si>
    <t>Summa</t>
  </si>
  <si>
    <t>Nivå</t>
  </si>
  <si>
    <t>Status</t>
  </si>
  <si>
    <t>Organisationens totalsumma</t>
  </si>
  <si>
    <t>Organisationens nivå</t>
  </si>
  <si>
    <t>Motsägelsefulla/ofullständiga svar</t>
  </si>
  <si>
    <t xml:space="preserve">Alla organisationens verksamheter </t>
  </si>
  <si>
    <t>Alla medarbetare</t>
  </si>
  <si>
    <t xml:space="preserve">Uppföljning av informationssäkerhetsarbetet </t>
  </si>
  <si>
    <t>Arbete med it-säkerhet</t>
  </si>
  <si>
    <t xml:space="preserve">Resultat av genomförda utvärderingar av organisationens interna regler, arbetssätt och stöd för informationssäkerhetsarbete </t>
  </si>
  <si>
    <t>Resultat av genomförda utvärderingar av organisationens interna regler, arbetssätt och stöd för informationssäkerhetsarbete</t>
  </si>
  <si>
    <t>Resultat av genomförda utvärderingar av om medarbetarna tillämpar interna regler, arbetssätt och stöd för informationssäkerhetsarbete på avsett sätt</t>
  </si>
  <si>
    <t>Eventuella identifierade hinder för att uppnå ledningens målsättning med informationssäkerhetsarbetet</t>
  </si>
  <si>
    <t>Vad som menas med informationssäkerhet och informationssäkerhetsarbete, samt varför det är viktigt för organisationen</t>
  </si>
  <si>
    <t xml:space="preserve">Vilka stöd och verktyg som medarbetarna har tillgång till för att kunna arbeta på ett informationssäkert sätt </t>
  </si>
  <si>
    <t>Informationssäkerhetsrelaterade hot, sårbarheter och risker</t>
  </si>
  <si>
    <t>Vad medarbetarna ska göra om en informationssäkerhetsincident inträffar</t>
  </si>
  <si>
    <t>Alla sina informationsklassningar och analyser av informationssäkerhetsrisker</t>
  </si>
  <si>
    <t>Medarbetarnas roller, uppgifter, ansvar och behov</t>
  </si>
  <si>
    <t xml:space="preserve">Medarbetarnas kunskapsnivå </t>
  </si>
  <si>
    <t xml:space="preserve">Ledningens målsättningar för det systematiska informationssäkerhetsarbetet </t>
  </si>
  <si>
    <t xml:space="preserve">Utgå ifrån organisationens inventering av informationsmängder, informationssystem och nätverk </t>
  </si>
  <si>
    <t>Utgå ifrån krav på tillgänglighet, riktighet och konfidentialitet</t>
  </si>
  <si>
    <t xml:space="preserve">Stödjas av medarbetare med särskild kompetens inom informationsklassning </t>
  </si>
  <si>
    <t xml:space="preserve">Granskas och godkännas av berörda informationsägare </t>
  </si>
  <si>
    <t xml:space="preserve">Utgå ifrån organisationens informationsklassning av berörda informationsmängder, informationssystem och nätverk </t>
  </si>
  <si>
    <t>Utgå ifrån en specifik uppgift som ska lösas med stöd av analysen av informationssäkerhetsrisker</t>
  </si>
  <si>
    <t xml:space="preserve">Stödjas av medarbetare med särskild kompetens inom analys av informationssäkerhetsrisker </t>
  </si>
  <si>
    <t>Finansiella tillgångar och övrig egendom (den egna organisationens och andra människors eller organisationers)</t>
  </si>
  <si>
    <t>När risken tidigast, senast och troligast kan väntas inträffa givet de rådande omständigheterna</t>
  </si>
  <si>
    <t>Hur säker man kan vara på sannolikhetsbedömningarna givet vad man vet och de antaganden man har gjort</t>
  </si>
  <si>
    <t xml:space="preserve">Ja, men ingen av de nämnda aktiviteterna har genomförts </t>
  </si>
  <si>
    <t>Flera val kan kryssas i</t>
  </si>
  <si>
    <t>Flera angränsande val kan kryssas i för att få ett bredare intervall</t>
  </si>
  <si>
    <t>Utkontrakterad informationshantering</t>
  </si>
  <si>
    <t>Antal frågor med otillräcklig poäng för nästa nivå</t>
  </si>
  <si>
    <t>Frågor på nivå 1</t>
  </si>
  <si>
    <t>Frågor på nivå 2</t>
  </si>
  <si>
    <t>Frågor på nivå 3</t>
  </si>
  <si>
    <t>Frågor på nivå 4</t>
  </si>
  <si>
    <t>Detaljerad sammanställning</t>
  </si>
  <si>
    <t>Poängkrav på nuvarande nivå</t>
  </si>
  <si>
    <t>Poängkrav på nästa nivå</t>
  </si>
  <si>
    <t>Snabba fakta</t>
  </si>
  <si>
    <t>Inträffade informationssäkerhetsincidenter</t>
  </si>
  <si>
    <t>Varit beslutat eller på annat sätt medvetet valt av organisationen</t>
  </si>
  <si>
    <t>Innehållit en organisationsgemensam modell för omvärldsbevakning</t>
  </si>
  <si>
    <t>Innehållit en organisationsgemensam modell för utbildning i informationssäkerhet</t>
  </si>
  <si>
    <t>Målsättning och inriktning</t>
  </si>
  <si>
    <t>En definition av informationssäkerhet och informationssäkerhetsarbete</t>
  </si>
  <si>
    <t>Extraordinära omständigheter</t>
  </si>
  <si>
    <t>Hinder för utveckling</t>
  </si>
  <si>
    <t>Vilka är de största hindren för att ta organisationen till modellens nästa nivå i informationssäkerhetsarbetet?</t>
  </si>
  <si>
    <t>Säkerhetshöjande effekter</t>
  </si>
  <si>
    <t>[Ange antal]</t>
  </si>
  <si>
    <t>[Ange svar]</t>
  </si>
  <si>
    <t>Säker bedömning (dokumenterat underlag finns)</t>
  </si>
  <si>
    <t>Osäker bedömning (dokumenterat underlag saknas)</t>
  </si>
  <si>
    <t>Kan ej bedöma 
(underlag saknas helt)</t>
  </si>
  <si>
    <t>Säker bedömning 
(dokumenterat underlag finns)</t>
  </si>
  <si>
    <t>Osäker bedömning 
(dokumenterat underlag saknas)</t>
  </si>
  <si>
    <t>Valideringsfrågor</t>
  </si>
  <si>
    <t xml:space="preserve">Utbildning i informationssäkerhet </t>
  </si>
  <si>
    <t>Omfattat fördelning av roller och ansvar</t>
  </si>
  <si>
    <t>Varit beskrivet i stöd och vägledning för medarbetarna</t>
  </si>
  <si>
    <t>Innehållit en organisationsgemensam modell för analys av informationssäkerhetsrisker</t>
  </si>
  <si>
    <t>[Ange antal timmar]</t>
  </si>
  <si>
    <t>Nej, men utbildningen har varit utformad utifrån andra centrala aspekter</t>
  </si>
  <si>
    <t>Nej, men arbetssättet har omfattat andra centrala delar</t>
  </si>
  <si>
    <t xml:space="preserve">Tillhandahållande av tjänster (den egna organisationens och andra organisationers) </t>
  </si>
  <si>
    <t>Förtroende (allmänhetens eller andras, för organisationen eller andra organisationer, för egna eller andras tjänster)</t>
  </si>
  <si>
    <t>Nej, men arbetssättet har omfattat andra centrala typer av sannolikhetsbedömningar</t>
  </si>
  <si>
    <t>Nej, men arbetssättet har omfattat bedömning av andra centrala typer av skadeverkan</t>
  </si>
  <si>
    <t>MSB:s kommentar</t>
  </si>
  <si>
    <t>Informationsmängder, informationssystem och nätverk (den egna organisationens och andras)</t>
  </si>
  <si>
    <t xml:space="preserve">Hur ofta risken kan väntas inträffa givet de rådande omständigheterna </t>
  </si>
  <si>
    <t>Följts upp och utvärderats minst en gång</t>
  </si>
  <si>
    <t>Definitioner</t>
  </si>
  <si>
    <t>Ledningen</t>
  </si>
  <si>
    <t>Verksamhet</t>
  </si>
  <si>
    <t>Informationsägare</t>
  </si>
  <si>
    <t>Medarbetare</t>
  </si>
  <si>
    <t>Informationsklassning</t>
  </si>
  <si>
    <t>Informationssäkerhetsrisk</t>
  </si>
  <si>
    <t>Informationssäkerhetsincident</t>
  </si>
  <si>
    <t>Kontinuitetshantering</t>
  </si>
  <si>
    <t>Säker bedömning</t>
  </si>
  <si>
    <t>Osäker bedömning</t>
  </si>
  <si>
    <t>Kan ej bedöma</t>
  </si>
  <si>
    <t xml:space="preserve">Med ”funktion”  menas en eller flera personer som arbetar dedikerat med någon uppgift eller en avgränsad mängd uppgifter. Personer som arbetar i en funktion kan ha hela eller delar av sin arbetstid förlagd till funktionen. </t>
  </si>
  <si>
    <t>Funktion</t>
  </si>
  <si>
    <t>Grad av skadeverkan</t>
  </si>
  <si>
    <t>Flera val kan kryssas i ("flervalsfråga")</t>
  </si>
  <si>
    <t>Flera angränsande val kan kryssas i för att få ett bredare intervall ("angränsande flervalsfråga")</t>
  </si>
  <si>
    <t>Defintion/beskrivning</t>
  </si>
  <si>
    <t>Validering</t>
  </si>
  <si>
    <t>Arbetssätt</t>
  </si>
  <si>
    <t>Hot</t>
  </si>
  <si>
    <t>Sårbarhet</t>
  </si>
  <si>
    <t>Skydd</t>
  </si>
  <si>
    <t xml:space="preserve">En bedömning som visar att organisationen har tydliga och dokumenterade belägg för alla de svarsalternativ som har kryssats i. Om en organisation har kryssat i tre av fem poänggivande svarsalternativ i en flervalsfråga (se nedan), så ska Säker bedömning bara kryssas i om organisationen har tydliga och dokumenterade belägg för alla de ikryssade svarsalternativen.
</t>
  </si>
  <si>
    <t xml:space="preserve">Validering är en uppsättning tekniker för att säkerställa att något fungerar som det ska. Ett primärt syfte med uppföljningsmodellen är att organisationer som avancerar i modellens nivåer successivt ska uppnå vissa resultat som organisationerna normalt sett inte skulle kunna uppnå utan ett systematiskt informationssäkerhetsarbete. Modellens valideringsfrågor behandlar nio områden där ett systematiskt informationssäkerhetsarbete normalt sett ska leda till bättre resultat än vad en organisation skulle kunna uppnå utan ett systematiskt informationssäkerhetsarbete.
Exempelvis är ett önskvärt resultat av ett systematiskt informationssäkerhetsarbete att färre informationssäkerhetsincidenter inträffar. Om det exempelvis kan visas att en organisation har förbättrat förmågan att hantera hot och sårbarheter som tidigare orsakade incidenter, så indikerar ett lägre antal informationssäkerhetsincidenter nu att förbättringar i det systematiska informationssäkerhetsarbetet har gett resultat. Sådana slutsatser kan dras utifrån kombinationen av nivågrundande och valideringsfrågor.
</t>
  </si>
  <si>
    <t xml:space="preserve">En bedömning som visar att organisationen har vissa belägg, men saknar tydliga och dokumenterade belägg, för alla de svarsalternativ som har kryssats i.
</t>
  </si>
  <si>
    <t xml:space="preserve">Organisationen saknar tillräckliga belägg för att kunna lämna ett svar på frågan.
</t>
  </si>
  <si>
    <t xml:space="preserve">Att värdera och klassa information utifrån behovet av skydd.
</t>
  </si>
  <si>
    <t xml:space="preserve">Förekomst av något som orsakar eller bidrar till att orsaka att (1) en incident inträffar eller (2) en oönskad konsekvens av en incident inträffar.
Ett hot av den första typen som skulle kunna spela en roll vid en brand i ett serverrum är ett ojordat och sprakande eluttag (eftersom en gnista skulle kunna leda till att det börjar brinna). Ett hot av den andra typen skulle kunna vara en gasläcka intill serverrummet (eftersom det skulle kunna leda till en mycket värre brand som leder till mer skada).
Ett hot kan bemötas på tre sätt. Hotet kan förändras (i brandexemplet ovan kan de sprakande eluttagen jordas), tas bort (de läckande gasrören kan tas bort) eller blockeras (exempelvis genom att ett kraftigt ventilationssystem som gör att läckande gas aldrig kommer i närheten av serverhallen installeras).
</t>
  </si>
  <si>
    <t>Begrepp/uttryck</t>
  </si>
  <si>
    <t xml:space="preserve">En fråga som behandlar i vilken utsträckning någon aspekt med koppling till informationssäkerhetsarbetet utförts. Varje orange svarsalternativ ger en viss poäng. Det svarsalternativ som beskriver att något har gjorts i störst utsträckning (svarsalternativet som börjar med "Alla") ger 5 poäng, svarsalternativet efter det ger 4 poäng, etc. Om en organisation exempelvis är osäker på vilket av svarsalternativen "75% till mindre än 100% av medarbetarna" eller "50% till mindre än 75% av medarbetarna" på frågan om hur många som har genomgått utbildning i informationssäkerhet, samtidigt som organisationen är säker på att 50% till under 100% av medarbetarna har genomgått en sådan utbilding, så kan båda de svarsalternativen kryssas i. Organisationen får då samma poäng som den skulle ha fått om organisationen bara hade kryssat i det svarsalternativ som ger minst poäng, vilket i det här fallet är svarsalternativet "50% till mindre än 75% av medarbetarna", motsvarande 3 poäng.
</t>
  </si>
  <si>
    <t>-</t>
  </si>
  <si>
    <t>Fråga nummer</t>
  </si>
  <si>
    <t xml:space="preserve">Avsaknad av något som förhindrar eller bidrar till att förhindra att (1) en incident inträffar eller (2) en oönskad konsekvens av en incident inträffar.
En sårbarhet av den första typen vid en brand i en serverhall skulle kunna vara avsaknad av ett sprinklersystem (eftersom ett sprinklersystem hade kunnat bekämpa branden). En sårbarhet av den andra typen skulle kunna vara avsaknad av branddörrar och annat brandskydd som begränsar brandens spridning i serverrummet.
</t>
  </si>
  <si>
    <t xml:space="preserve">Förekomst av något som förhindrar eller bidrar till att förhindra att (1) en incident inträffar eller (2) en oönskad konsekvens av en incident inträffar.
Ett specifikt skydd kan alltså per definition ersätta en specifik sårbarhet - när ett sprinklersystem installeras så saknas inte längre ett sådant system.
Ett skydd kan skydda mot ett hot på (minst) ett av två sätt. Skyddet kan förändra hotet (i exemplet med en brand i en serverhall ovan, se Hot, kan de sprakande eluttagen jordas och säkras på andra sätt), eller blockera hotet (exempelvis genom att ett kraftigt ventilationssystem som gör att läckande gas aldrig kommer i närheten av serverhallen installeras).
</t>
  </si>
  <si>
    <t>Poäng som krävs för nästa nivå</t>
  </si>
  <si>
    <t>Ledningens styrning och kontroll</t>
  </si>
  <si>
    <t>Uppföljning och utvärdering</t>
  </si>
  <si>
    <t>Incident- och kontinuitetshantering</t>
  </si>
  <si>
    <t xml:space="preserve">Utpekade medarbetare inom alla organisationens verksamheter </t>
  </si>
  <si>
    <t>N1 - pkrav m. utkon.</t>
  </si>
  <si>
    <t>N2 - pkrav m. utkon.</t>
  </si>
  <si>
    <t>N3 - pkrav m. utkon.</t>
  </si>
  <si>
    <t>N4 - pkrav m. utkon.</t>
  </si>
  <si>
    <t>N2 - pkrav u. utkon.</t>
  </si>
  <si>
    <t>N3 - pkrav u. utkon.</t>
  </si>
  <si>
    <t>N4 - pkrav u. utkon.</t>
  </si>
  <si>
    <t>Alla organisationens verksamheter</t>
  </si>
  <si>
    <t>Nej, men undersökningen har omfattat andra grundläggande områden</t>
  </si>
  <si>
    <t>Innehållit en organisationsgemensam modell för informationssäkerhet vid upphandling</t>
  </si>
  <si>
    <t>Poäng</t>
  </si>
  <si>
    <t>Innehåll</t>
  </si>
  <si>
    <t>Svar</t>
  </si>
  <si>
    <t>Max</t>
  </si>
  <si>
    <t>Fråga/svar</t>
  </si>
  <si>
    <t>Nivå (minimi):</t>
  </si>
  <si>
    <t>Nivå (utökad):</t>
  </si>
  <si>
    <t>Org. nivå</t>
  </si>
  <si>
    <t>Summa:</t>
  </si>
  <si>
    <t>Nivå (minimi)</t>
  </si>
  <si>
    <t>Nivå (utökad)</t>
  </si>
  <si>
    <t>Upprättande och utveckling av säkerhetskultur</t>
  </si>
  <si>
    <t>Medarbetarnas kunskaper och utbildningsverksamhet</t>
  </si>
  <si>
    <t>Upphandling</t>
  </si>
  <si>
    <t>Inventering, undersökningar och omvärldsbevakning</t>
  </si>
  <si>
    <t>Svarsalternativ</t>
  </si>
  <si>
    <t>Frågenr</t>
  </si>
  <si>
    <t>SUMMA</t>
  </si>
  <si>
    <t>Modellen omfattar två typer av frågor:</t>
  </si>
  <si>
    <t>Ledningens målsättningar för informationssäkerhetsarbetet (vad som ska uppnås)</t>
  </si>
  <si>
    <t>Ledningens inriktning för informationssäkerhetsarbetet (hur det ska uppnås)</t>
  </si>
  <si>
    <t>Innehållit en organisationsgemensam modell för klassning med definierade nivåer för skyddskrav med fördefinierade säkerhetsåtgärder</t>
  </si>
  <si>
    <t>Totalpoängen inom området</t>
  </si>
  <si>
    <t>Organisationens poäng inom området</t>
  </si>
  <si>
    <t>Dynamisk återkoppling</t>
  </si>
  <si>
    <t>Text som visas om arbetsområdets resultat är på en lägre nivå än den samlade nivån</t>
  </si>
  <si>
    <t>Text som visas om arbetsområdets resultat är på samma nivå som den samlade nivån</t>
  </si>
  <si>
    <t>Text som visas om arbetsområdets resultat är på en högre nivå än den samlade nivån</t>
  </si>
  <si>
    <t>Resultatet inom området beror på vad organisationen lämnat för svar om sitt arbete med incident- och kontinuitetshantering (exempelvis om arbetssätt finns, hur de tillämpas och vad de innehåller), om hur incidenthantering berörs i utbildning och medarbetarundersökningar samt om hur organisationen arbetar med kontinuitet kopplat till höjd beredskap.</t>
  </si>
  <si>
    <t>Resultatet inom området beror på vad organisationen lämnat för svar om sitt arbete med informationsklassning (exempelvis om ett arbetssätt finns, hur det tillämpas och vad det innehåller) samt om hur arbetet med informationsklassning kopplar till andra delar av informationssäkerhetsarbetet (exempelvis om underlag från omvärldsbevakningen används vid informationsklassning och om säkerhetsåtgärder väljs på grundval av informationsklassning).</t>
  </si>
  <si>
    <t>Resultatet inom området beror på vad organisationen lämnat för svar om ledningens engagemang i informationssäkerhetsarbetet. Det handlar om i vilken mån ledningen har fattat vissa viktigare beslut (till exempel om målsättning och inriktning, roller och ansvar samt resurser), om det finns en informationssäkerhetspolicy och om organisationen har utpekade informationsägare. Därutöver beror resultatet bland annat på svar om ledningens uppföljnings- och förbättringsarbete, som i vilken mån ledningen har löpande informerat sig om statusen på organisationens informationssäkerhetsarbete och hur ledningen har arbetat för att säkerställa att ständiga förbättringar sker.</t>
  </si>
  <si>
    <t>Resultatet inom området beror på vad organisationen lämnat för svar om uppföljning och utvärdering av de olika arbetssätten inom informationssäkerhetsarbetet och om uppföljning av vissa resultat av arbetet (exempelvis om organisationen följt upp skillnaden mellan genomförda och valda säkerhetsåtgärder). Därutöver beror resultatet bland annat på svar om i vilken mån organisationen undersökt medarbetarnas kunskaper och synpunkter vad gäller informationssäkerhetsarbetet (exempelvis hur väl medarbetarna tagit till sig och tillämpat kunskaper från genomförd utbildning samt vad medarbetarna uppfattat för framgångsfaktorer respektive hinder för att arbeta informationssäkerhet).</t>
  </si>
  <si>
    <t>Resultatet inom området beror på vad organisationen lämnat för svar om sitt arbete med upphandling avseende informationsbehandling (exempelvis om ett arbetssätt finns, hur det tillämpas och vad det innehåller).</t>
  </si>
  <si>
    <t>Resultatet inom området beror bland annat på vad organisationen lämnat för svar om ledningens styrning och kontroll och uppföljningsarbete, respektive om undersökningar av medarbetarnas kunskaper och synpunkter vad gäller informationssäkerhetsarbetet.</t>
  </si>
  <si>
    <t>Nivå 1 - poäng</t>
  </si>
  <si>
    <t>Nivå 2 - poäng</t>
  </si>
  <si>
    <t>Nivå 3 - poäng</t>
  </si>
  <si>
    <t>Nivå 4 - poäng</t>
  </si>
  <si>
    <t>Gräns - nivå 1</t>
  </si>
  <si>
    <t>Gräns - nivå 2</t>
  </si>
  <si>
    <t>Gräns - nivå 3</t>
  </si>
  <si>
    <t>Gräns - nivå 4</t>
  </si>
  <si>
    <t>Rörlig poäng (poäng från valfri nivå och fråga)</t>
  </si>
  <si>
    <t>Nivå 1</t>
  </si>
  <si>
    <t>Nivå 2</t>
  </si>
  <si>
    <t>Nivå 3</t>
  </si>
  <si>
    <t>Nivå 4</t>
  </si>
  <si>
    <t>Nivå 0</t>
  </si>
  <si>
    <t>I diagrammet ovan justeras gränserna för nivå 2, 3 och 4 beroende på om organisationen (i fråga 28 i avsnittet för nivå 2) har angett att den har upphandlat under den senaste 2-årsperioden.</t>
  </si>
  <si>
    <t>Poängkrav för modellens nivåer</t>
  </si>
  <si>
    <t>Organisationens resultat på respektive nivås frågor</t>
  </si>
  <si>
    <t>Insamlade poäng</t>
  </si>
  <si>
    <t>Organisationens övergripande nivå</t>
  </si>
  <si>
    <t>Indikativ nivå inom respektive område</t>
  </si>
  <si>
    <t>Resultatet inom området beror på vad organisationen lämnat för svar om sitt arbete med att ta fram centrala underlag för informationssäkerhetsarbetet. Det handlar bland annat om i vilken mån informationsmängder och informationssystem inventerats, ifall behov kopplade till kris och höjd beredskap har undersökts och hanterats samt om hur arbetet med omvärldsbevakning fungerar (exempelvis om ett arbetssätt finns, hur det tillämpas och om arbetet kopplar till andra delar av informationssäkerhetsarbetet).</t>
  </si>
  <si>
    <t>OBS: Organisationer som använder uppföljningsmodellen för första gången förväntas inte att ha tillgång till de underlag och den statistik som krävs för att besvara samtliga frågor. Förmågan att bevaka aspekter som de nedanstående kan behöva byggas upp över tid.</t>
  </si>
  <si>
    <t>Inträffade avvikelser och incidenter används som underlag för analys av informationssäkerhetsrisker</t>
  </si>
  <si>
    <t>Analys och hantering av informationssäkerhetsrisker</t>
  </si>
  <si>
    <t>Organisationen har ett ramverk för riskacceptans som definierar vilka informationssäkerhetsrisker som måste åtgärdas och vilka informationssäkerhetsrisker som kan accepteras utan åtgärd</t>
  </si>
  <si>
    <t>Nej, men arbetssättet har omfattat andra centrala riskhanteringsaspekter</t>
  </si>
  <si>
    <t>Med "informationsklassning" menas att värdera och klassa information utifrån behovet av skydd.</t>
  </si>
  <si>
    <t>Konfidentialitet</t>
  </si>
  <si>
    <t>Informationen är åtkomlig och användbar på (behörig) begäran.</t>
  </si>
  <si>
    <t>Informationen tillgängliggörs eller avslöjas inte för obehörig.</t>
  </si>
  <si>
    <t>Tillgänglighet</t>
  </si>
  <si>
    <t>Riktighet</t>
  </si>
  <si>
    <t>Informationen är korrekt och fullständig (inte förvanskad).</t>
  </si>
  <si>
    <t>Förklaring</t>
  </si>
  <si>
    <t>Nivå (utökad): Funktionen kontrollerar vad Nivå (minimi) gett för utslag, och testar sedan om totalsumman motsvarar ett gränsvärde för samma nivå som minimi. Om det inte gör det så testar den för gränsvärdet under minimi. Om inte det funkar så testar den igen. Till slut kommer villkoren mötas, och då ger funktionen ett nivåutslag. Gränsvärdet beräknas utifrån minimipoängen för nivån + (antalet frågor och fristående svarsalternativ upp till och med Nivå (minimi):s nivåutslag).</t>
  </si>
  <si>
    <t xml:space="preserve">Informationsklassning samt analys och hantering av informationssäkerhetsrisker </t>
  </si>
  <si>
    <t>DISA-utbildning</t>
  </si>
  <si>
    <t>MSB:s utbildning om Digital informationssäkerhet för alla. Länk: https://www.msb.se/sv/amnesomraden/informationssakerhet-cybersakerhet-och-sakra-kommunikationer/systematiskt-informationssakerhetsarbete/disa/</t>
  </si>
  <si>
    <t>Gräns, nivå</t>
  </si>
  <si>
    <t>Omvandling</t>
  </si>
  <si>
    <t>Poäng på frågan</t>
  </si>
  <si>
    <t>Funktioner för särskild återkoppling inom arbetsområdena</t>
  </si>
  <si>
    <t>Översikt och funktioner för diagram i sammanställningen</t>
  </si>
  <si>
    <t>"Trappan" i sammanställningen</t>
  </si>
  <si>
    <t>Krav per nivå</t>
  </si>
  <si>
    <t>Progressbarens utfyllnad</t>
  </si>
  <si>
    <t>Nivå 3: Kvalificerat innehåll i det systematiska informationssäkerhetsarbetet</t>
  </si>
  <si>
    <t>Nivå 4: Ständiga förbättringar av det systematiska informationssäkerhetsarbetet</t>
  </si>
  <si>
    <t>Kvarvarande poäng att samla</t>
  </si>
  <si>
    <t>Dummy om kopplingen till föreskrifterna</t>
  </si>
  <si>
    <t>[Under utveckling - här kommer det framöver att ges en indikation om hur resultatet inom arbetsområdet förhåller sig till kraven i MSB:s föreskrifter om informationssäkerhet för statliga myndigheter.]</t>
  </si>
  <si>
    <t>Resultatet inom området beror på vad organisationen lämnat för svar om sitt arbete med analys och hantering av informationssäkerhetsrisker (exempelvis om ett arbetssätt finns, hur det tillämpas och vad det innehåller) samt om hur arbetet med analys av informationssäkerhetsrisker kopplar till andra delar av informationssäkerhetsarbetet (exempelvis om underlag från omvärldsbevakningen används vid riskanalys och om säkerhetsåtgärder väljs på grundval av riskanalys).</t>
  </si>
  <si>
    <t>Ansvar och befogenheter för informationssäkerhetsarbetet inom organisationen, inklusive den roll eller funktion som ska leda och samordna informationssäkerhetsarbetet</t>
  </si>
  <si>
    <t>Resurser som informationssäkerhetsarbetet kräver</t>
  </si>
  <si>
    <t xml:space="preserve">Att arbetet ska bedrivas med stöd av standarderna ISO/IEC 27001 respektive ISO/IEC 27002 eller motsvarande  </t>
  </si>
  <si>
    <t xml:space="preserve">Att arbetet ska integreras i myndighetens befintliga sätt att leda och styra sin organisation </t>
  </si>
  <si>
    <t>Kanaler som medarbetare inom organisationen kan använda för att nå funktionen och rapportera incidenter och avvikelser</t>
  </si>
  <si>
    <t>En eskaleringsrutin för att hantera stora och allvarliga incidenter, inklusive extern rapportering vid behov</t>
  </si>
  <si>
    <t>Analys av inträffade incidenter, deras grundorsaker och hantering, samt erfarenhetsåterföring till förebyggande arbete</t>
  </si>
  <si>
    <t>N/A</t>
  </si>
  <si>
    <t>Organisationens namn</t>
  </si>
  <si>
    <t>Typ av organisation</t>
  </si>
  <si>
    <t>Organisationsnummer</t>
  </si>
  <si>
    <t>Mätperiodens början (startdatum)</t>
  </si>
  <si>
    <t>Mätperiodens slut (slutdatum)</t>
  </si>
  <si>
    <t>Information om organsationen (Nivågrundande frågor)</t>
  </si>
  <si>
    <t>Dropdown-lista för organisationstyp</t>
  </si>
  <si>
    <t>Kommun</t>
  </si>
  <si>
    <t>Region</t>
  </si>
  <si>
    <t>Dropdown-listor för datumangivelser</t>
  </si>
  <si>
    <t>Säkert datum</t>
  </si>
  <si>
    <t>Osäkert datum</t>
  </si>
  <si>
    <t>Välj organisationstyp här</t>
  </si>
  <si>
    <t>Snabba fakta (Sammanställning)</t>
  </si>
  <si>
    <t>Totalt insamlad poäng</t>
  </si>
  <si>
    <t>Totalpoäng som krävs för nästa nivå</t>
  </si>
  <si>
    <t>Antal frågor ifrån vilka mer poäng behöver samlas</t>
  </si>
  <si>
    <t>Antalet säkra bedömningar som har angetts</t>
  </si>
  <si>
    <t>Krav på antal säkra bedömningar för att nå nästa nivå</t>
  </si>
  <si>
    <t>Antal frågor som har fyllts i på ett giltigt sätt</t>
  </si>
  <si>
    <t>E2</t>
  </si>
  <si>
    <t>Totalt antal säkra bedömningar bland giltigt besvarade frågor</t>
  </si>
  <si>
    <t>"Ja, men"- och "Nej, men"-svar</t>
  </si>
  <si>
    <t>Tillhörande beräkningsfunktioner</t>
  </si>
  <si>
    <t>Antalet arbetssätt som organisationen har haft på plats under den senaste 2-årsperioden</t>
  </si>
  <si>
    <t>Antalet arbetssätt som organisationen har haft på plats under den senaste 2-årsperioden där man inte har haft någon av de poänggivande aspekterna på plats</t>
  </si>
  <si>
    <t>Övergripnade budskap</t>
  </si>
  <si>
    <t>Antalet arbetssätt som organisationen har utvecklat under den senaste 2-årsperioden</t>
  </si>
  <si>
    <t>Antalet arbetssätt som organisationen har saknat under den senaste 2-årsperioden</t>
  </si>
  <si>
    <t>"Nej, men" avseende andra aspekter</t>
  </si>
  <si>
    <t>Funktionen för "Nej, men" avseende andra aspekter</t>
  </si>
  <si>
    <t>Tillhörande funktion</t>
  </si>
  <si>
    <t>Redogörelser för arbetssättens status avseende "Ja, men"-svar</t>
  </si>
  <si>
    <t>Redogörelser för arbetssättens status avseende "Nej, men"-svar</t>
  </si>
  <si>
    <t>Antalet poäng som samlats på arbetssättsfrågorna på nivå 1</t>
  </si>
  <si>
    <t>Antalet poäng som samlats på frågor där arbetssätt beaktas på nivå 2 och 3</t>
  </si>
  <si>
    <t>Om organisationen bibehåller de eller motsvarande resultat som den fick vid den här mätningen så kommer organisationens utvecklingsarbete att leda till ett bättre resultat, och en högre samlad nivå, vid nästa mätning.</t>
  </si>
  <si>
    <t>Om organisationen bibehåller de eller motsvarande resultat som den fick vid den här mätningen så kommer organisationens utvecklingsarbete att leda till ett bättre resultat, men inte en högre samlad nivå, vid nästa mätning.</t>
  </si>
  <si>
    <t>Om organisationen bibehåller de eller motsvarande resultat som den fick vid den här mätningen så kommer organisationen att hamna på samma resultat och samma nivå, vid nästa mätning.</t>
  </si>
  <si>
    <t>Organisationens samlade nivå</t>
  </si>
  <si>
    <t>Ytterligare poäng som organisationen kommer att få vid nästa mättillfälle, givet sina "Nej, men"-svar</t>
  </si>
  <si>
    <t>Organisationens samlade poäng</t>
  </si>
  <si>
    <t>MSB:s föreskrifter om informationssäkerhet för statliga myndigheter (MSBFS 2020:6)</t>
  </si>
  <si>
    <t>Systematiskt och riskbaserat informationssäkerhetsarbete</t>
  </si>
  <si>
    <t xml:space="preserve">4 § Myndigheten ska bedriva ett systematiskt och riskbaserat informationssäkerhetsarbete med stöd av standarderna SS-EN ISO/IEC 27001:2017 Informationsteknik - Säkerhetstekniker - Ledningssystem för informationssäkerhet - Krav och SS-EN ISO/IEC 27002:2017 Informationsteknik - Säkerhetstekniker - Riktlinjer för informationssäkerhetsåtgärder eller motsvarande. </t>
  </si>
  <si>
    <t xml:space="preserve">Hur informationssäkerhetsarbetet ska utformas </t>
  </si>
  <si>
    <t xml:space="preserve">5 § Informationssäkerhetsarbetet ska utformas utifrån de risker och behov myndigheten identifierar. Det ska omfatta all behandling av information som myndigheten ansvarar för och integreras med myndighetens befintliga sätt att leda och styra sin organisation. </t>
  </si>
  <si>
    <t xml:space="preserve">När myndigheten utformar informationssäkerhetsarbetet ska den </t>
  </si>
  <si>
    <t xml:space="preserve">1. säkerställa att det finns en informationssäkerhetspolicy där ledningens målsättning med och inriktning för informationssäkerhetsarbetet framgår, </t>
  </si>
  <si>
    <t xml:space="preserve">2. tydliggöra myndighetsledningens och den övriga organisationens ansvar, inklusive den eller de som utses att leda och samordna informationssäkerhetsarbetet, och ge dessa befattningar de befogenheter som behövs,  </t>
  </si>
  <si>
    <t>3. säkerställa att informationssäkerhetsarbetet tilldelas nödvändiga resurser,</t>
  </si>
  <si>
    <t>4. upprätta de interna regler, arbetssätt och stöd som behövs, och</t>
  </si>
  <si>
    <t xml:space="preserve">5. säkerställa att innehållet i myndighetens interna regler, arbetssätt och stöd utvärderas samt vid behov anpassas. </t>
  </si>
  <si>
    <t xml:space="preserve">Utformningen av informationssäkerhetsarbetet ska dokumenteras. </t>
  </si>
  <si>
    <t>Hur informationssäkerhetsarbetet ska bedrivas</t>
  </si>
  <si>
    <t xml:space="preserve">6 § Myndigheten ska säkerställa att informationssäkerhetsarbetet är systematiskt och riskbaserat genom att  </t>
  </si>
  <si>
    <t>1. klassa sin information avseende konfidentialitet, riktighet och tillgänglighet i olika nivåer utifrån vilka konsekvenser ett bristande skydd kan få (informationsklassning),</t>
  </si>
  <si>
    <t xml:space="preserve">2. identifiera, analysera och värdera risker för sin information (riskbedömning), </t>
  </si>
  <si>
    <t xml:space="preserve">3. utifrån genomförd informationsklassning och riskbedömning identifiera behov av och införa ändamålsenliga och proportionella säkerhetsåtgärder, och </t>
  </si>
  <si>
    <t xml:space="preserve">4. utvärdera säkerhetsåtgärderna och vid behov anpassa skyddet av informationen. I arbetet ingår att genomföra en gapanalys. </t>
  </si>
  <si>
    <t xml:space="preserve">Informationssäkerhetsarbetet och införda säkerhetsåtgärder ska dokumenteras.  </t>
  </si>
  <si>
    <t>När annan statlig myndighet eller en extern aktör behandlar myndighetens information</t>
  </si>
  <si>
    <t xml:space="preserve">7 § I de fall myndigheten överlåter åt en annan statlig myndighet att fullgöra uppgifter som regleras i dessa föreskrifter ska myndigheterna komma överens om och dokumentera vad respektive myndighet ansvarar för samt hantera de risker överlåtelsen innebär. </t>
  </si>
  <si>
    <t>Myndighetens ansvar för att klassa sin information enligt 6 § p.1 kan inte överlåtas.</t>
  </si>
  <si>
    <t xml:space="preserve">Säkerhetsåtgärder avseende behandling av information </t>
  </si>
  <si>
    <t xml:space="preserve">Åtgärder för att säkerställa att personal behandlar information på ett säkert sätt  </t>
  </si>
  <si>
    <t xml:space="preserve">9 § Myndigheten ska </t>
  </si>
  <si>
    <t>1. anpassa bakgrundskontroller av egen och inhyrd personal utifrån vilken information personalen ska få åtkomst till,</t>
  </si>
  <si>
    <t xml:space="preserve">2. hålla egen och inhyrd personal informerad om relevanta interna regler, arbetssätt och stöd,  </t>
  </si>
  <si>
    <t xml:space="preserve">3. utvärdera att interna regler, arbetssätt och stöd används på avsett sätt,  </t>
  </si>
  <si>
    <t xml:space="preserve">4. säkerställa att egen och inhyrd personal med utpekade roller i informationssäkerhetsarbetet har tillräcklig kompetens för att kunna utföra sina arbetsuppgifter, och </t>
  </si>
  <si>
    <t>5. utveckla och upprätthålla kompetens hos egen personal avseende informationssäkerhet genom utbildning, informationsinsatser och övning.</t>
  </si>
  <si>
    <t xml:space="preserve">Åtgärder för att försvåra obehörig tillgång till information i myndighetens lokaler </t>
  </si>
  <si>
    <t>10 § Myndigheten ska identifiera och hantera behovet av</t>
  </si>
  <si>
    <t xml:space="preserve">1. skalskydd och tillträdesbegränsning för sina lokaler,  </t>
  </si>
  <si>
    <t xml:space="preserve">2. tekniska system för att larma vid obehörigt tillträde till sina lokaler, och  </t>
  </si>
  <si>
    <t xml:space="preserve">3. att dela in sina lokaler i fysiskt separerade zoner. </t>
  </si>
  <si>
    <t>Åtgärder för att hantera incidenter och avvikelser</t>
  </si>
  <si>
    <t>11 §  Myndigheten ska ha förmåga att</t>
  </si>
  <si>
    <t>1. skyndsamt upptäcka och bedöma incidenter och avvikelser,</t>
  </si>
  <si>
    <t xml:space="preserve">2. återställa manipulerad eller förlorad information, och </t>
  </si>
  <si>
    <t xml:space="preserve">3. bedöma om inträffad incident ska rapporteras externt. </t>
  </si>
  <si>
    <t>12 § Om en incident eller avvikelse inträffat ska myndigheten identifiera grundorsaker till incidenten eller avvikelsen och vidta åtgärder för att motverka att liknande incidenter och avvikelser inträffar på nytt.</t>
  </si>
  <si>
    <t xml:space="preserve">Åtgärder för att upprätthålla kontinuitet under incidenter och kriser </t>
  </si>
  <si>
    <t>13 § Myndigheten ska,</t>
  </si>
  <si>
    <t>1. identifiera och hantera behovet av kontinuitet för behandling av information, och</t>
  </si>
  <si>
    <t>2. öva förmåga att upprätthålla identifierat behov av kontinuitet.</t>
  </si>
  <si>
    <t xml:space="preserve">14 § Myndigheten ska minst en gång per år följa upp att informationssäkerhetsarbetet svarar mot myndighetsledningens målsättning och inriktning, genom att sammanställa och analysera resultatet av genomförda </t>
  </si>
  <si>
    <t>1. utvärderingar av interna regler, arbetssätt och stöd enligt 5 § p. 5,</t>
  </si>
  <si>
    <t xml:space="preserve">2. informationsklassningar enligt 6 § p. 1, </t>
  </si>
  <si>
    <t xml:space="preserve">3. riskbedömningar enligt 6 § p. 2, </t>
  </si>
  <si>
    <t xml:space="preserve">4. utvärderingar av säkerhetsåtgärder enligt 6 § p. 4, och </t>
  </si>
  <si>
    <t>5. utvärderingar av att interna regler, arbetssätt och stöd används på avsett sätt enligt 9 § p. 3.</t>
  </si>
  <si>
    <t xml:space="preserve">15 § Myndighetsledningen ska informera sig om </t>
  </si>
  <si>
    <t xml:space="preserve">1. i vilken utsträckning införda säkerhetsåtgärder motsvarar myndighetens behov, </t>
  </si>
  <si>
    <t>2. allvarliga risker som inte åtgärdats, och</t>
  </si>
  <si>
    <t xml:space="preserve">3. övriga hinder för att uppnå ledningens målsättning med och inriktning för informationssäkerhetsarbetet. </t>
  </si>
  <si>
    <t>Organisationens identifierade risker eller inträffade incidenter, samt dess identifierade hot och sårbarheter</t>
  </si>
  <si>
    <t>Organisationens regelverk samt olika arbetssätt och stöd för informationssäkerhetsarbetet</t>
  </si>
  <si>
    <t xml:space="preserve">Kanaler som funktionen kan använda för att nå andra organisationer och rapportera om incidenter, få rapporter om incidenter eller dela information, samt rutiner för deras användning </t>
  </si>
  <si>
    <t>8 § Myndigheten ska, innan den låter en extern aktör behandla information, utifrån informationsklassning och riskbedömning, hantera de risker en sådan behandling innebär. Myndigheten ska i avtal ställa krav på vilka säkerhetsåtgärder den externa aktören ska vidta och hur myndigheten följer upp dessa krav.</t>
  </si>
  <si>
    <t>Totalt antal giltigt besvarade frågor</t>
  </si>
  <si>
    <t xml:space="preserve">Sammanställningens innehåll </t>
  </si>
  <si>
    <t>Snabba fakta om poängresultatet</t>
  </si>
  <si>
    <t>Översiktsbild med indikativ nivå per arbetsområde</t>
  </si>
  <si>
    <t>Resultat per arbetsområde</t>
  </si>
  <si>
    <t>Detaljerad sammanställning av resultat</t>
  </si>
  <si>
    <t>Detaljerade resultat per arbetsområde</t>
  </si>
  <si>
    <t>Indikation i förhållande till MSBs föreskrifter för statliga myndigheter</t>
  </si>
  <si>
    <t>Indikation i förhållande till MSB:s föreskrifter om statliga myndigheters informationssäkerhet</t>
  </si>
  <si>
    <t>Grön markör indikerar att villkoren för paragrafen möts. Gul markör, som bara förekommer för § 4 och för paragrafer som har underpunkter, indikerar att villkoren uppfylls för delar av paragrafen (en eller flera underpunkter, men inte alla). Röd markör indikerar att villkoren för paragrafen inte möts. 
Paragrafer och punkter i föreskrifterna som inte behandlas i modellen indikeras med grå markör.</t>
  </si>
  <si>
    <t>Återkopplingsfunktion för nivå 0</t>
  </si>
  <si>
    <t>Antal Nej, men-svar som ger poäng nästa gång</t>
  </si>
  <si>
    <t>Antal frågor med 0 poäng, exklusive frågor med Nej-men-svar</t>
  </si>
  <si>
    <t>Budskapet som visas i Sammanställning</t>
  </si>
  <si>
    <t xml:space="preserve">Alla organisationer kan använda MSB:s föreskrifter om statliga myndigheters informationssäkerhet (MSBFS 2020:6) som ett stöd i att sätta målsättningar för arbetet. Statliga myndigheter ska efterleva dem. </t>
  </si>
  <si>
    <t>Resultatet inom området beror på vad organisationen lämnat för svar om arbetet med att undersöka medarbetarnas kunskaper (exempelvis hur stor andel som fått svara på frågor) och utbilda dem i informationssäkerhet (exempelvis om det finns ett arbetssätt för utbildning, i vilken mån medarbetarna får utbildning och vad som ingår i utbildningen). Därutöver beror resultatet bland annat på svar om hur väl medarbetarna har tagit till sig och kunnat tillämpa kunskaper från sådan utbildning.</t>
  </si>
  <si>
    <t>Säkerhetsåtgärder och förbättringsarbete</t>
  </si>
  <si>
    <t>Resultatet inom området beror på vad för svar som lämnats om organisationens val, införande och uppföljning av säkerhetsåtgärder, samt ifall behov kopplade till kris och höjd beredskap har undersökts och hanterats. Därutöver beror resultatet bland annat på svar om ledningens arbete med att säkerställa ständiga förbättringar.</t>
  </si>
  <si>
    <t>Har ledningen styrt organisationens informationssäkerhetsarbete de senaste två åren?</t>
  </si>
  <si>
    <t>Har organisationen haft en informationssäkerhetspolicy de senaste två åren?</t>
  </si>
  <si>
    <t>Har organisationens verksamheter haft utpekade informationsägare eller motsvarande för sin information de senaste två åren?</t>
  </si>
  <si>
    <t>Har organisationen de senaste två åren undersökt medarbetarnas kunskaper om informationssäkerhet?</t>
  </si>
  <si>
    <t>Har organisationen de senaste två åren haft tillgång till särskilda kompetenser som behövs i ett systematiskt informationssäkerhetsarbete?</t>
  </si>
  <si>
    <t>Har organisationen haft ett arbetssätt för informationsklassning de senaste två åren?</t>
  </si>
  <si>
    <t>Har organisationen haft ett arbetssätt för analys och hantering av informationssäkerhetsrisker de senaste två åren?</t>
  </si>
  <si>
    <t>Har organisationen haft ett arbetssätt för kontinuitetshantering de senaste två åren?</t>
  </si>
  <si>
    <t>Har organisationen haft ett arbetssätt för omvärldsbevakning avseende informationssäkerhet de senaste två åren?</t>
  </si>
  <si>
    <t>Har organisationen följt upp resultatet av sitt systematiska informationssäkerhetsarbete de senaste två åren?</t>
  </si>
  <si>
    <t>Har organisationen, de senaste två åren, undersökt i vilken utsträckning medarbetarna efter genomförd utbildning i informationssäkerhet vet hur de ska arbeta på ett informationssäkert sätt?</t>
  </si>
  <si>
    <t>Har organisationen, de senaste två åren, klassat sin information enligt sitt arbetssätt för informationsklassning?</t>
  </si>
  <si>
    <t>Har organisationen, de senaste två åren, övat kontinuitetshantering enligt sitt arbetssätt för kontinuitetshantering?</t>
  </si>
  <si>
    <t>Nivå 2: Systematik i informationssäkerhetsarbetet</t>
  </si>
  <si>
    <t>OBS: MSB använder inte svaren för att kontrollera enskilda myndigheters regelefterlevnad. Det är inte syftet med modellen och MSB har inte någon tillsynsuppgift kopplad till föreskrifterna.</t>
  </si>
  <si>
    <t>Alla beslutade säkerhetsåtgärder som medför behov av resurser</t>
  </si>
  <si>
    <t>Alla de beslutade säkerhetsåtgärderna</t>
  </si>
  <si>
    <t>Har organisationen, de senaste två åren, infört de säkerhetsåtgärder som beslutats?</t>
  </si>
  <si>
    <t>Innehållit en organisationsgemensam modell för hantering av informationssäkerhetsincidenter och 
-avvikelser</t>
  </si>
  <si>
    <t>Skillnaden mellan införda och beslutade säkerhetsåtgärder</t>
  </si>
  <si>
    <t>Har organisationen haft ett arbetssätt för utbildning i informationssäkerhet de senaste två åren?</t>
  </si>
  <si>
    <t>Har organisationen haft ett arbetssätt för att säkerställa informationssäkerhet vid upphandling de senaste två åren?</t>
  </si>
  <si>
    <t xml:space="preserve">Resultat av genomförda informationsklassningar och analyser av informationssäkerhetsrisker </t>
  </si>
  <si>
    <t>I decentraliserade organisationer kan det räcka att ledningen har informerat sig på en övergripande och aggregerad nivå.</t>
  </si>
  <si>
    <t>Resultat av genomförda utvärderingar av säkerhetsåtgärders ändamålsenlighet och tillräcklighet</t>
  </si>
  <si>
    <t>I vilken utsträckning införda säkerhetsåtgärder är ändamålsenliga och tillräckliga (svarar mot identifierat behov)</t>
  </si>
  <si>
    <t>Har organisationen, de senaste två åren, genomfört upphandling enligt sitt arbetssätt för att säkerställa informationssäkerhet?</t>
  </si>
  <si>
    <t>Nej (välj även detta alternativ om organisationen inte har genomfört någon upphandling)</t>
  </si>
  <si>
    <t>Alla upphandlingar</t>
  </si>
  <si>
    <t>Utvärdera riskers påverkan på informationsmängders, informationssystems och nätverks tillgänglighet, riktighet och konfidentialitet</t>
  </si>
  <si>
    <t>När risken tidigast, senast och troligast kan väntas inträffa om föreslagna säkerhetsåtgärder införs</t>
  </si>
  <si>
    <t xml:space="preserve">Hur ofta risken kan väntas inträffa om föreslagna säkerhetsåtgärder införs </t>
  </si>
  <si>
    <t>Varje identifierad informationssäkerhetsrisk har en riskägare</t>
  </si>
  <si>
    <t>Analys av enskilda informationssäkerhetsrisker uppdateras efter att beslutade säkerhetsåtgärder har införts</t>
  </si>
  <si>
    <t>Vilka, om några, informationsmängder som kan omfattas av säkerhetsskydd, samt vid behov genomfört säkerhetsskyddsanalys och säkerställt att påkallade säkerhetsåtgärder är införda</t>
  </si>
  <si>
    <t>Alla de som genomgått utbildning i informationssäkerhet</t>
  </si>
  <si>
    <t>Ett exempel på ett hinder skulle kunna vara att medarbetarna generellt ser att de får för lite tid att genomföra sina uppgifter för att kunna arbeta på ett informationssäkert sätt. Ett annat skulle kunna vara en lösenordspolicy som gör att medarbetarna måste ha en stor mängd lösenord som måste bytas ofta, och som gör att medarbetare använder alltför enkla lösenord.
Ett exempel på en framgångsfaktor skulle kunna vara att chefer är noga med att betona vikten av att arbeta på ett informationssäkert sätt. En annan framgångsfaktor skulle kunna vara att upphandlingar utan en tillhörande analys av informationssäkerhetsrisker inte godkänns.</t>
  </si>
  <si>
    <t xml:space="preserve">En fråga där fem olika dimensioner med koppling till någon aspekt av informationssäkerhetsarbetet behandlas. Varje orange svarsalternativ ger en poäng. Fråga 1 är ett exempel på en flervalsfråga.
</t>
  </si>
  <si>
    <t xml:space="preserve">En eller flera personer som arbetar dedikerat med någon uppgift eller en avgränsad mängd uppgifter. Personer som arbetar i en funktion kan ha hela eller delar av sin arbetstid förlagd till funktionen. 
</t>
  </si>
  <si>
    <t>Ha tillgång till särskild kompetens</t>
  </si>
  <si>
    <t xml:space="preserve">Att en organisation antingen har (minst) en anställd (med någon eller några av de angivna särskilda kompetenserna) eller att organisationen har inhyrt stöd från en annan organisation som tillhandahåller sådana kompetenser vid behov.
Med "särskild kompetens" avses här formella meriter eller relevant erfarenhet inom det valda området. En och samma person kan ha flera särskilda kompetenser. 
</t>
  </si>
  <si>
    <t>Hantering av informationssäkerhetsincidenter och -avvikelser</t>
  </si>
  <si>
    <t xml:space="preserve">Att leta efter informationssäkerhetsincidenter och avvikelser, larma eller rapportera om upptäckta sådana, samt att åtgärda, och att återställa efter, inträffade informationssäkerhetsincidenter eller avvikelser.
</t>
  </si>
  <si>
    <t>Informationssäkerhetsavvikelse</t>
  </si>
  <si>
    <t xml:space="preserve">En inträffad oönskad händelse som kunde ha fått, men inte nödvändigtvis fick, negativ påverkan på tillgängligheten, riktigheten eller konfidentialiten hos information.
</t>
  </si>
  <si>
    <t>Kopplingen mellan identifierade informationssäkerhetsrisker och inträffade informationssäkerhetsincidenter</t>
  </si>
  <si>
    <t>Hur många informationssäkerhetsincidenter har organisationen upptäckt de senaste två åren?</t>
  </si>
  <si>
    <t>Hur lång tid har det i genomsnitt gått, under de senaste två åren, från det att en informationssäkerhetsincident inträffat till att organisationen har uppmärksammats på den?</t>
  </si>
  <si>
    <t>Hur lång tid har det i genomsnitt gått, under de senaste två åren, från det att organisationen har uppmärksammats på en informationssäkerhetsincident till att organisationen inlett hanteringen av informationssäkerhetsincidenten?</t>
  </si>
  <si>
    <t>Hur lång tid har det i genomsnitt gått, under de senaste två åren, från det att organisationen har inlett hanteringen av incidenten till att informationssäkerhetsincidenten har upphört?</t>
  </si>
  <si>
    <t>Hur många informationssäkerhetsincidenter, av det totala antalet som har inträffat hos er organisation de senaste två åren, hade identifierats i organisationens analys av informationssäkerhetsrisker?</t>
  </si>
  <si>
    <t>Hur många av de hot som organisationen har identifierat har upphört, förändrats (på ett för organisationen fördelaktigt sätt) eller blockerats de senaste två åren?</t>
  </si>
  <si>
    <t>Hur många av de sårbarheter som organisationen har identifierat har ersatts med skydd de senaste två åren?</t>
  </si>
  <si>
    <t>Hur många informationssäkerhetsrisker har organisationen identifierat de senaste två åren?</t>
  </si>
  <si>
    <t>Hur många informationssäkerhetsrisker har organisationen omvärderat till en lägre allvarlighetsgrad de senaste två åren?</t>
  </si>
  <si>
    <t>Har organisationen under en längre tid, de senaste två åren, påverkats av omständigheter som organisationen bedömer har haft stor inverkan på informationssäkerhetsarbetet?</t>
  </si>
  <si>
    <t xml:space="preserve">En inträffad oönskad händelse (en inträffad risk) som fått negativ påverkan på tillgängligheten, riktigheten eller konfidentialiteten hos information.
</t>
  </si>
  <si>
    <t xml:space="preserve">En person eller funktion som är ansvarig för hanteringen av en viss informationsmängd. Exempelvis kanske personalchefen är ansvarig för att personalinformationen hanteras på rätt sätt.
</t>
  </si>
  <si>
    <t>Valideringsfrågorna</t>
  </si>
  <si>
    <t xml:space="preserve">Att planera för och genomföra förebyggande åtgärder för att kunna upprätthålla sin informationshantering på en för organisationen acceptabel nivå vid störningar. Därtill menas också att kunna dels bedriva informationshantering under alternativa former och dels återställa informationshantering till normala former, under en pågående störning. 
En central komponent i kontinuitetshanteringshanteringen är också att öva då större störningar kan kräva omfattande förändringar på kort tid.
</t>
  </si>
  <si>
    <t xml:space="preserve">Organisationens högsta ledning:
- Hos myndigheter kan det handla om en myndighetschef, en styrelse eller en nämnd. 
- Hos en kommun kan det handla om kommundirektören och den politiska ledningen, beroende på frågan. 
- Hos regioner kan det på motsvarande sätt handla om regiondirektören och den politiska ledningen, beroende på frågan. 
I de fall styrningen är uppdelad mellan tjänstemannanivån och den politiska ledningen så behöver båda ha deltagit i styrningen i enlighet med den uppdelning man har. 
</t>
  </si>
  <si>
    <t xml:space="preserve">Anställda såväl som annan personal som arbetat i organisationen i minst sex månader.
</t>
  </si>
  <si>
    <t>Att bevaka skeenden och frågor, samt identifiera förändringar, i omvärlden som kan påverka organisationens informationsbehandling på olika sätt - samt att tillhandahålla den inhämtade informationen till de inom organisationen som behöver den eller berörs av den. Exempel kan vara bevakning av skadlig kod, förändrade krav och ny lagstiftning, ny teknologi, andra organisationers verksamhet och initiativ, etc.</t>
  </si>
  <si>
    <t>Omvärldsbevakning avseende informationssäkerhet</t>
  </si>
  <si>
    <t xml:space="preserve">En möjlig oönskad händelse som negativt kan påverka tillgängligheten, riktigheten eller konfidentialiteten hos information.
</t>
  </si>
  <si>
    <t>Säkerställande av informationssäkerhet vid upphandling</t>
  </si>
  <si>
    <t>Säkerställa informationssäkerhet vid upphandling</t>
  </si>
  <si>
    <t xml:space="preserve">Att tillräcklig tillgänglighet, riktighet och konfidentialitet tryggas i den informationsbehandling som utkontrakteringen/anskaffningen omfattar samt att information om själva utkontrakteringen/anskaffningen skyddas enligt organisationens krav. 
</t>
  </si>
  <si>
    <t>Större organisationsindelningar. Inom en kommun skulle en verksamhet kunna förstås som en förvaltning. Inom MSB är verksamheter  ”avdelningar” då myndigheten är indelad i avdelningar som i sin tur är indelade i enheter.</t>
  </si>
  <si>
    <t>Statlig myndighet</t>
  </si>
  <si>
    <t>Under den senaste tvåårsperioden har organisationen haft alla de arbetssätt som modellen testar för på plats, och organisationen har uppfyllt alla de poänggivande villkoren för vart och ett av arbetssätten inom nivå 1, 2 och 3. Om organisationen fortsätter att hålla en sådan hög ambitionsnivå i det systematiska arbetet så finns goda möjligheter att nå höga nivåer i modellen framöver.</t>
  </si>
  <si>
    <t>Därutöver har organisationen angivit att den under den senaste tvåårsperioden har påbörjat utvecklingen av, eller har färdigställt, en informationssäkerhetspolicy.</t>
  </si>
  <si>
    <t>Därutöver har organisationen angivit att den under den senaste tvåårsperioden har börjat skaffa sig tillgång till, eller under en del av den perioden har haft, särskilda kompetenser som behövs i det systematiska informationssäkerhetsarbetet.</t>
  </si>
  <si>
    <t>Därutöver har organisationen angivit att den under den senaste tvåårsperioden har påbörjat utvecklingen av, eller har färdigställt, en informationssäkerhetspolicy och har börjat skaffa sig tillgång till, eller under en del av den perioden har haft, särskilda kompetenser som behövs i det systematiska informationssäkerhetsarbetet.</t>
  </si>
  <si>
    <t xml:space="preserve">Arbetet inom det här området har legat efter organisationens samlade systematiska informationssäkerhetsarbete under den senaste tvåårsperioden. Arbetet behöver vara ett fokusområde i utvecklingsarbete under den kommande tvåårsperioden för att nå en högre samlad nivå i modellen. </t>
  </si>
  <si>
    <t xml:space="preserve">Arbetet inom det här området har legat i fas med organisationens samlade systematiska informationssäkerhetsarbete under den senaste tvåårsperioden. Arbetet behöver utvecklas under den kommande tvåårsperioden för att nå en högre samlad nivå i modellen. </t>
  </si>
  <si>
    <t>Arbetet inom det här området har legat före organisationens samlade systematiska informationssäkerhetsarbete under den senaste tvåårsperioden. Om arbetet håller samma nivå under den kommande tvåårsperioden så behövs inga mer satsningar inom ämnet för att nå en högre samlad nivå i modellen.</t>
  </si>
  <si>
    <t>Säker hantering</t>
  </si>
  <si>
    <t>Frågan avser säkerhetsåtgärder som organisationen har fattat beslut om de senaste två åren.
Svara nej om inga beslut har fattats om säkerhetsåtgärder. Svara ja (alla) om beslut har fattats om att inte införa några säkerhetsåtgärder alls.</t>
  </si>
  <si>
    <t>Ta bort eller reducera identifierade hinder för att arbeta på ett informationssäkert sätt</t>
  </si>
  <si>
    <t>Införa eller stärka identifierade framgångsfaktorer för att arbeta på ett informationssäkert sätt</t>
  </si>
  <si>
    <t>Utvärdera säkerhetsåtgärderna och vid behov ersätta, justera eller komplettera de säkerhetsåtgärder som inte har bedömts vara ändamålsenliga eller tillräckliga</t>
  </si>
  <si>
    <t>Integrera informationssäkerhetsarbetet med befintliga sätt att leda och styra organisationen</t>
  </si>
  <si>
    <t>Informationssäkerhetsarbete</t>
  </si>
  <si>
    <t>Säkerhetsarbete, inklusive informationssäkerhetsarbete</t>
  </si>
  <si>
    <t>Säkerhetsfunktionens arbete</t>
  </si>
  <si>
    <t>Medarbetares egna informationssäkerhetsarbete</t>
  </si>
  <si>
    <t>Löpande kostnader för infrastruktur och tekniska stöd för informationssäkert arbete</t>
  </si>
  <si>
    <t>Incidenthantering</t>
  </si>
  <si>
    <t>Nyinvesteringar</t>
  </si>
  <si>
    <t>Övrigt</t>
  </si>
  <si>
    <t>Hur stor andel av den totala budgeten för informationssäkerhetsarbete de senaste två var planerad för…</t>
  </si>
  <si>
    <t>Hur stora kostnader har organisationen haft inom respektive budgetpost de senaste två åren?</t>
  </si>
  <si>
    <t>Vad har organisationens budget för informationssäkerhetsarbete baserats på de senaste två åren?</t>
  </si>
  <si>
    <t>Ledningens målsättningar för organisationens informationssäkerhetsarbete</t>
  </si>
  <si>
    <t>Organisationens analys av informationssäkerhetsrisker</t>
  </si>
  <si>
    <t>Incidentsstatistik</t>
  </si>
  <si>
    <t>Uppföljning av organisationens informationssäkerhetsarbete</t>
  </si>
  <si>
    <t>Kvarvarande kostnader från organisationens informationssäkerhetsarbete innan de två senaste åren</t>
  </si>
  <si>
    <t>Identifierade behov av nyinvesteringar</t>
  </si>
  <si>
    <t>Avvägningar mellan behovet av informationssäkerhetsarbete och andra behov inom organisationen</t>
  </si>
  <si>
    <t>Organisationens uppdrag och instruktion</t>
  </si>
  <si>
    <t>Andra aspekter</t>
  </si>
  <si>
    <t>Sätt ett kryss i de rutor som stämmer för er organisation. Flera rutor kan kryssas i. Lämna både svar och bedömning på frågan.</t>
  </si>
  <si>
    <t>De senaste två åren, har organisationen utbildat sina medarbetare inom informationssäkerhet enligt sitt arbetssätt för utbildning?</t>
  </si>
  <si>
    <t>De senaste två åren, har organisationen undersökt om medarbetarna använder sina kunskaper i sitt arbete efter genomförd utbildning i informationssäkerhet?</t>
  </si>
  <si>
    <t>De senaste två åren, har organisationen bevakat utvecklingen på informationsäkerhetsområdet enligt sitt arbetssätt för omvärldsbevakning?</t>
  </si>
  <si>
    <t>De senaste två åren, har organisationen analyserat sina informationssäkerhetsrisker enligt sitt arbetssätt för analys och hantering av informationssäkerhetsrisker?</t>
  </si>
  <si>
    <t>De senaste två åren, har organisationen fattat beslut om att införa – eller att inte införa – säkerhetsåtgärder utifrån genomförd analys av informationssäkerhetsrisker?</t>
  </si>
  <si>
    <t>De senaste två åren, har organisationen beslutat om att tilldela resurser för att kunna införa beslutade säkerhetsåtgärder?</t>
  </si>
  <si>
    <t>Har organisationen, de senaste två åren, utvärderat om införda säkerhetsåtgärder är ändamålsenliga och tillräckliga?</t>
  </si>
  <si>
    <t>De senaste två åren, har organisationens arbetssätt för hantering av informationssäkerhetsincidenter och -avvikelser omfattat följande centrala delar?</t>
  </si>
  <si>
    <t>De senaste två åren, har organisationen i sin undersökning av medarbetarnas kunskaper undersökt kunskaperna inom följande grundläggande områden?</t>
  </si>
  <si>
    <t>De senaste två åren, har organisationens utbildning i informationssäkerhet varit utformad utifrån följande centrala aspekter?</t>
  </si>
  <si>
    <t>De senaste två åren, har organisationens arbetssätt för informationsklassning omfattat följande centrala delar?</t>
  </si>
  <si>
    <t>De senaste två åren, har organisationens arbetssätt för analys och hantering av informationssäkerhetsrisker omfattat följande centrala delar?</t>
  </si>
  <si>
    <t xml:space="preserve">De senaste två åren, har organisationens arbetssätt för analys och hantering av informationssäkerhetsrisker omfattat bedömning av följande centrala typer av skadeverkan och grad av skadeverkan? </t>
  </si>
  <si>
    <t>De senaste två åren, har organisationens arbetssätt för analys och hantering av informationssäkerhetsrisker omfattat följande centrala typer av sannolikhetsbedömning?</t>
  </si>
  <si>
    <t>De två senaste åren, har organisationens arbetssätt för analys och hantering av informationssäkerhetsrisker omfattat riskhantering med följande centrala delar?</t>
  </si>
  <si>
    <t>De senaste två åren, har organisationens arbetssätt för att säkerställa informationssäkerhet vid upphandling omfattat följande centrala delar?</t>
  </si>
  <si>
    <t>De senaste två åren, har organisationen undersökt och hanterat sina behov av att bygga beredskap för kriser och höjd beredskap?</t>
  </si>
  <si>
    <t>Vilka, om några, informationsmängder som skulle vara nödvändiga för samverkan och ledning i händelse av kris eller höjd beredskap, samt vid behov säkerställt att påkallade säkerhetsåtgärder är införda</t>
  </si>
  <si>
    <t>Eventuellt behov av att kunna upprätta, dela och ta emot säkerhetsskyddsklassificerade uppgifter samt vid behov säkerställt att påkallad förmåga finns</t>
  </si>
  <si>
    <t>Eventuellt behov av tillgång till alternativ ledningsplats samt vid behov säkerställt sådan tillgång</t>
  </si>
  <si>
    <t>De senaste två åren, har organisationen undersökt vilka hinder respektive framgångsfaktorer som påverkar medarbetarnas möjligheter att arbeta på ett informationssäkert sätt?</t>
  </si>
  <si>
    <t>De senaste två åren, har organisationens ledning arbetat för att säkerställa ständiga förbättringar i det systematiska informationssäkerhetsarbetet?</t>
  </si>
  <si>
    <t>Definierade roller som ledningen har pekat ut som ansvariga för att hantera informationssäkerhet</t>
  </si>
  <si>
    <t>Med ”ledningen” menas organisationens högsta ledning:
- Hos myndigheter kan det handla om en myndighetschef, en styrelse eller en nämnd. 
- Hos en kommun kan det handla om kommundirektören och den politiska ledningen, beroende på frågan. 
- Hos regioner kan det på motsvarande sätt handla om regiondirektören och den politiska ledningen, beroende på frågan. 
I de fall styrningen är uppdelad mellan tjänstemannanivån och den politiska ledningen behöver båda ha deltagit i styrningen i enlighet med den uppdelning man har.
Med "sett över" menas inte nödvändigtvis att ändringar har gjorts. Att ledningen har haft en genomgång och diskussion om respektive svarsalternativ kan räcka.</t>
  </si>
  <si>
    <t xml:space="preserve">Nej, men en informationssäkerhetspolicy (eller motsvarande dokument) har funnits kortare tid än två år eller är under utveckling </t>
  </si>
  <si>
    <t>75 % till mindre än 100 % av de som genomgått utbildning i informationssäkerhet</t>
  </si>
  <si>
    <t>50 % till mindre än 75 % av de som genomgått utbildning i informationssäkerhet</t>
  </si>
  <si>
    <t xml:space="preserve">75 % till mindre än 100 % av organisationens verksamheter </t>
  </si>
  <si>
    <t xml:space="preserve">50 % till mindre än 75 % av organisationens verksamheter </t>
  </si>
  <si>
    <t xml:space="preserve">75 % till mindre än 100 % av medarbetarna </t>
  </si>
  <si>
    <t>50 % till mindre än 75 % av medarbetarna</t>
  </si>
  <si>
    <t xml:space="preserve">Utpekade medarbetare inom 75 % till mindre än 100 % av organisationens verksamheter </t>
  </si>
  <si>
    <t xml:space="preserve">Utpekade medarbetare inom 50 % till mindre än 75 % av organisationens verksamheter </t>
  </si>
  <si>
    <t>75 % till mindre än 100 % av organisationens verksamheter</t>
  </si>
  <si>
    <t>50 % till mindre än 75 % av organisationens verksamheter</t>
  </si>
  <si>
    <t>75 % till mindre än 100 % av informationsklassningar och analyser av informationssäkerhetsrisker</t>
  </si>
  <si>
    <t>50 % till mindre än 75 % av informationsklassningar och analyser av informationssäkerhetsrisker</t>
  </si>
  <si>
    <t>75 % till mindre än 100 % av alla beslutade säkerhetsåtgärder som medför behov av resurser</t>
  </si>
  <si>
    <t>50 % till mindre än 75 % av alla beslutade säkerhetsåtgärder som medför behov av resurser</t>
  </si>
  <si>
    <t>75 % till mindre än 100 % av de beslutade säkerhetsåtgärderna</t>
  </si>
  <si>
    <t>50 % till mindre än 75 % av de beslutade säkerhetsåtgärderna</t>
  </si>
  <si>
    <t>75 % till mindre än 100 % av alla upphandlingar</t>
  </si>
  <si>
    <t>50 % till mindre än 75 % av alla upphandlingar</t>
  </si>
  <si>
    <t xml:space="preserve">25 % till mindre än 50 % av organisationens verksamheter </t>
  </si>
  <si>
    <t xml:space="preserve">Mer än 0 % till mindre än 25 % av organisationens verksamheter </t>
  </si>
  <si>
    <t xml:space="preserve">25 % till mindre än 50 % av medarbetarna </t>
  </si>
  <si>
    <t xml:space="preserve">Mer än 0 % till mindre än 25 % av medarbetarna </t>
  </si>
  <si>
    <t>25 % till mindre än 50 % av de som genomgått utbildning i informationssäkerhet</t>
  </si>
  <si>
    <t>Mer än 0 % till mindre än 25 % av de som genomgått utbildning i informationssäkerhet</t>
  </si>
  <si>
    <t>Mer än 0 % till mindre än 25 % av de som hade genomgått utbildning i informationssäkerhet</t>
  </si>
  <si>
    <t>Utpekade medarbetare inom 25 % till mindre än 50 % av organisationens verksamheter</t>
  </si>
  <si>
    <t>Utpekade medarbetare inom mer än 0 % till mindre än 25 % av organisationens verksamheter</t>
  </si>
  <si>
    <t>25 % till mindre än 50 % av organisationens verksamheter</t>
  </si>
  <si>
    <t>Mer än 0 % till mindre än 25 % av organisationens verksamheter</t>
  </si>
  <si>
    <t>25 % till mindre än 50 % av informationsklassningar och analyser av informationssäkerhetsrisker</t>
  </si>
  <si>
    <t>Mer än 0 % till mindre än 25 % av informationsklassningar och analyser av informationssäkerhetsrisker</t>
  </si>
  <si>
    <t>25 % till mindre än 50 % av alla beslutade säkerhetsåtgärder som medför behov av resurser</t>
  </si>
  <si>
    <t>Mer än 0 % till mindre än 25 % av alla beslutade säkerhetsåtgärder som medför behov av resurser</t>
  </si>
  <si>
    <t>25 % till mindre än 50 % av de beslutade säkerhetsåtgärderna</t>
  </si>
  <si>
    <t>Mer än 0 % till mindre än 25 % av de beslutade säkerhetsåtgärderna</t>
  </si>
  <si>
    <t>25 % till mindre än 50 % av alla upphandlingar</t>
  </si>
  <si>
    <t>0 % till mindre än 25 % av alla upphandlingar</t>
  </si>
  <si>
    <t>Med "haft tillgång" menas att organisationen antingen har haft:
 - (minst) en anställd (med någon eller några av de angivna kompetenserna), eller 
- att organisationen, vid behov, har haft inhyrt stöd från en annan organisation som tillhandahåller sådana kompetenser.
Med "särskild kompetens" menas att personen har formella meriter eller relevant erfarenhet inom det valda området. En och samma person kan ha flera särskilda kompetenser.</t>
  </si>
  <si>
    <t>Med "följt upp" menas att sammanställa och analysera resultat i jämförelse med ledningens målsättningar och inriktning.</t>
  </si>
  <si>
    <t>Med ”medarbetare” menas anställda såväl som annan personal som arbetat i organisationen i minst sex månader.
Med "undersökt" menas intervjuer, enkäter, tester eller liknande.</t>
  </si>
  <si>
    <t xml:space="preserve">Nej, men organisationen har haft tillgång till sådan kompetens under en kortare tid än två år eller är på väg att skaffa sig sådan tillgång </t>
  </si>
  <si>
    <t>Med "arbetssätt" menas en ordning för hur en uppgift utförs i organisationen, varför och av vem. 
Arbetssättet bör vara medvetet valt av organisationen, finnas beskrivet i styrande dokument och tillämpas i alla relevanta situationer. Tillämpningen och resultatet av arbetssättet bör följas upp och utvärderas regelbundet. Slutligen bör arbetssättet leda till att den specifika uppgiften (t.ex. informationsklassning) utförs på samma sätt i hela organisationen, det vill säga att det finns en organisationsgemensam modell för arbetsuppgiften. Se fliken Definitioner för mer information.
Med "informationsklassning" menas att värdera och klassa information utifrån behovet av skydd.</t>
  </si>
  <si>
    <t>Nej, men ett arbetssätt har funnits kortare tid än två år, eller är under utveckling</t>
  </si>
  <si>
    <t>Med "informationssäkerhetsincident" menas en inträffad oönskad händelse (en inträffad risk) som fått negativ påverkan på tillgängligheten, riktigheten eller konfidentialiteten hos information.
Med "informationssäkerhetsavvikelse" menas en inträffad oönskad händelse som kunde ha fått, men inte nödvändigtvis fick, negativ påverkan på tillgängligheten, riktigheten eller konfidentialiten hos information.
Med "hantering av informationssäkerhetsincidenter och -avvikelser" menas att leta efter incidenter och avvikelser, larma eller rapportera om upptäckta sådana, samt att åtgärda, och att återställa efter det inträffade.
Svara ja på frågan även om det bara finns ett övergripande arbetssätt för hantering av incidenter och avvikelser, så länge det inte exkluderar sådana som avser informationssäkerhet.</t>
  </si>
  <si>
    <t>Innehållit en organisationsgemensam modell för kontinuitetshantering, inklusive scenarier som organisationen behöver öva</t>
  </si>
  <si>
    <t xml:space="preserve">Med "kontinuitetshantering" menas att planera för och genomföra förebyggande åtgärder för att kunna upprätthålla sin informationsbehandling på en nivå som är acceptabel för organisationen vid störningar. Därtill menas också att kunna dels bedriva informationshantering under alternativa former, dels återställa informationshantering till normala former, under en pågående störning. </t>
  </si>
  <si>
    <t>Med "utbildning" menas att säkerställa att personalen har nödvändiga kunskaper för informationssäkerhetsarbetet.
Svara ja på frågan även om det bara finns ett övergripande arbetssätt för utbildning så länge det inte exkluderar informationssäkerhet.</t>
  </si>
  <si>
    <t>Svara ja på frågan även om det bara finns en övergripande systematisk utbildningsverksamhet, så länge den inte exkluderar informationssäkerhet och systematiskt informationssäkerhetsarbete. Svara också ja på frågan ifall organisationen upphandlar sådan systematisk utbildningsverksamhet om informationssäkerhet och systematiskt informationssäkerhetsarbete.</t>
  </si>
  <si>
    <t>För att säkerställa att utbildningens deltagare har förstått och lärt sig det som utbildningen är menad att förmedla är det viktigt att ställa kontrollfrågor efter att utbildningen har genomförts. 
Ett exempel på en sådan undersökning kan vara det test som man besvarar efter varje avsnitt i DISA-utbildningen. Det kan dock vara bättre att genomföra sådana undersökningar ett tag efter att utbildningen genomfördes, för att få en inblick i vilka kunskaper som fastnade.</t>
  </si>
  <si>
    <t>Svara ja om organisationen vid informationsklassning eller analys av informationssäkerhetsrisker har beaktat händelser eller utveckling inom omvärlden. Detta inkluderar både sådan information som har inkommit genom organisationens arbetssätt för omvärldsbevakning och genom annan bevakning.</t>
  </si>
  <si>
    <t>Råd och anvisningar - tänk på det här när ni fyller i svaren</t>
  </si>
  <si>
    <t>Ja, under perioden har organisationen undersökt detta minst en gång hos ...</t>
  </si>
  <si>
    <t>Ja, organisationen har undersökt medarbetarnas kunskaper om …</t>
  </si>
  <si>
    <t xml:space="preserve">Har organisationen någon gång under de senaste två åren inventerat sina informationsmängder och informationssystem, inklusive nätverk? </t>
  </si>
  <si>
    <r>
      <t xml:space="preserve">Med ”verksamhet” menas större organisationsindelningar. Inom en kommun skulle en verksamhet till exempel kunna vara en förvaltning. Inom MSB är verksamheter  ”avdelningar” eftersom myndigheten är indelad i avdelningar som i sin tur är indelade i enheter.
Svara ja på frågan om organisationens inventering har genomförts centralt eller av verksamheterna själva. Svara ja på frågan om man antingen har genomfört </t>
    </r>
    <r>
      <rPr>
        <i/>
        <sz val="11.5"/>
        <color rgb="FF333333"/>
        <rFont val="Arial"/>
        <family val="2"/>
        <scheme val="minor"/>
      </rPr>
      <t>en</t>
    </r>
    <r>
      <rPr>
        <sz val="11.5"/>
        <color rgb="FF333333"/>
        <rFont val="Arial"/>
        <family val="2"/>
        <scheme val="minor"/>
      </rPr>
      <t xml:space="preserve"> samlad inventering </t>
    </r>
    <r>
      <rPr>
        <i/>
        <sz val="11.5"/>
        <color rgb="FF333333"/>
        <rFont val="Arial"/>
        <family val="2"/>
        <scheme val="minor"/>
      </rPr>
      <t>eller</t>
    </r>
    <r>
      <rPr>
        <sz val="11.5"/>
        <color rgb="FF333333"/>
        <rFont val="Arial"/>
        <family val="2"/>
        <scheme val="minor"/>
      </rPr>
      <t xml:space="preserve"> har utfört kontinuerlig inventering.</t>
    </r>
  </si>
  <si>
    <t>Med "risk" menas en möjlig, oönskad händelse.
Med "informationssäkerhetsrisk" menas sådana risker som negativt kan påverka tillgängligheten, riktigheten eller konfidentialiteten hos information.
Svara ja på frågan även om det finns separata arbetssätt för analys respektive hantering av informationssäkerhetsrisker. Om så är fallet kan ni kryssa i svarsrutan, förutsatt att svaret stämmer angående båda arbetssätten.</t>
  </si>
  <si>
    <t>De senaste två åren, har organisationen haft ett arbetssätt för hantering av informationssäkerhetsincidenter och 
-avvikelser?</t>
  </si>
  <si>
    <t>Med "omvärldsbevakning avseende informationssäkerhet" menas att bevaka skeenden och frågor, samt identifiera förändringar, som kan påverka organisationens informationsbehandling på olika sätt. Dessutom ingår att tillhandahålla den inhämtade informationen till de inom organisationen som behöver den eller berörs av den. Exempel kan vara bevakning av skadlig kod, förändrade krav och ny lagstiftning, ny teknologi, andra organisationers verksamhet och initiativ etc.
Svara ja på frågan även om det bara finns ett övergripande arbetssätt för omvärldsbevakning, så länge det inte exkluderar informationssäkerhetsincidenter.</t>
  </si>
  <si>
    <t>Med "utpekade" menas individer eller funktioner som har anmält intresse eller som organisationens verksamheter har bestämt.
Det behöver inte vara så att varje utskick går till samma uppsättning personer. Information om tekniska sårbarheter i en mjukvara som organisationen använder kanske främst bör gå till de som arbetar med drift, utveckling och säkerhet i organisationens it-miljö. Information om en ny funktion i mobiltelefoner som gör att de inte längre bör användas i vissa miljöer inom organisationen kanske snarare ska gå till chefer etc.
Omvärldsbevakning kan även användas för att samla in information om hur andra organisationer har löst samma slags problem och risker som man själv har identifierat att man har.</t>
  </si>
  <si>
    <t>Har organisationens ledning informerat sig om status på organisationens systematiska informationssäkerhetsarbete de senaste två åren?</t>
  </si>
  <si>
    <t>Eventuella allvarligare risker i organisationens informationsbehandling som inte har åtgärdats</t>
  </si>
  <si>
    <t>Organisationer på nivå 2 bedriver informationssäkerhetsarbetet med viss systematik och är dessutom bättre på grunderna, det vill säga frågorna i avsnittet för nivå 1.
Frågorna i detta avsnitt undersöker om organisationen tillämpar sina arbetssätt och om de olika delarna kopplar till varandra, till exempel om säkerhetsåtgärderna bygger på en riskanalys. En del av områdena från nivå 1 utvecklas med fördjupande frågor, till exempel om medarbetarnas kunskaper.</t>
  </si>
  <si>
    <t>Med ”medarbetare” menas anställda såväl som annan personal som har arbetat i organisationen i minst sex månader.
Med "utbildat" menas att medarbetare ska ha genomgått utbildning, inte bara erbjudits utbildning.</t>
  </si>
  <si>
    <t>Det är viktigt att kontrollera att erhållna kunskaper faktiskt används. Att medarbetare agerar på ett annat sätt än det som de utbildats för kan bero på olika saker. Brister i utbildningen, bristande tid, förutsättningar eller resurser, arbetsplatskultur och andra aspekter kan vara förklaringar.
Exempel på sådana undersökningar kan vara enkäter, tekniska kontroller (som loggar) och administrativ uppföljning (som dokumenterade underlag).</t>
  </si>
  <si>
    <t>Regler för informationssäkerhetsarbetet, alternativt  delegerat ansvaret för beslut eller översyn</t>
  </si>
  <si>
    <r>
      <t xml:space="preserve">Svara ja om organisationen har analyserat  informationssäkerhetsrisker inom enskilda verksamheter </t>
    </r>
    <r>
      <rPr>
        <i/>
        <sz val="11.5"/>
        <color rgb="FF333333"/>
        <rFont val="Arial"/>
        <family val="2"/>
        <scheme val="minor"/>
      </rPr>
      <t>eller</t>
    </r>
    <r>
      <rPr>
        <sz val="11.5"/>
        <color rgb="FF333333"/>
        <rFont val="Arial"/>
        <family val="2"/>
        <scheme val="minor"/>
      </rPr>
      <t xml:space="preserve"> centralt avseende flera/samtliga verksamheter. Det viktiga är att risker inom organisationens olika verksamheter har analyserats.</t>
    </r>
  </si>
  <si>
    <t>En analys av informationssäkerhetsrisker kan både ha genomförts på övergripande nivå som stöd för att knyta säkerhetsåtgärder till olika nivåer i en informationsklassningsmodell, och som en analys av risker kopplade till hanteringen av en viss informationsmängd i en specifik situation.
Det viktiga är att medvetna beslut har tagits. Ett beslut att inte införa en säkerhetsåtgärd kan vara lika välgrundat som ett beslut om införande.</t>
  </si>
  <si>
    <t xml:space="preserve">Exempel på resurser skulle kunna vara tid, personal och budget. 
Enskilda säkerhetsåtgärder kan tilldelas egna budgetposter, men det kan också finnas en generell budget för säkerhetsåtgärder. Det viktiga är att arbetet med säkerhetsåtgärder tilldelas de resurser som behövs för att de ska kunna införas.
Svara nej om inga beslut har fattats om säkerhetsåtgärder. </t>
  </si>
  <si>
    <r>
      <t xml:space="preserve">Svara ja om utvärderingen av säkerhetsåtgärder har genomförts inom enskilda verksamheter </t>
    </r>
    <r>
      <rPr>
        <i/>
        <sz val="11.5"/>
        <color rgb="FF333333"/>
        <rFont val="Arial"/>
        <family val="2"/>
        <scheme val="minor"/>
      </rPr>
      <t>eller</t>
    </r>
    <r>
      <rPr>
        <sz val="11.5"/>
        <color rgb="FF333333"/>
        <rFont val="Arial"/>
        <family val="2"/>
        <scheme val="minor"/>
      </rPr>
      <t xml:space="preserve"> centralt för flera/samtliga verksamheter. Det viktiga är att utvärderingen av säkerhetsåtgärder utgår från verksamheternas behov.</t>
    </r>
  </si>
  <si>
    <r>
      <t xml:space="preserve">Svara ja om övning har genomförts inom enskilda verksamheter </t>
    </r>
    <r>
      <rPr>
        <i/>
        <sz val="11.5"/>
        <color rgb="FF333333"/>
        <rFont val="Arial"/>
        <family val="2"/>
        <scheme val="minor"/>
      </rPr>
      <t xml:space="preserve">eller </t>
    </r>
    <r>
      <rPr>
        <sz val="11.5"/>
        <color rgb="FF333333"/>
        <rFont val="Arial"/>
        <family val="2"/>
        <scheme val="minor"/>
      </rPr>
      <t>centralt med deltagande av flera/samtliga verksamheter.
Det viktiga är att hanteringen av avbrott inom organisationens olika verksamheter övas i enlighet med organisationens arbetssätt.</t>
    </r>
  </si>
  <si>
    <t>Med "upphandling" menas både utkontraktering (outsourcing) och anskaffning av produkter.
Frågan syftar också på sådan upphandling som inte har utkontraktering av eller anskaffning av produkter för informationsbehandling som huvudsyfte.
Med "säkerställa informationssäkerhet" menas dels att tillräcklig tillgänglighet, riktighet och konfidentialitet tryggas i den informationsbehandling som utkontrakteringen/ anskaffningen omfattar, dels att information om själva utkontrakteringen/anskaffningen skyddas enligt organisationens krav.</t>
  </si>
  <si>
    <t>Organisationer på nivå 3 uppvisar ett kvalificerat innehåll i informationssäkerhetsarbetet och är dessutom bättre på grunderna och det systematiska arbetet, det vill säga frågorna i avsnitten för nivå 1-2.
Frågorna i detta avsnitt handlar om huruvida det systematiska informationssäkerhetsarbetet har kvalificerat innehåll (bland annat utifrån MSB:s föreskrifter om informationssäkerhet för statliga myndigheter). Frågorna undersöker därför om organisationens arbetssätt är utformade på ett sätt som kan förväntas vara ändamålsenligt.</t>
  </si>
  <si>
    <t>En funktion för att hantera informationssäkerhetsincidenter och -avvikelser med dedikerad personal som har särskild kompetens</t>
  </si>
  <si>
    <t>De regler och krav som styr informationssäkerhetsarbetet inom organisationen</t>
  </si>
  <si>
    <t>Med ”medarbetare” menas anställda såväl som annan personal som har arbetat i organisationen i minst sex månader.
Med "undersökt" menas intervjuer, enkäter, tester eller andra förfrågningar.
Undersökningen gör det möjligt för organisationen att veta vad medarbetarna vet och förstår, så att utbildningsinsatser kan designas och inriktas mot områden där kunskapen är låg.</t>
  </si>
  <si>
    <t xml:space="preserve">Med ”specifik uppgift” menas en avgränsad aktivitet eller uppgift som organisationen ska lösa och som förutsätter en analys av informationssäkerhetsrisker. Det betyder att organisationen har identifierat ett eller flera tydliga skäl till varför analys av informationssäkerhetsrisker behöver genomföras.
</t>
  </si>
  <si>
    <t xml:space="preserve">Med "grad av potentiell skadeverkan" menas hur stor skada som skulle kunna uppstå på ett visst skyddsvärde. Det kan exempelvis uttryckas i en skala. </t>
  </si>
  <si>
    <t>Beakta tillämplig lagstiftning, inklusive offentlighets- och sekretesslagen, dataskyddsförordningen, säkerhetsskyddslagen, arkivlagen, samt krisberedskapsförordningen eller lagen om extraordinära händelser</t>
  </si>
  <si>
    <t xml:space="preserve">"Hur säker man kan vara" kan bedömas med olika metoder. Ett sätt är att ha en skala, exempelvis mellan "Inte alls säker" och "Fullständigt säker", med ett valfritt antal alternativ däremellan. </t>
  </si>
  <si>
    <t>Status för informationssäkerhetsrisker följs upp utifrån definierade intervall</t>
  </si>
  <si>
    <t xml:space="preserve">Ställa krav på den kontrakterade parten utifrån informationsklassningens och riskanalysens resultat </t>
  </si>
  <si>
    <t>Följa upp om de ställda kraven var ändamålsenliga och tillräckliga, samt om den kontrakterade parten har infört de säkerhetsåtgärder som avtalats</t>
  </si>
  <si>
    <t>Bedöma behovet av åtgärder med anledning av informationsklassningens och riskanalysens resultat, samt att identifiera säkerhetsåtgärder</t>
  </si>
  <si>
    <t xml:space="preserve">Klassa information och analysera informationssäkerhetsrisker för det som ska utkontrakteras/anskaffas </t>
  </si>
  <si>
    <t>Införa de säkerhetsåtgärder som organisationen har beslutat om utifrån informationsklassningens och riskanalysens resultat och som kan utföras av organisationen själv</t>
  </si>
  <si>
    <t>Med "upphandling" menas både utkontraktering (outsourcing) och anskaffning av produkter.
Med att "säkerställa informationssäkerhet" menas dels att tillräcklig tillgänglighet, riktighet och konfidentialitet tryggas i den informationsbehandling som utkontrakteringen/anskaffningen omfattar, dels att information om själva utkontrakteringen/anskaffningen skyddas enligt organisationens krav.</t>
  </si>
  <si>
    <t>Med "upphandling" menas både utkontraktering (outsourcing) och anskaffning av produkter.
Frågan syftar även på sådan upphandling som inte har utkontraktering av eller anskaffning av produkter för informationsbehandling som huvudsyfte.
Med att "säkerställa informationssäkerhet" menas dels att tillräcklig tillgänglighet, riktighet och konfidentialitet tryggas i den informationsbehandling som utkontrakteringen/anskaffningen omfattar, dels att information om själva utkontrakteringen/anskaffningen skyddas enligt organisationens krav.</t>
  </si>
  <si>
    <t>Eventuellt behov av kontinuitetshantering för att skydda sin information vid kris eller höjd beredskap, samt vid behov säkerställt att påkallad förmåga finns</t>
  </si>
  <si>
    <t>Organisationer som har utvärderat de aspekter som förekommer i svarsalternativen och har funnit att inga behov föreligger kan kryssa i respektive alternativ. 
Med "eventuellt behov" menas att en organisation efter närmare analys av huruvida den har ett behov av säkerhetsskydd kan komma fram till att den inte har ett sådant behov. Det avgörande är att organisationen undersöker om den har ett sådant behov, och att den ser till att möta behov som den konstaterar att den har.
Även om säkerhetsskydd inte har som huvudsyfte att förbereda för kriser och höjd beredskap kan ett välutvecklat säkerhetsskyddsarbete bidra till att bygga sådan förmåga.</t>
  </si>
  <si>
    <t>Organisationer på nivå 4 arbetar avancerat med ständiga förbättringar och är dessutom bättre på grunderna, systematiken och innehållet, det vill säga frågorna i avsnitten för nivå 1-3. Informationssäkerhetsarbetet karaktäriseras genomgående av systematik och ändamålsenlighet.
Frågorna i detta avsnitt undersöker hur organisationen arbetar med att identifiera hinder och framgångsfaktorer samt ledningens uppföljning.</t>
  </si>
  <si>
    <t>Organisationens informationssäkerhetssamordnare kan med fördel hålla samman arbetet med svaren i verktyget. Alternativt kan någon i en stabsfunktion göra det. Eftersom olika delar av informationssäkerhetsarbetet berörs, kan det vara bra att diskutera frågorna i en workshop där flera roller får komma till tals. Det samlade resultatet bör förankras hos ledningen.</t>
  </si>
  <si>
    <t xml:space="preserve">Olika organisationer har kommit olika långt i sitt informationssäkerhetsarbete. Därför behöver inte hela formuläret fyllas i. Svara på frågorna så länge det känns meningsfullt - men frågorna på nivå 1 bör alltid besvaras. Alla svar räknas vid sammanställningen av resultatet, även från enskilda frågor i avsnitt för högre nivåer. </t>
  </si>
  <si>
    <t>Ni behöver också bedöma hur säkert det angivna svaret är. Välj bara alternativet ”Säker bedömning” om det finns dokumenterade och tydliga belägg för att svaret eller svaren är korrekt. Om ni kryssar i flera svarsalternativ ska ni bara välja ”Säker bedömning” om det finns dokumenterade och tydliga belägg för alla de valda svarsalternativen.</t>
  </si>
  <si>
    <t>Svarsrutor har vit bakgrund och finns direkt under respektive svars- och bedömningsalternativ.</t>
  </si>
  <si>
    <t>Svara på frågorna i formuläret genom att skriva ett "X" i svarsrutan</t>
  </si>
  <si>
    <t>Ange datum i formatet ÅÅÅÅ-MM-DD.</t>
  </si>
  <si>
    <t>Start- och slutdatum för mätperioden</t>
  </si>
  <si>
    <t>Er organisation</t>
  </si>
  <si>
    <t>Funktioner, roller och kompetenser som har arbetat med att besvara frågorna</t>
  </si>
  <si>
    <t xml:space="preserve">Med "informationssäkerhetsincident" menas en inträffad oönskad händelse (en inträffad risk) som negativt kan påverka tillgängligheten, riktigheten eller konfidentialiteten hos information. Informationssäkerhetsincidenter kan samtidigt vara andra typer av incidenter, som personuppgiftsincidenter. </t>
  </si>
  <si>
    <t>Med "identifierats" menas att en risk (en möjlig oönskad händelse) uppmärksammats, analyserats och beskrivits på ett tillräckligt tydligt sätt för att en incident (en faktisk, inträffad, händelse) som organisationen senare drabbades av hade kunnat förebyggas.</t>
  </si>
  <si>
    <t>Med "hot" menas förekomst av något som orsakar eller bidrar till att orsaka att (1) en incident inträffar eller (2) en oönskad konsekvens av en incident inträffar. Se fliken "Definitioner" för mer information.</t>
  </si>
  <si>
    <t>Med "sårbarhet" menas avsaknad av något som förhindrar eller bidrar till att förhindra att (1) en incident inträffar eller (2) en oönskad konsekvens av en incident inträffar.
Med "skydd" menas förekomst av något som förhindrar eller bidrar till att förhindra att (1) en incident inträffar eller (2) en oönskad konsekvens av en incident inträffar. Se fliken "Definitioner" för mer information.</t>
  </si>
  <si>
    <t xml:space="preserve">Hur stor skada som skulle kunna uppstå på ett visst skyddsvärde. Detta kan exempelvis uttryckas i en skala där 1 står för mycket liten skada och 5 står för mycket stor skada. Utifrån en sådan skala, och skyddsvärdet "människors liv och hälsa", kan man till exempel bedöma att en viss risk, om den inträffar, potentiellt skulle innebära en 4:a (stor skada) i skadeverkan på människors liv och hälsa.
</t>
  </si>
  <si>
    <t>Hur en uppgift utförs i organisationen, varför och av vem. Ett arbetssätt bör vara medvetet valt av organisationen, finnas beskrivet i styrande dokument och tillämpas i alla relevanta situationer. Arbetssättet bör leda till att den specifika uppgiften (till exempel informationsklassning) utförs på samma sätt i hela organisationen, det vill säga det behöver finnas en organisationsgemensam modell för arbetet. Tillämpningen och resultatet av arbetssättet bör följas upp och utvärderas regelbundet. Slutligen bör arbetssättet leda till att den specifika uppgiften (till exempel informationsklassning) utförs på samma sätt i hela organisationen, det vill säga att det finns en organisationsgemensam modell för arbetsuppgiften. Arbetssättet i stort kan också innehålla vägledning om när eller i vilka situationer uppgiften ska utföras samt andra relevanta anvisningar.
I frågeformuläret frågas om ett arbetssätt, men syftet kan också tillgodoses med fler än ett arbetssätt om det finns ett sådant behov utifrån organisationens egna förutsättningar. Arbetssätten måste inte vara specifika för informationssäkerhetsarbetet, utan kan ingå i övergripande arbetssätt (exempelvis kan man ha ett arbetssätt för riskanalys som omhändertar såväl informationssäkerhetsrisker som andra risker).</t>
  </si>
  <si>
    <t>Ja, under perioden har organisationens ledning minst en gång beslutat om eller sett över tidigare beslut om …</t>
  </si>
  <si>
    <t xml:space="preserve">Ja, och under perioden har organisationen inventerat (eller sett över tidigare inventering av) både informationsmängder och informationssystem, inklusive nätverk i … </t>
  </si>
  <si>
    <t>Ja, under perioden har organisationen, vid minst ett tillfälle, undersökt kunskaperna hos …</t>
  </si>
  <si>
    <t>Ja, och under perioden har organisationen minst en gång per år följt upp, genom att sammanställa och analysera …</t>
  </si>
  <si>
    <t>Ja, organisationen har följt upp resultatet under perioden, men inget av de angivna svarsalternativen stämmer</t>
  </si>
  <si>
    <t>Ja, under perioden har organisationens ledning minst en gång per år informerat sig om …</t>
  </si>
  <si>
    <t>Ja, organisationens ledning har informerat sig om resultatet under perioden, men inget av de angivna svarsalternativen stämmer</t>
  </si>
  <si>
    <t>Ja, under perioden har organisationen minst en gång, enligt arbetssättet, utbildat …</t>
  </si>
  <si>
    <t xml:space="preserve">Ja, under perioden har organisationen minst en gång använt arbetssättet för att värdera och klassa informationstillgångar inom … </t>
  </si>
  <si>
    <t>Ja, och under perioden har organisationen minst en gång använt arbetssättet för att analysera informationssäkerhetsrisker inom …</t>
  </si>
  <si>
    <t>Ja, under perioden har organisationen fattat beslut om säkerhetsåtgärder med anledning av genomförd analys av informationssäkerhetsrisker inom …</t>
  </si>
  <si>
    <t>Ja, under perioden har organisationen beslutat om tilldelning av resurser till …</t>
  </si>
  <si>
    <t>Ja, under perioden har organisationen infört …</t>
  </si>
  <si>
    <t xml:space="preserve">Ja, under perioden har införda säkerhetsåtgärder utvärderats för ... </t>
  </si>
  <si>
    <t>Ja, och under perioden har organisationen övat kontinuitet inom …</t>
  </si>
  <si>
    <t>Ja, under perioden har organisationen använt arbetssättet för att säkerställa informationssäkerhet vid upphandling i samband med …</t>
  </si>
  <si>
    <t>Ja, under perioden har organisationens arbetssätt omfattat att …</t>
  </si>
  <si>
    <t>Ja, under perioden har organisationen minst en gång undersökt …</t>
  </si>
  <si>
    <t xml:space="preserve">Ja, och under perioden har organisationen minst en gång undersökt uppfattningar om hinder respektive framgångsfaktorer hos ... </t>
  </si>
  <si>
    <t>Ja, under perioden har organisationens ledning minst en gång följt upp, och vid behov beslutat om, organisationens arbete med att …</t>
  </si>
  <si>
    <t>Ja, men ledningen har inte beslutat om eller sett över någon av de nämnda aspekterna under perioden</t>
  </si>
  <si>
    <t>Ja, och under perioden har informationssäkerhetspolicyn (eller motsvarande dokument) innehållit …</t>
  </si>
  <si>
    <t>Ja, men ingen av de nämnda aspekterna har funnits i policyn under perioden</t>
  </si>
  <si>
    <t>Ja, under perioden har utpekade informationsägare funnits inom …</t>
  </si>
  <si>
    <t>Ja, under perioden har organisationen haft tillgång till särskild kompetens inom …</t>
  </si>
  <si>
    <t>Ja, men organisationen har inte haft tillgång till medarbetare med de nämnda kompetenserna under perioden</t>
  </si>
  <si>
    <t>Ja, och under perioden har arbetssättet …</t>
  </si>
  <si>
    <t>Ja, och under perioden har organisationen bevakat omvärldsutvecklingen och minst en gång per kvartal spridit information till …</t>
  </si>
  <si>
    <t xml:space="preserve">Ja, under perioden har organisationens arbetssätt för hantering av informationssäkerhetsincidenter och -avvikelser omfattat ... </t>
  </si>
  <si>
    <t xml:space="preserve">Ja, under perioden har utbildningen varit utformad utifrån … </t>
  </si>
  <si>
    <t>Ja, under perioden har organisationens arbetssätt omfattat att informationsklassningen ska …</t>
  </si>
  <si>
    <t>Ja, under perioden har organisationens arbetssätt omfattat att analysen av informationssäkerhetsrisker ska …</t>
  </si>
  <si>
    <t>Ja, under perioden har arbetssättet omfattat bedömning av riskers grad av potentiell skadeverkan på …</t>
  </si>
  <si>
    <t>Ja, under perioden har arbetssättet omfattat sannolikhetsbedömningar såsom …</t>
  </si>
  <si>
    <t>Ja, och under perioden har organisationens arbetssätt omfattat att …</t>
  </si>
  <si>
    <t xml:space="preserve">Människors liv och hälsa (de egna medarbetarnas och andras) </t>
  </si>
  <si>
    <t>Ja, organisationen har haft ett arbetssätt för informationsklassning under perioden, men inget av de angivna svarsalternativen stämmer</t>
  </si>
  <si>
    <t>Ja, organisationen har haft ett arbetssätt för analys och hantering av informationssäkerhetsrisker under perioden, men inget av de angivna svarsalternativen stämmer</t>
  </si>
  <si>
    <t>Ja, organisationen har haft ett arbetssätt för hantering av informationssäkerhetsincidenter och 
-avvikelser under perioden, men inget av de angivna svarsalternativen stämmer</t>
  </si>
  <si>
    <t>Ja, organisationen har haft ett arbetssätt för kontinuitetshantering under perioden, men inget av de angivna svarsalternativen stämmer</t>
  </si>
  <si>
    <t>Ja, organisationen har haft ett arbetssätt för omvärldsbevakning under perioden, men inget av de angivna svarsalternativen stämmer</t>
  </si>
  <si>
    <t>Ja, organisationen har haft ett arbetssätt för utbildning i informationssäkerhet under perioden, men inget av de angivna svarsalternativen stämmer</t>
  </si>
  <si>
    <t>Ja, organisationen har haft ett arbetssätt för att säkerställa informationssäkerhet vid upphandling under perioden, men inget av de angivna svarsalternativen stämmer</t>
  </si>
  <si>
    <t>Antal frågor nivå 1</t>
  </si>
  <si>
    <t>Antal frågor nivå 2</t>
  </si>
  <si>
    <t>Antal frågor nivå 3</t>
  </si>
  <si>
    <t>Antal frågor nivå 4</t>
  </si>
  <si>
    <t>Poäng från nivåavsnitt 1</t>
  </si>
  <si>
    <t>Poäng från nivåavsnitt 2</t>
  </si>
  <si>
    <t>Poäng från nivåavsnitt 3</t>
  </si>
  <si>
    <t>Poäng från nivåavsnitt 4</t>
  </si>
  <si>
    <t>Reflektioner med anledning av resultatet</t>
  </si>
  <si>
    <t>Målbild för de kommande två åren</t>
  </si>
  <si>
    <t>Ange mål för övergripande nivå och arbetsområdena nedan.</t>
  </si>
  <si>
    <t>Incident och kontinuitetshantering</t>
  </si>
  <si>
    <t>Målbild för organisationens övergripande nivå</t>
  </si>
  <si>
    <t>Målbild för indikativ nivå inom respektive område</t>
  </si>
  <si>
    <t>Reflektioner och målbild</t>
  </si>
  <si>
    <t>Målbild för respektive arbetsområde</t>
  </si>
  <si>
    <t>De senaste två åren, har organisationen tittat på och använt resultat från sin omvärldsbevakning vid informationsklassningar och analyser av informationssäkerhetsrisker?</t>
  </si>
  <si>
    <t>Ja, under perioden har organisationen tittat på, och när det har varit relevant, använt underlag från omvärldsbevakningen vid …</t>
  </si>
  <si>
    <t>Med ”informationsägare” menas en person eller funktion som är ansvarig för hanteringen av en viss informationsmängd. Till exempel kanske personalchefen är ansvarig för att personalinformationen hanteras på rätt sätt.
Med "utpekad" menas någon som antingen i ett beslut direkt har tilldelats informationsägarskap, eller någon som genom organisationens regler automatiskt tilldelas informationsägarskap. Exempelvis kan en organisations styrdokument ange att den som blir enhetschef också blir informationsägare för sin enhets information.</t>
  </si>
  <si>
    <t>Uppföljningsansvariges reflektion</t>
  </si>
  <si>
    <t>Säkerhetsåtgärd</t>
  </si>
  <si>
    <t>En åtgärd som antingen (1) tar bort eller förändrar ett hot, (2) inför eller förändrar ett skydd, (3) tar bort eller förändrar ett hinder, eller (4) inför eller förändrar en framgångsfaktor.
Om man fortsätter på exemplet med en brand i en serverhall ovan så kan exempel på (1) vara att ta bort eller bryta strömmen till det ojordade uttaget. Ett exempel på (2) kan vara att installera ett nytt kraftfullt ventilationssystem, eller att uppgradera ett befintligt ventilationssystem, som leder bort gasen som strömmar in vid en läcka. Ett exempel på (3) kan vara att ta bort saker som förvaras i serverhallen och som blockerar brandkårens tillgång och rörelser därinne. Ett exempel på (4) kan vara att införskaffa en regelbunden besiktning och tillhörande underhåll av serverhallen.</t>
  </si>
  <si>
    <t>Mätperioden löper över två år. Mätperiodens slut bör sammanfalla med tidpunkten för inskick, det vill säga om organisationen rapporterar i september 2021 är mätperioden september 2019 - augusti 2021. Ett helt nytt arbetssätt som inte existerat under hela tvåårsperioden uppfyller inte kontinuitetskravet.</t>
  </si>
  <si>
    <t>Nedan ser ni resultatet ifrån den mätning ni har gjort. Genom att mata in värden i de markerade cellerna nedan kan ni komplettera resultatet med en målbild för den kommande tvåårsperioden.</t>
  </si>
  <si>
    <t>Löpande verksamhet, projekt, etc. - inklusive poster för informationssäkerhetsarbete</t>
  </si>
  <si>
    <t>Ja, organisationen har haft en eller flera budgetar dedikerade för…</t>
  </si>
  <si>
    <t>Nej, organisationen har inte budgeterat för informationssäkerhetsarbete</t>
  </si>
  <si>
    <t>Löpande kostnader för infrastruktur och tekniska stöd för att kunna arbeta informationssäkert</t>
  </si>
  <si>
    <t>Ja, men organisationen har budgeterat för informationssäkerhetsarbete på annat sätt</t>
  </si>
  <si>
    <t>Övrigt/Annat</t>
  </si>
  <si>
    <t>Vilka poster har organisationens budget för informationssäkerhetsarbete omfattat?</t>
  </si>
  <si>
    <t>Har organisationen budgeterat för informationssäkerhetsarbete de senaste två åren?</t>
  </si>
  <si>
    <t>Hur stora finansiella medel har organisationen avdelat till sitt informationssäkerhetsarbete de senaste två åren?</t>
  </si>
  <si>
    <t>Organisationen har inte brutit ned sin budget för informationssäkerhetsarbete i olika poster</t>
  </si>
  <si>
    <t>Ange den totala summan av de medel som organisationen har avdelat för informationssäkerhetsarbete under perioden. Lämna även en bedömning.</t>
  </si>
  <si>
    <t>Organisationens budget för informationssäkerhetsarbete tas inte fram med stöd av sådana underlag</t>
  </si>
  <si>
    <t>Ingick inte i budgeten</t>
  </si>
  <si>
    <t>Fördjupningsinformation</t>
  </si>
  <si>
    <t>Bra jobbat! Organisationen är på nivå 1. Det innebär att den har grunderna i informationssäkerhetsarbetet på plats, åtminstone i begränsad omfattning. Organisationen uppvisar resultat i grundläggande delar som att ledningen är engagerad, att inventering av informationstillgångar har gjorts, att det finns arbetssätt för centrala områden och att medarbetarnas kunskaper har undersökts.</t>
  </si>
  <si>
    <t>Bra jobbat! Organisationen är på nivå 2. Det innebär att den har grunderna i informationssäkerhetsarbetet på plats i viss omfattning, till exempel inom ledningens engagemang och centrala arbetssätt. Organisationen bedriver också sitt informationssäkerhetsarbete med viss systematik. Resultatet visar bland annat att organisationen åtminstone i viss mån tillämpar sina arbetssätt och kopplar dem till varandra, till exempel att val av säkerhetsåtgärder bygger på riskanalys.</t>
  </si>
  <si>
    <t>Bra jobbat! Organisationen är på nivå 3. Det innebär att den i hög omfattning har grunderna i informationssäkerhetsarbetet på plats, som ledningens engagemang och centrala arbetssätt. Organisationen bedriver ett överlag systematiskt informationssäkerhetsarbete, där arbetssätten tillämpas och kopplar till varandra. Dessutom visar resultatet att organisationen i stor utsträckning har ett kvalificerat innehåll i sina arbetssätt (bland annat utifrån MSB:s föreskrifter om informationssäkerhet för statliga myndigheter).</t>
  </si>
  <si>
    <t>Bra jobbat! Organisationen är på nivå 4. Organisationen bedriver ett informationssäkerhetsarbete på hög nivå, som kännetecknas av gediget grundarbete, hög grad av systematik samt mycket kvalificerat innehåll. Resultatet visar också att organisationen har ett avancerat arbete med ständiga förbättringar samt att informationssystem och nätverk skyddas av vissa rekommenderade säkerhetsåtgärder.</t>
  </si>
  <si>
    <t>Nivå "-"</t>
  </si>
  <si>
    <t>Vänligen lämna svar och bedömningar på de 15 frågorna i avsnittet Nivå 1: Informationssäkerhetsarbetets grunder i fliken Nivåfrågor. När det är gjort så kommer ett övergripande resultat att visas här.</t>
  </si>
  <si>
    <t>Genom att besvara frågorna ges organisationen en möjlighet att följa om organisationen har resurssatt arbetet på ett systematiskt och tillräckligt sätt. Om organisationen rapporterar sina svar till MSB så kommer myndigheten över tid att kunna stödja organisationer med nyckeltal om hur mycket resurser som normalt sett behövs för att uppnå en viss nivå i Infosäkkollen - och därmed i organisationens eget systematiska informationssäkerhetsarbete.</t>
  </si>
  <si>
    <t>Här mäts sådana faktorer som skulle kunna indikera att det systematiska informationssäkerhetsarbetet har givit önskad effekt. Valideringsfrågorna kan användas av organisationen för att följa upp effekterna av informationssäkerhetsarbetet. (Vissa effekter kan dock ha orsakats av andra faktorer än de som nivåfrågorna handlar om, vidare kan antalet incidenter initialt ”öka” till följd av bättre rutiner.)</t>
  </si>
  <si>
    <t>Frågorna behöver inte besvaras för automatisk återkoppling i fliken "Återkoppling" eller kompletterande återkoppling från MSB. Inrapporterade svar på valideringsfrågorna kan dock användas av MSB för att ge bättre återkoppling, samt möjliggöra för MSB att ta fram bättre stöd och vidareutveckla uppföljningsmodellen.</t>
  </si>
  <si>
    <t xml:space="preserve">Ange, per rad, ett svar i form av en summa eller ett kryss under Ingick inte i budgeten samt en bedömning. </t>
  </si>
  <si>
    <t>[Max 1000 tecken]</t>
  </si>
  <si>
    <t>Organisationens resultat kan jämföras med poängkraven på respektive nivås frågor som redovisas i diagrammet nedan. Kom ihåg att det inte bara krävs en viss poängsumma på respektive nivå, det krävs också en viss minimipoäng per fråga.</t>
  </si>
  <si>
    <t>I sammanställningen nedan visas hur nära organisationen är att ta sig till nästa nivå i uppföljningsmodellen, samt vad som krävs för att komma vidare. I statuskolumnerna visas en av tre symboler: En grön symbol med ett bocktecken om organisationen har tillräckligt med poäng på frågan för att komma vidare, en gul symbol med ett utropstecken om organisationen precis har de poäng som krävs på frågan för att komma vidare, och en röd symbol med ett kryss om organisationen saknar poäng som krävs på frågan för att komma vidare. Om en fråga är ofullständigt eller ogiltigt ifylld så visas en röd flagga. Om organisationen når nivå 4 så visas en stjärna i statusfältet.</t>
  </si>
  <si>
    <t>Kort om Infosäkkollen</t>
  </si>
  <si>
    <t>Diagrammet ovan kan kopieras för vidare användning i exempelvis presentationsmaterial men det ska då framgå att det är hämtat från MSB:s tjänst Infosäkkollen.</t>
  </si>
  <si>
    <t>Nedan presenteras definitioner och beskrivningar av begrepp utifrån hur de används i Infosäkkollen. För några begrepp finns det alternativa definitioner och andra betydelser. Vissa organisatinoer kan ha etablerat andra sätt att se på några av de nedanstående begreppen än det som används i Infosäkkollen. Det är sannolikt möjligt att använda Infosäkkollen samtidigt som man använder de nedanstående begreppen utifrån en annan definition - men det är möjligt att det kan komma att kräva viss metodutveckling för att få ihop helheten.</t>
  </si>
  <si>
    <t xml:space="preserve">För en fullständig lista med tips och hänvisningar per arbetsområde, se www.msb.se/Infosäkkollen. </t>
  </si>
  <si>
    <t>Stödmaterial för att komma vidare i arbetet finns på www.msb.se/Infosäkkollen, ni kan även vända er direkt till:
- Metodstödet/Analysera/Riskanalys och Gapanalys
- Metodstödet/Utfroma/Välj säkerhetsåtgärder och utforma skyddsnivåer</t>
  </si>
  <si>
    <t>Stödmaterial för att komma vidare i arbetet finns på www.msb.se/Infosäkkollen, ni kan även vända er direkt till:
- Metodstödet/Utforma/Incidenthantering och Kontinuitetshantering för informationstillgångar
- CERT-SE:s Incidenthanteringsprocess 
- MSB:s årsrapporter om it-incidentrapportering för statliga myndigheter och NIS-leverantörer</t>
  </si>
  <si>
    <t>Stödmaterial för att komma vidare i arbetet finns på www.msb.se/Infosäkkollen, ni kan även vända er direkt till:
- Metodstödet/Följa upp/Ledningens genomgång
- Metodstödet/Utforma/Organisation, Styrdokument och Ledning och styrning 
- Strategisk informationssäkerhetskurs - MSB:s kurs i informationssäkerhet med fokus på verksamhetens ansvar och CISO:s ledningsgenomgång</t>
  </si>
  <si>
    <t>Stödmaterial för att komma vidare i arbetet finns på www.msb.se/Infosäkkollen, ni kan även vända er direkt till:
- Metodstödet/Använda/Utbilda och kommunicera
- DISA - Digital InformationsSäkerhetsutbildning för Alla, MSB:s grundutbildning i informationssäkerhet
- Operativ och taktisk informationssäkerhetskurs - MSB:s kurser för introduktion till informationssäkerhet samt riskbaserat och systematiskt informationssäkerhetsarbete</t>
  </si>
  <si>
    <t>Stödmaterial för att komma vidare i arbetet finns på www.msb.se/Infosäkkollen, ni kan även vända er direkt till:
- Metodstödet/Utforma/Välj säkerhetsåtgärder och utforma skyddsnivåer  
- Metodstödet/Följa upp/Utvärdera och följa upp
- MSB:s vägledning om säkerhetsåtgärder i informationssystem för statliga myndigheter (kommer vecka 24!)
- MSB och Riksarkivets vägledning för fysisk informationssäkerhet i it-utrymmen</t>
  </si>
  <si>
    <t>Stödmaterial för att komma vidare i arbetet finns på www.msb.se/Infosäkkollen, ni kan även vända er direkt till:
- Metodstödet/Följa upp/Utvärdera och följa upp</t>
  </si>
  <si>
    <t xml:space="preserve">Stödmaterial för att komma vidare i arbetet finns på www.msb.se/Infosäkkollen, ni kan även vända er direkt till:
- MSB:s vägledning för att upphandla informationssäkert </t>
  </si>
  <si>
    <t>Stödmaterial för att komma vidare i arbetet finns på www.msb.se/Infosäkkollen, ni kan även vända er direkt till:
- Metodstödet/Utforma/Organisation, Ledning och styrning, och Incidenthantering 
- Metodstödet/Följa upp/Utvärdera och följa upp, och Ledningens genomgång
- Metodstödet/Använda/Utbilda och kommunicera</t>
  </si>
  <si>
    <t>I detta avsnitt indikeras i vilken utsträckning föreskrifterna uppfylls. Det är viktigt att komma ihåg att det endast handlar om en indikation utifrån lämnade svar; modellen syftar inte till att omfatta hela författningen eller alla sätt som kraven kan uppnås på. På [www.msb.se/Infosäkkollen] finns underlag om hur indikationen har tagits fram.</t>
  </si>
  <si>
    <t>Här ges organisationen en möjlighet att redogöra för hur den ser på resultatet, samt plotta ut målbilden för de kommande två åren. Informationen här är i huvudsak till för er och den kan med fördel kopieras och användas för presentation till ledningsgruppen.</t>
  </si>
  <si>
    <t xml:space="preserve">Organisationen ansvarar för sekretessbedömning och eventuell säkerhetsskyddsklassificering av sina svar, samt för att ge uppgifterna det skydd som krävs vid hantering, lagring och överföring. Beakta informationens skyddsvärde i alla led och att sammanställningen av svar kan behöva hanteras i enlighet med organisationens säkerhetsskyddsinstruktion. </t>
  </si>
  <si>
    <t>Inrapportering till MSB ska ske enligt denna instruktion. Även om organisationen bedömer att sekretess ej föreligger, ska instruktionen följas, detta eftersom MSB behöver ta hänsyn till den totala inrapporterade informationsmängden.</t>
  </si>
  <si>
    <t xml:space="preserve">1. Skicka krypterad fil (MGS eller PGBI) med mejl </t>
  </si>
  <si>
    <t>Om organisationen saknar MGS eller PGBI, gör så här:</t>
  </si>
  <si>
    <t>2. USB-minne skickas i säkerhetspåse som värdeförsändelse (OBS! ej rekommenderat brev)</t>
  </si>
  <si>
    <t xml:space="preserve">Lägg USB i ett vanligt kuvert, märkt "Infosäkkollen". Lägg sedan kuvertet i en säkerhetspåse. Skriv ned och spara numret som står på säkerhetspåsen. Skicka säkerhetspåsen som värdeförsändelse med PostNord. Värdeförsändelsen adresseras till: MSB, Terminalvägen 10, 171 73 Solna. Skriv ett mejl till infosakkollen@msb.se och meddela att ni har skickat värdeförsändelsen, samt ange säkerhetspåsens nummer och PostNords försändelse-id.  </t>
  </si>
  <si>
    <t>Välkommen till Infosäkkollen!</t>
  </si>
  <si>
    <t>Nivåfrågor</t>
  </si>
  <si>
    <t>Analysstöd</t>
  </si>
  <si>
    <t>Återkoppling</t>
  </si>
  <si>
    <t>Svara ja på frågan även om det bara finns en övergripande policy, exempelvis en generell säkerhetspolicy, så länge den inkluderar informationssäkerhet.
Det går också att svara ja på frågan om vissa av de aspekter som nämns i frågan inte hanteras i organisationens informationssäkerhetspolicy, utan snarare i dokument som hierarkiskt är underställda informationssäkerhetspolicyn.</t>
  </si>
  <si>
    <t>Nivå 1: Informationssäkerhetsarbetets grunder</t>
  </si>
  <si>
    <r>
      <t xml:space="preserve">Organisationer på nivå 1 har grunderna i informationssäkerhetsarbetet på plats, åtminstone i begränsad utsträckning. Organisationen behöver uppvisa något resultat på varje fråga, men det finns inga krav på särskild systematik eller innehåll i arbetet. Det behandlas istället i avsnitten för nivå 2-4.
Frågorna i detta avsnitt undersöker bland annat om ledningen är engagerad i informationssäkerhetsarbetet, om organisationen har inventerat informationstillgångar, om organisationen har arbetssätt på centrala områden (som informationsklassning och risk), samt om organisationen har undersökt medarbetarnas kunskaper inom informationssäkerhetsarbete. 
Se dokumentet </t>
    </r>
    <r>
      <rPr>
        <b/>
        <i/>
        <sz val="12"/>
        <color rgb="FF333333"/>
        <rFont val="Arial"/>
        <family val="2"/>
      </rPr>
      <t>Fördjupningsinformation</t>
    </r>
    <r>
      <rPr>
        <sz val="12"/>
        <color rgb="FF333333"/>
        <rFont val="Arial"/>
        <family val="2"/>
      </rPr>
      <t xml:space="preserve"> för mer fakta om nivåerna och hur de beräknas.</t>
    </r>
  </si>
  <si>
    <r>
      <t>OBS: Informationens skyddsvärde behöver beaktas i alla led, inklusive eventuell sekretess och säkerhetsskyddsklassificering. Se vidare i fliken "Säker hantering"</t>
    </r>
    <r>
      <rPr>
        <b/>
        <i/>
        <sz val="12"/>
        <rFont val="Arial"/>
        <family val="2"/>
      </rPr>
      <t>.</t>
    </r>
  </si>
  <si>
    <t xml:space="preserve">Nedan presenteras två alternativ för inrapportering i prioritetsordning. </t>
  </si>
  <si>
    <r>
      <t xml:space="preserve">USB-minnet ska </t>
    </r>
    <r>
      <rPr>
        <b/>
        <sz val="12"/>
        <rFont val="Arial"/>
        <family val="2"/>
      </rPr>
      <t>inte</t>
    </r>
    <r>
      <rPr>
        <sz val="12"/>
        <rFont val="Arial"/>
        <family val="2"/>
      </rPr>
      <t xml:space="preserve"> vara krypterat. Som alltid ska USB-minnen användas med försiktighet, följ organisationens anvisningar.</t>
    </r>
  </si>
  <si>
    <t>I den information som en organisation redovisar kan det förekomma sekretess enligt offentlighets- och sekretesslagen (2009:400), exempelvis 18 kap. 8 § (”Säkerhets- eller bevakningsåtgärdssekretessen”). Innehåller informationen säkerhetsskyddsklassificerade uppgifter ska den delas in i säkerhetsskyddsklass enligt 2 kap. 5 § säkerhetsskyddslagen (2018:585) för att få ett ändamålsenligt skydd.</t>
  </si>
  <si>
    <t xml:space="preserve">Anvisningar om säker hantering  </t>
  </si>
  <si>
    <t>Stödmaterial för att komma vidare i arbetet finns på www.msb.se/Infosäkkollen, ni kan även vända er direkt till:
- Metodstödet/Utforma/Klassningsmodell
- Metodstödet/Använda/Klassning av information
- Metodstödet/Utfroma/Välj säkerhetsåtgärder och utforma skyddsnivåer</t>
  </si>
  <si>
    <t>Stödmaterial för att komma vidare i arbetet finns på www.msb.se/Infosäkkollen, ni kan även vända er direkt till:
- Metodstödet/Analysera/Omvärldsanalys och Verksamhetsanalys 
- MSB och Riksarkivets vägledning för processorienterad informationskartläggning 
- MSB:s årsrapporter om it-incidentrapportering för statliga myndigheter och NIS-leverantörer</t>
  </si>
  <si>
    <t>Ekonomifrågor</t>
  </si>
  <si>
    <r>
      <t xml:space="preserve">o   </t>
    </r>
    <r>
      <rPr>
        <b/>
        <sz val="12"/>
        <rFont val="Arial"/>
        <family val="2"/>
      </rPr>
      <t>Flervalsfrågor</t>
    </r>
    <r>
      <rPr>
        <sz val="12"/>
        <rFont val="Arial"/>
        <family val="2"/>
      </rPr>
      <t xml:space="preserve"> som kan besvaras med fler än ett svarsalternativ, så länge de valda svarsalternativen inte motsäger varandra (det är exempelvis inte tillåtet att välja två ja-svar och ett nej-svar).</t>
    </r>
  </si>
  <si>
    <r>
      <rPr>
        <b/>
        <sz val="16"/>
        <color theme="1"/>
        <rFont val="Century Gothic"/>
        <family val="1"/>
      </rPr>
      <t xml:space="preserve">Tänk på att...
</t>
    </r>
    <r>
      <rPr>
        <sz val="8"/>
        <color rgb="FF333333"/>
        <rFont val="Arial (Brödtext)"/>
      </rPr>
      <t xml:space="preserve">
</t>
    </r>
    <r>
      <rPr>
        <sz val="12"/>
        <color rgb="FF333333"/>
        <rFont val="Arial"/>
        <family val="2"/>
        <scheme val="minor"/>
      </rPr>
      <t xml:space="preserve">Den övergripande nivåbedömningen tar sikte på bredd i informationssäkerhetsarbetet. Resultat måste uppnås på alla frågor på respektive nivå. För att nå en högre nivå måste bättre resultat uppnås på alla tidigare nivåers frågor (se vidare i Fördjupningsinformation). </t>
    </r>
  </si>
  <si>
    <r>
      <t xml:space="preserve">o   </t>
    </r>
    <r>
      <rPr>
        <b/>
        <sz val="12"/>
        <rFont val="Arial"/>
        <family val="2"/>
      </rPr>
      <t>Angränsande flervalsfrågor</t>
    </r>
    <r>
      <rPr>
        <sz val="12"/>
        <rFont val="Arial"/>
        <family val="2"/>
      </rPr>
      <t xml:space="preserve"> som kan besvaras med fler än ett svarsalternativ så länge svaren angränsar till varandra (och därmed inte motsäger varandra). För de här frågorna är svarsalternativen formulerade som intervall.</t>
    </r>
  </si>
  <si>
    <t>Denna instruktion för inrapportering utgår ifrån skyddsnivå Begränsat hemlig. Om organisationen bedömer att någon uppgift omfattas av högre skyddsnivå än Begränsat hemlig, används i första hand MGS och i andra hand alternativ 2 nedan, ej PGBI. MSB vill att instruktionen följs även om sekretess ej föreligger.</t>
  </si>
  <si>
    <t>[Exempelvis OSL 18:8, OSL 18:13, säkerhetsskyddsklass begränsat hemlig]</t>
  </si>
  <si>
    <t xml:space="preserve">Om organisationen har tillgång till MGS eller PGBI: Skicka filerna krypterat till kryptoexpedition@msb.se. Märk meddelandet ”Infosäkkollen”. Kontakta din organisations signalskyddschef eller säkerhetsskyddschef för hjälp med detta. Denne har informerats av MSB. </t>
  </si>
  <si>
    <t>För att organisationen skall ha tillgång till fördjupningsinformationen även i säker IT-miljö återfinns texten nedan. För ett mer användarvänligt format rekommenderas den pdf som skickats ut. Samma pdf kan också laddas ner på hemsidan msb.se/infosakkollen.</t>
  </si>
  <si>
    <t>Här ges organisationen möjlighet att följa upp hur den har understött det systematiska informationssäkerhetsarbetet med ekonomiska resurser under den senaste tvåårsperioden. Det är helt frivilligt att besvara frågorna. Frågorna bör troligen besvaras genom ett samarbete mellan informationssäkerhetssamordnaren och representanter från motsvarande en ekonomiavdelning eller en controllerfunktion.</t>
  </si>
  <si>
    <t>Bedömer organisationen att den information som lämnas omfattas av sekretess? Om ja, ange något av följande i rutan: (1) Uppgift som omfattas av sekretess enligt OSL och som rör Sveriges säkerhet. Ange lagrum och säkerhetskyddsnivå; (2) Sekretessmarkering; sekretess enligt OSL (ange paragraf):</t>
  </si>
  <si>
    <t>Arbetsområdena speglar olika aspekter av informationssäkerhetsarbetet. De består av ett antal grupperingar av för områdena relevanta frågor och svarsalternativ. En och samma fråga, eller ett och samma svarsalternativ, kan ingå i fler än ett arbetsområde. För varje område anges om arbetet ligger före eller i fas, jämfört med den övergripande nivån på organisationens informationssäkerhetsarbete. Till varje arbetsområde finns ett antal tips och hänvisningar till vägledningar och stöd. Dessa är tänkta att vara till hjälp för dig och din organisation i arbetet med att utveckla ert systematiska informationssäkerhetsarbete. Vägledningarna och stöden utgörs huvudsakligen av publikationer från MSB inklusive direkthänvisningar till avsnitt i Metodstödet för systematiskt informationssäkerhetsarbete.</t>
  </si>
  <si>
    <t xml:space="preserve">Uppföljningsmodellen är indelad i nivåerna 1-4. Om ingen av nivåerna 1-4 uppnås så anges nivån med ett streck i fliken Återkoppling. Syftet är att nivåerna ska svara mot en naturlig utveckling av informationssäkerhetsarbetet. Se vidare i Fördjupningsinformation.
</t>
  </si>
  <si>
    <t>Redogör för hur ni som har arbetat med att besvara frågorna ser på resultatet som verktyget anger i fliken Återkoppling. Speglar spindeldiagrammet och den tillhörande texten er syn på statusen hos det systematiska informationssäkerhetsarbetet i organisationen?</t>
  </si>
  <si>
    <t>Tänk på att de liggande staplarna motsvarar den totala poängen inom ett arbetsområde, fördelat på de som organisationen har samlat och de som återstår. Dessa är inte nödvändigtvis jämnt fördelade över avsnitten i fliken Nivåfrågor.</t>
  </si>
  <si>
    <t>Mäta resultaten av informationssäkerhetsarbetet med hjälp av indikatorer (exempelvis sådana som finns i fliken Analysstöd)</t>
  </si>
  <si>
    <t>Inledning                                                                         Version 1.0</t>
  </si>
  <si>
    <t>o   Rapportera in svaren till MSB senast den 30 september 2021 och få kompletterande återkoppling.</t>
  </si>
  <si>
    <t>Ställ frågor och lämna förbättringsförslag till MSB</t>
  </si>
  <si>
    <t>Vanliga frågor och svar om uppföljningen finns på www.msb.se/infosakkollen. Infosäkkollen utvecklas kontinuerligt och MSB uppskattar alla synpunkter för framtida versioner. På hemsidan finns även verktyget publicerat, så att du kan säkerställa att du alltid använder den senaste versionen.</t>
  </si>
  <si>
    <t>Se fliken Återkoppling för ert resultat. Hur nivåerna uppnås förklaras i dokumentet Fördjupningsinformation. För att nå nivå 1 behöver organisationen (förenklat) dels få ett positivt resultat på varje fråga i det avsnittet, dels få ytterligare resultat på några frågor. För att nå högre nivåer krävs successivt högre resultat på frågorna i varje avsnitt. Modellen ger organisationer möjlighet att prioritera olika delar av informationssäkerhetsarbetet, samtidigt som den främjar ett helhetsgrepp. Syftet är att nivåerna ska svara mot en naturlig utveckling av arbetet.</t>
  </si>
  <si>
    <t>o   Svara på frågorna i fliken Nivåfrågor och få direkt återkoppling i fliken Återkoppling om nivån på ert systematiska informationssäkerhetsarbete, styrkor och utvecklingsområden</t>
  </si>
  <si>
    <t xml:space="preserve">Utöver de nivågrundande frågorna, innehåller verktyget också ett antal valideringsfrågor och ekonomifrågor (fliken Analysstöd). Dessa behöver inte besvaras för att få återkoppling i fliken Återkoppling. Era svar på frågorna ger ett underlag som ni kan ha nytta av i er egen uppföljning av informationssäkerhetsarbetet. Svaren hjälper också MSB att vidareutveckla Infosäkkollen. </t>
  </si>
  <si>
    <t>Verktyget innehåller frågor om centrala delar av det systematiska informationssäkerhetsarbetet (fliken Nivåfrågor). Frågorna är uppdelade i olika avsnitt för nivå 1-4. I det första avsnittet fokuserar frågorna på grunderna (till exempel ledningens engagemang och centrala arbetssätt). I de följande avsnitten läggs tonvikten på systematik, kvalificerat innehåll i arbetet och slutligen ständiga förbättringar.</t>
  </si>
  <si>
    <t>Här ställs frågor som mäter status på arbetet och ligger till grund för återkopplingen på fliken Återkoppling. Frågorna handlar om hur arbetet sett ut under de två senaste åren. Svara på frågorna för Nivå 1 och fortsätt sedan så länge det känns meningsfullt. Tänk på att följa anvisningarna noga för att få ett så användbart resultat som möjligt. Om texten i någon ruta inte syns helt och hållet går det att justera radhöjden genom att ta tag i strecket mellan radnumren i vänsterkanten och dra.</t>
  </si>
  <si>
    <r>
      <t>[Exempelvis informationssäkerhetssamordnare, representant från it-avdelning</t>
    </r>
    <r>
      <rPr>
        <i/>
        <sz val="12"/>
        <color rgb="FF333333"/>
        <rFont val="Arial (Brödtext)"/>
      </rPr>
      <t>, dataskyddsombud,</t>
    </r>
    <r>
      <rPr>
        <i/>
        <sz val="12"/>
        <color rgb="FF333333"/>
        <rFont val="Arial"/>
        <family val="2"/>
        <scheme val="minor"/>
      </rPr>
      <t xml:space="preserve"> säkerhetschef, verksamhetsrepresentanter etc.] </t>
    </r>
  </si>
  <si>
    <t>Diagrammet visar organisationens övergripande nivå (i rött) samt en indikation på nivån för olika arbetsområden (lilastreckat). Områdesnivåerna är indikativa eftersom de bygger på minimikraven för respektive nivå. För mer information om hur nivåerna beräknas, se dokumentet Fördjupningsinformation. En yttre cirkel (märkt med siffran 5) har lagts till för att diagrammet ska kunna visa om en organisation har nått maxpoäng i sitt arbete med något område.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</si>
</sst>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kr-41D]_-;\-* #,##0.00\ [$kr-41D]_-;_-* &quot;-&quot;??\ [$kr-41D]_-;_-@_-"/>
  </numFmts>
  <fonts count="117">
    <font>
      <sz val="11.5"/>
      <color theme="1"/>
      <name val="Arial"/>
      <family val="2"/>
      <scheme val="minor"/>
    </font>
    <font>
      <sz val="12"/>
      <color theme="1"/>
      <name val="Arial"/>
      <family val="2"/>
      <scheme val="minor"/>
    </font>
    <font>
      <sz val="12"/>
      <color theme="1"/>
      <name val="Arial"/>
      <family val="2"/>
      <scheme val="minor"/>
    </font>
    <font>
      <sz val="12"/>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4"/>
      <color theme="1"/>
      <name val="Century Gothic"/>
      <family val="2"/>
      <scheme val="major"/>
    </font>
    <font>
      <b/>
      <sz val="12"/>
      <color theme="1"/>
      <name val="Century Gothic"/>
      <family val="2"/>
      <scheme val="major"/>
    </font>
    <font>
      <b/>
      <sz val="10"/>
      <color theme="1"/>
      <name val="Century Gothic"/>
      <family val="2"/>
      <scheme val="major"/>
    </font>
    <font>
      <sz val="11"/>
      <color rgb="FF006100"/>
      <name val="Arial"/>
      <family val="2"/>
      <scheme val="minor"/>
    </font>
    <font>
      <sz val="11"/>
      <color rgb="FF9C6500"/>
      <name val="Arial"/>
      <family val="2"/>
      <scheme val="minor"/>
    </font>
    <font>
      <sz val="11"/>
      <color rgb="FF3F3F76"/>
      <name val="Arial"/>
      <family val="2"/>
      <scheme val="minor"/>
    </font>
    <font>
      <b/>
      <sz val="11"/>
      <color theme="3"/>
      <name val="Arial"/>
      <family val="2"/>
      <scheme val="minor"/>
    </font>
    <font>
      <sz val="18"/>
      <color theme="3"/>
      <name val="Century Gothic"/>
      <family val="2"/>
      <scheme val="major"/>
    </font>
    <font>
      <b/>
      <sz val="14"/>
      <color rgb="FF000000"/>
      <name val="Century Gothic"/>
      <family val="2"/>
    </font>
    <font>
      <sz val="11.5"/>
      <color theme="1"/>
      <name val="Garamond"/>
      <family val="1"/>
    </font>
    <font>
      <sz val="11"/>
      <color theme="1" tint="0.14999847407452621"/>
      <name val="Arial"/>
      <family val="2"/>
      <scheme val="minor"/>
    </font>
    <font>
      <b/>
      <i/>
      <sz val="11.5"/>
      <name val="Garamond"/>
      <family val="1"/>
    </font>
    <font>
      <sz val="11.5"/>
      <name val="Garamond"/>
      <family val="1"/>
    </font>
    <font>
      <sz val="11.5"/>
      <name val="Arial"/>
      <family val="2"/>
    </font>
    <font>
      <sz val="11.5"/>
      <name val="Symbol"/>
      <family val="1"/>
      <charset val="2"/>
    </font>
    <font>
      <sz val="11.5"/>
      <name val="Courier New"/>
      <family val="3"/>
    </font>
    <font>
      <b/>
      <sz val="14"/>
      <color theme="0"/>
      <name val="Century Gothic"/>
      <family val="2"/>
      <scheme val="major"/>
    </font>
    <font>
      <sz val="14"/>
      <name val="Garamond"/>
      <family val="1"/>
    </font>
    <font>
      <b/>
      <i/>
      <sz val="14"/>
      <name val="Garamond"/>
      <family val="1"/>
    </font>
    <font>
      <sz val="11.5"/>
      <name val="Arial"/>
      <family val="2"/>
      <scheme val="minor"/>
    </font>
    <font>
      <sz val="11"/>
      <name val="Arial"/>
      <family val="2"/>
      <scheme val="minor"/>
    </font>
    <font>
      <b/>
      <sz val="11.5"/>
      <color theme="1"/>
      <name val="Arial"/>
      <family val="2"/>
      <scheme val="minor"/>
    </font>
    <font>
      <sz val="11"/>
      <color rgb="FF9C0006"/>
      <name val="Arial"/>
      <family val="2"/>
      <scheme val="minor"/>
    </font>
    <font>
      <i/>
      <sz val="11.5"/>
      <color theme="1"/>
      <name val="Arial"/>
      <family val="2"/>
      <scheme val="minor"/>
    </font>
    <font>
      <sz val="11.5"/>
      <color rgb="FFFF0000"/>
      <name val="Arial"/>
      <family val="2"/>
      <scheme val="minor"/>
    </font>
    <font>
      <sz val="11.5"/>
      <color theme="1"/>
      <name val="Arial"/>
      <family val="2"/>
      <scheme val="minor"/>
    </font>
    <font>
      <b/>
      <sz val="11"/>
      <color theme="1"/>
      <name val="Arial"/>
      <family val="2"/>
      <scheme val="minor"/>
    </font>
    <font>
      <sz val="11.5"/>
      <color theme="1" tint="0.249977111117893"/>
      <name val="Arial"/>
      <family val="2"/>
      <scheme val="minor"/>
    </font>
    <font>
      <i/>
      <sz val="11.5"/>
      <color theme="1" tint="0.249977111117893"/>
      <name val="Arial"/>
      <family val="2"/>
      <scheme val="minor"/>
    </font>
    <font>
      <b/>
      <sz val="11.5"/>
      <color theme="1" tint="0.249977111117893"/>
      <name val="Arial"/>
      <family val="2"/>
      <scheme val="minor"/>
    </font>
    <font>
      <sz val="12"/>
      <color theme="1" tint="0.249977111117893"/>
      <name val="Arial"/>
      <family val="2"/>
      <scheme val="minor"/>
    </font>
    <font>
      <u/>
      <sz val="11.5"/>
      <color theme="10"/>
      <name val="Arial"/>
      <family val="2"/>
      <scheme val="minor"/>
    </font>
    <font>
      <sz val="16"/>
      <color theme="3"/>
      <name val="Century Gothic"/>
      <family val="2"/>
      <scheme val="major"/>
    </font>
    <font>
      <i/>
      <sz val="11.5"/>
      <color theme="5"/>
      <name val="Arial"/>
      <family val="2"/>
      <scheme val="minor"/>
    </font>
    <font>
      <b/>
      <sz val="14"/>
      <color theme="0"/>
      <name val="Arial"/>
      <family val="2"/>
      <scheme val="minor"/>
    </font>
    <font>
      <sz val="11.5"/>
      <color rgb="FF333333"/>
      <name val="Arial"/>
      <family val="2"/>
      <scheme val="minor"/>
    </font>
    <font>
      <sz val="12"/>
      <color rgb="FF333333"/>
      <name val="Arial"/>
      <family val="2"/>
      <scheme val="minor"/>
    </font>
    <font>
      <i/>
      <sz val="12"/>
      <color rgb="FF333333"/>
      <name val="Arial"/>
      <family val="2"/>
      <scheme val="minor"/>
    </font>
    <font>
      <i/>
      <sz val="11.5"/>
      <color rgb="FF333333"/>
      <name val="Arial"/>
      <family val="2"/>
      <scheme val="minor"/>
    </font>
    <font>
      <sz val="18"/>
      <color rgb="FF333333"/>
      <name val="Century Gothic"/>
      <family val="2"/>
      <scheme val="major"/>
    </font>
    <font>
      <b/>
      <sz val="18"/>
      <color theme="1"/>
      <name val="Century Gothic"/>
      <family val="2"/>
      <scheme val="major"/>
    </font>
    <font>
      <b/>
      <sz val="14"/>
      <color rgb="FF333333"/>
      <name val="Century Gothic"/>
      <family val="2"/>
      <scheme val="major"/>
    </font>
    <font>
      <b/>
      <sz val="18"/>
      <color rgb="FF333333"/>
      <name val="Century Gothic"/>
      <family val="2"/>
      <scheme val="major"/>
    </font>
    <font>
      <b/>
      <sz val="11.5"/>
      <color rgb="FF333333"/>
      <name val="Arial"/>
      <family val="2"/>
      <scheme val="minor"/>
    </font>
    <font>
      <b/>
      <sz val="11"/>
      <color rgb="FF333333"/>
      <name val="Arial"/>
      <family val="2"/>
      <scheme val="minor"/>
    </font>
    <font>
      <b/>
      <sz val="14"/>
      <color rgb="FF333333"/>
      <name val="Arial"/>
      <family val="2"/>
      <scheme val="minor"/>
    </font>
    <font>
      <sz val="11.5"/>
      <color theme="4"/>
      <name val="Arial"/>
      <family val="2"/>
      <scheme val="minor"/>
    </font>
    <font>
      <sz val="12"/>
      <color theme="1"/>
      <name val="Arial"/>
      <family val="2"/>
      <scheme val="minor"/>
    </font>
    <font>
      <b/>
      <sz val="16"/>
      <color rgb="FF333333"/>
      <name val="Century Gothic"/>
      <family val="2"/>
      <scheme val="major"/>
    </font>
    <font>
      <sz val="11.5"/>
      <color theme="0"/>
      <name val="Arial"/>
      <family val="2"/>
      <scheme val="minor"/>
    </font>
    <font>
      <b/>
      <sz val="12"/>
      <color theme="0"/>
      <name val="Arial"/>
      <family val="2"/>
      <scheme val="minor"/>
    </font>
    <font>
      <sz val="11.5"/>
      <color theme="5"/>
      <name val="Arial"/>
      <family val="2"/>
      <scheme val="minor"/>
    </font>
    <font>
      <sz val="12"/>
      <color rgb="FF333333"/>
      <name val="Century Gothic"/>
      <family val="1"/>
    </font>
    <font>
      <b/>
      <sz val="12"/>
      <color theme="1"/>
      <name val="Arial"/>
      <family val="2"/>
      <scheme val="minor"/>
    </font>
    <font>
      <b/>
      <sz val="18"/>
      <color theme="5"/>
      <name val="Century Gothic"/>
      <family val="2"/>
      <scheme val="major"/>
    </font>
    <font>
      <sz val="11"/>
      <color rgb="FF333333"/>
      <name val="Arial"/>
      <family val="2"/>
      <scheme val="minor"/>
    </font>
    <font>
      <i/>
      <sz val="12"/>
      <color theme="1"/>
      <name val="Arial"/>
      <family val="2"/>
      <scheme val="minor"/>
    </font>
    <font>
      <sz val="11.5"/>
      <color rgb="FF333333"/>
      <name val="Century Gothic"/>
      <family val="1"/>
    </font>
    <font>
      <b/>
      <sz val="12"/>
      <name val="Arial"/>
      <family val="2"/>
      <scheme val="minor"/>
    </font>
    <font>
      <b/>
      <sz val="18"/>
      <color theme="0"/>
      <name val="Century Gothic"/>
      <family val="2"/>
    </font>
    <font>
      <b/>
      <sz val="14"/>
      <color theme="0"/>
      <name val="Century Gothic"/>
      <family val="2"/>
    </font>
    <font>
      <i/>
      <sz val="11"/>
      <color theme="1"/>
      <name val="Arial"/>
      <family val="2"/>
      <scheme val="minor"/>
    </font>
    <font>
      <sz val="11"/>
      <color theme="4"/>
      <name val="Arial"/>
      <family val="2"/>
      <scheme val="minor"/>
    </font>
    <font>
      <b/>
      <sz val="22"/>
      <color theme="0"/>
      <name val="Century Gothic"/>
      <family val="2"/>
    </font>
    <font>
      <sz val="11.5"/>
      <color rgb="FF333333"/>
      <name val="Century Gothic"/>
      <family val="1"/>
      <scheme val="major"/>
    </font>
    <font>
      <i/>
      <sz val="11.5"/>
      <color rgb="FF333333"/>
      <name val="Century Gothic"/>
      <family val="1"/>
      <scheme val="major"/>
    </font>
    <font>
      <b/>
      <sz val="11.5"/>
      <color rgb="FF333333"/>
      <name val="Century Gothic"/>
      <family val="1"/>
      <scheme val="major"/>
    </font>
    <font>
      <b/>
      <sz val="10"/>
      <color theme="1"/>
      <name val="Arial"/>
      <family val="2"/>
    </font>
    <font>
      <b/>
      <sz val="11.5"/>
      <name val="Arial"/>
      <family val="2"/>
      <scheme val="minor"/>
    </font>
    <font>
      <sz val="12"/>
      <color theme="0"/>
      <name val="Arial"/>
      <family val="2"/>
      <scheme val="minor"/>
    </font>
    <font>
      <sz val="12"/>
      <color rgb="FF333333"/>
      <name val="Arial"/>
      <family val="2"/>
    </font>
    <font>
      <b/>
      <i/>
      <sz val="12"/>
      <color rgb="FF333333"/>
      <name val="Arial"/>
      <family val="2"/>
    </font>
    <font>
      <i/>
      <sz val="12"/>
      <color rgb="FF333333"/>
      <name val="Arial (Brödtext)"/>
    </font>
    <font>
      <b/>
      <sz val="12"/>
      <color rgb="FF333333"/>
      <name val="Arial"/>
      <family val="2"/>
    </font>
    <font>
      <b/>
      <sz val="11"/>
      <color theme="0"/>
      <name val="Arial"/>
      <family val="2"/>
      <scheme val="minor"/>
    </font>
    <font>
      <sz val="12"/>
      <color rgb="FF333333"/>
      <name val="Arial (Brödtext)"/>
    </font>
    <font>
      <sz val="11"/>
      <color rgb="FF333333"/>
      <name val="Arial (Brödtext)"/>
    </font>
    <font>
      <b/>
      <sz val="16"/>
      <name val="Century Gothic"/>
      <family val="2"/>
      <scheme val="major"/>
    </font>
    <font>
      <sz val="11.5"/>
      <name val="Arial (Brödtext)"/>
    </font>
    <font>
      <i/>
      <sz val="11"/>
      <color theme="3"/>
      <name val="Arial"/>
      <family val="2"/>
      <scheme val="minor"/>
    </font>
    <font>
      <b/>
      <sz val="16"/>
      <color theme="1"/>
      <name val="Century Gothic"/>
      <family val="2"/>
      <scheme val="major"/>
    </font>
    <font>
      <b/>
      <sz val="22"/>
      <color theme="1"/>
      <name val="Century Gothic"/>
      <family val="2"/>
      <scheme val="major"/>
    </font>
    <font>
      <sz val="14"/>
      <name val="Arial"/>
      <family val="2"/>
    </font>
    <font>
      <b/>
      <sz val="14"/>
      <name val="Century Gothic"/>
      <family val="1"/>
    </font>
    <font>
      <b/>
      <sz val="16"/>
      <name val="Century Gothic"/>
      <family val="1"/>
    </font>
    <font>
      <sz val="12"/>
      <name val="Arial"/>
      <family val="2"/>
    </font>
    <font>
      <b/>
      <sz val="12"/>
      <name val="Arial"/>
      <family val="2"/>
    </font>
    <font>
      <b/>
      <i/>
      <sz val="12"/>
      <name val="Arial"/>
      <family val="2"/>
    </font>
    <font>
      <b/>
      <sz val="22"/>
      <name val="Century Gothic"/>
      <family val="1"/>
    </font>
    <font>
      <u/>
      <sz val="12"/>
      <color theme="10"/>
      <name val="Arial"/>
      <family val="2"/>
      <scheme val="minor"/>
    </font>
    <font>
      <i/>
      <sz val="12"/>
      <color theme="1" tint="0.249977111117893"/>
      <name val="Arial"/>
      <family val="2"/>
      <scheme val="minor"/>
    </font>
    <font>
      <sz val="11.5"/>
      <color theme="1"/>
      <name val="Arial"/>
      <family val="2"/>
    </font>
    <font>
      <b/>
      <sz val="50"/>
      <color rgb="FF333333"/>
      <name val="Century Gothic"/>
      <family val="1"/>
    </font>
    <font>
      <i/>
      <sz val="11.5"/>
      <color theme="1" tint="0.249977111117893"/>
      <name val="Arial"/>
      <family val="2"/>
    </font>
    <font>
      <b/>
      <sz val="14"/>
      <color rgb="FF333333"/>
      <name val="Arial"/>
      <family val="2"/>
    </font>
    <font>
      <sz val="11.5"/>
      <color theme="1" tint="0.249977111117893"/>
      <name val="Arial"/>
      <family val="2"/>
    </font>
    <font>
      <sz val="11.5"/>
      <color rgb="FF333333"/>
      <name val="Arial"/>
      <family val="2"/>
    </font>
    <font>
      <b/>
      <sz val="10"/>
      <color rgb="FF333333"/>
      <name val="Arial"/>
      <family val="2"/>
    </font>
    <font>
      <i/>
      <sz val="11.5"/>
      <color rgb="FF333333"/>
      <name val="Arial"/>
      <family val="2"/>
    </font>
    <font>
      <sz val="12"/>
      <name val="Arial"/>
      <family val="2"/>
      <scheme val="minor"/>
    </font>
    <font>
      <sz val="12"/>
      <color theme="4"/>
      <name val="Arial"/>
      <family val="2"/>
      <scheme val="minor"/>
    </font>
    <font>
      <sz val="11"/>
      <color theme="1"/>
      <name val="Arial"/>
      <family val="2"/>
    </font>
    <font>
      <b/>
      <sz val="16"/>
      <color theme="1"/>
      <name val="Century Gothic"/>
      <family val="1"/>
    </font>
    <font>
      <sz val="12"/>
      <color rgb="FF333333"/>
      <name val="Arial"/>
      <family val="1"/>
      <scheme val="minor"/>
    </font>
    <font>
      <sz val="8"/>
      <color rgb="FF333333"/>
      <name val="Arial (Brödtext)"/>
    </font>
    <font>
      <sz val="11"/>
      <color theme="0"/>
      <name val="Arial"/>
      <family val="2"/>
      <scheme val="minor"/>
    </font>
    <font>
      <sz val="10"/>
      <color theme="1"/>
      <name val="Arial"/>
      <family val="2"/>
    </font>
  </fonts>
  <fills count="27">
    <fill>
      <patternFill patternType="none"/>
    </fill>
    <fill>
      <patternFill patternType="gray125"/>
    </fill>
    <fill>
      <patternFill patternType="solid">
        <fgColor rgb="FFC6EFCE"/>
      </patternFill>
    </fill>
    <fill>
      <patternFill patternType="solid">
        <fgColor rgb="FFFFEB9C"/>
      </patternFill>
    </fill>
    <fill>
      <patternFill patternType="solid">
        <fgColor rgb="FFFFCC99"/>
      </patternFill>
    </fill>
    <fill>
      <patternFill patternType="solid">
        <fgColor theme="4" tint="0.59999389629810485"/>
        <bgColor indexed="65"/>
      </patternFill>
    </fill>
    <fill>
      <patternFill patternType="solid">
        <fgColor theme="8" tint="0.59999389629810485"/>
        <bgColor indexed="65"/>
      </patternFill>
    </fill>
    <fill>
      <patternFill patternType="solid">
        <fgColor theme="0"/>
        <bgColor indexed="64"/>
      </patternFill>
    </fill>
    <fill>
      <patternFill patternType="solid">
        <fgColor theme="7" tint="0.59999389629810485"/>
        <bgColor indexed="64"/>
      </patternFill>
    </fill>
    <fill>
      <patternFill patternType="solid">
        <fgColor rgb="FFFFC7CE"/>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0" tint="-4.9989318521683403E-2"/>
        <bgColor indexed="64"/>
      </patternFill>
    </fill>
    <fill>
      <patternFill patternType="solid">
        <fgColor theme="2"/>
        <bgColor indexed="64"/>
      </patternFill>
    </fill>
    <fill>
      <patternFill patternType="solid">
        <fgColor theme="8" tint="0.59999389629810485"/>
        <bgColor indexed="64"/>
      </patternFill>
    </fill>
    <fill>
      <patternFill patternType="solid">
        <fgColor theme="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4"/>
        <bgColor indexed="64"/>
      </patternFill>
    </fill>
    <fill>
      <patternFill patternType="solid">
        <fgColor theme="9" tint="0.59999389629810485"/>
        <bgColor indexed="64"/>
      </patternFill>
    </fill>
    <fill>
      <patternFill patternType="solid">
        <fgColor theme="6"/>
        <bgColor indexed="64"/>
      </patternFill>
    </fill>
  </fills>
  <borders count="90">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top style="thin">
        <color indexed="64"/>
      </top>
      <bottom style="thin">
        <color rgb="FF7F7F7F"/>
      </bottom>
      <diagonal/>
    </border>
    <border>
      <left/>
      <right/>
      <top style="thin">
        <color indexed="64"/>
      </top>
      <bottom style="thin">
        <color rgb="FF7F7F7F"/>
      </bottom>
      <diagonal/>
    </border>
    <border>
      <left/>
      <right style="thin">
        <color indexed="64"/>
      </right>
      <top style="thin">
        <color indexed="64"/>
      </top>
      <bottom style="thin">
        <color rgb="FF7F7F7F"/>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style="thin">
        <color theme="4"/>
      </top>
      <bottom style="double">
        <color theme="4"/>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rgb="FF7F7F7F"/>
      </left>
      <right/>
      <top style="thin">
        <color indexed="64"/>
      </top>
      <bottom/>
      <diagonal/>
    </border>
    <border>
      <left style="thin">
        <color rgb="FF7F7F7F"/>
      </left>
      <right/>
      <top style="thin">
        <color indexed="64"/>
      </top>
      <bottom style="thin">
        <color indexed="64"/>
      </bottom>
      <diagonal/>
    </border>
    <border>
      <left/>
      <right style="thin">
        <color rgb="FF7F7F7F"/>
      </right>
      <top style="thin">
        <color indexed="64"/>
      </top>
      <bottom style="thin">
        <color rgb="FF7F7F7F"/>
      </bottom>
      <diagonal/>
    </border>
    <border>
      <left/>
      <right style="thin">
        <color rgb="FF7F7F7F"/>
      </right>
      <top style="thin">
        <color indexed="64"/>
      </top>
      <bottom/>
      <diagonal/>
    </border>
    <border>
      <left style="medium">
        <color theme="4"/>
      </left>
      <right style="medium">
        <color theme="4"/>
      </right>
      <top style="medium">
        <color theme="4"/>
      </top>
      <bottom style="medium">
        <color theme="4"/>
      </bottom>
      <diagonal/>
    </border>
    <border>
      <left style="medium">
        <color theme="4"/>
      </left>
      <right style="medium">
        <color theme="4"/>
      </right>
      <top/>
      <bottom/>
      <diagonal/>
    </border>
    <border>
      <left style="medium">
        <color theme="4"/>
      </left>
      <right style="medium">
        <color theme="4"/>
      </right>
      <top/>
      <bottom style="medium">
        <color theme="4"/>
      </bottom>
      <diagonal/>
    </border>
    <border>
      <left style="thin">
        <color theme="4"/>
      </left>
      <right/>
      <top/>
      <bottom/>
      <diagonal/>
    </border>
    <border>
      <left style="medium">
        <color theme="4"/>
      </left>
      <right style="medium">
        <color theme="4"/>
      </right>
      <top style="medium">
        <color theme="4"/>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style="thin">
        <color theme="1"/>
      </right>
      <top style="thin">
        <color theme="1"/>
      </top>
      <bottom style="thin">
        <color theme="1"/>
      </bottom>
      <diagonal/>
    </border>
    <border>
      <left/>
      <right style="medium">
        <color theme="4"/>
      </right>
      <top/>
      <bottom/>
      <diagonal/>
    </border>
    <border>
      <left/>
      <right/>
      <top style="medium">
        <color theme="4"/>
      </top>
      <bottom/>
      <diagonal/>
    </border>
    <border>
      <left/>
      <right style="medium">
        <color theme="4"/>
      </right>
      <top style="medium">
        <color theme="4"/>
      </top>
      <bottom/>
      <diagonal/>
    </border>
    <border>
      <left/>
      <right style="medium">
        <color theme="4"/>
      </right>
      <top/>
      <bottom style="medium">
        <color theme="4"/>
      </bottom>
      <diagonal/>
    </border>
    <border>
      <left style="thin">
        <color theme="1"/>
      </left>
      <right/>
      <top style="thin">
        <color theme="1"/>
      </top>
      <bottom style="thin">
        <color rgb="FF7F7F7F"/>
      </bottom>
      <diagonal/>
    </border>
    <border>
      <left/>
      <right/>
      <top style="thin">
        <color theme="1"/>
      </top>
      <bottom style="thin">
        <color rgb="FF7F7F7F"/>
      </bottom>
      <diagonal/>
    </border>
    <border>
      <left/>
      <right style="thin">
        <color theme="1"/>
      </right>
      <top style="thin">
        <color theme="1"/>
      </top>
      <bottom style="thin">
        <color rgb="FF7F7F7F"/>
      </bottom>
      <diagonal/>
    </border>
    <border>
      <left style="thin">
        <color theme="1"/>
      </left>
      <right style="thin">
        <color rgb="FF7F7F7F"/>
      </right>
      <top style="thin">
        <color rgb="FF7F7F7F"/>
      </top>
      <bottom style="thin">
        <color rgb="FF7F7F7F"/>
      </bottom>
      <diagonal/>
    </border>
    <border>
      <left style="thin">
        <color rgb="FF7F7F7F"/>
      </left>
      <right style="thin">
        <color theme="1"/>
      </right>
      <top style="thin">
        <color rgb="FF7F7F7F"/>
      </top>
      <bottom style="thin">
        <color rgb="FF7F7F7F"/>
      </bottom>
      <diagonal/>
    </border>
    <border>
      <left style="thin">
        <color auto="1"/>
      </left>
      <right style="thin">
        <color theme="1"/>
      </right>
      <top style="thin">
        <color auto="1"/>
      </top>
      <bottom style="thin">
        <color auto="1"/>
      </bottom>
      <diagonal/>
    </border>
    <border>
      <left style="thin">
        <color theme="1"/>
      </left>
      <right style="thin">
        <color rgb="FF7F7F7F"/>
      </right>
      <top style="thin">
        <color rgb="FF7F7F7F"/>
      </top>
      <bottom/>
      <diagonal/>
    </border>
    <border>
      <left style="thin">
        <color rgb="FF7F7F7F"/>
      </left>
      <right style="thin">
        <color theme="1"/>
      </right>
      <top style="thin">
        <color rgb="FF7F7F7F"/>
      </top>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auto="1"/>
      </left>
      <right style="thin">
        <color theme="1"/>
      </right>
      <top style="thin">
        <color auto="1"/>
      </top>
      <bottom style="thin">
        <color theme="1"/>
      </bottom>
      <diagonal/>
    </border>
    <border>
      <left style="thin">
        <color theme="1"/>
      </left>
      <right/>
      <top style="thin">
        <color theme="1"/>
      </top>
      <bottom style="thin">
        <color auto="1"/>
      </bottom>
      <diagonal/>
    </border>
    <border>
      <left/>
      <right style="thin">
        <color theme="1"/>
      </right>
      <top style="thin">
        <color theme="1"/>
      </top>
      <bottom style="thin">
        <color auto="1"/>
      </bottom>
      <diagonal/>
    </border>
    <border>
      <left style="thin">
        <color rgb="FF7F7F7F"/>
      </left>
      <right style="thin">
        <color theme="1"/>
      </right>
      <top/>
      <bottom style="thin">
        <color theme="1"/>
      </bottom>
      <diagonal/>
    </border>
    <border>
      <left style="thin">
        <color theme="9"/>
      </left>
      <right style="thin">
        <color theme="9"/>
      </right>
      <top style="thin">
        <color theme="1"/>
      </top>
      <bottom/>
      <diagonal/>
    </border>
    <border>
      <left style="thin">
        <color theme="9"/>
      </left>
      <right style="thin">
        <color theme="1"/>
      </right>
      <top style="thin">
        <color theme="1"/>
      </top>
      <bottom style="thin">
        <color theme="1"/>
      </bottom>
      <diagonal/>
    </border>
    <border>
      <left style="thin">
        <color theme="1"/>
      </left>
      <right style="thin">
        <color theme="9"/>
      </right>
      <top style="thin">
        <color theme="1"/>
      </top>
      <bottom/>
      <diagonal/>
    </border>
    <border>
      <left style="thin">
        <color rgb="FF7F7F7F"/>
      </left>
      <right style="thin">
        <color theme="1"/>
      </right>
      <top/>
      <bottom/>
      <diagonal/>
    </border>
    <border>
      <left style="thin">
        <color theme="1"/>
      </left>
      <right style="thin">
        <color indexed="64"/>
      </right>
      <top style="thin">
        <color indexed="64"/>
      </top>
      <bottom style="thin">
        <color indexed="64"/>
      </bottom>
      <diagonal/>
    </border>
    <border>
      <left style="thin">
        <color theme="1"/>
      </left>
      <right style="thin">
        <color rgb="FF7F7F7F"/>
      </right>
      <top style="thin">
        <color theme="5"/>
      </top>
      <bottom style="thin">
        <color theme="1"/>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
      <left style="thin">
        <color rgb="FF333333"/>
      </left>
      <right style="thin">
        <color rgb="FF333333"/>
      </right>
      <top style="thin">
        <color rgb="FF333333"/>
      </top>
      <bottom style="thin">
        <color rgb="FF333333"/>
      </bottom>
      <diagonal/>
    </border>
    <border>
      <left/>
      <right/>
      <top/>
      <bottom style="medium">
        <color theme="4"/>
      </bottom>
      <diagonal/>
    </border>
    <border>
      <left/>
      <right style="thin">
        <color rgb="FF7F7F7F"/>
      </right>
      <top style="thin">
        <color indexed="64"/>
      </top>
      <bottom style="thin">
        <color auto="1"/>
      </bottom>
      <diagonal/>
    </border>
    <border>
      <left/>
      <right/>
      <top/>
      <bottom style="medium">
        <color theme="5"/>
      </bottom>
      <diagonal/>
    </border>
    <border>
      <left style="medium">
        <color theme="4"/>
      </left>
      <right/>
      <top style="medium">
        <color theme="4"/>
      </top>
      <bottom/>
      <diagonal/>
    </border>
    <border>
      <left style="medium">
        <color theme="4"/>
      </left>
      <right/>
      <top/>
      <bottom/>
      <diagonal/>
    </border>
    <border>
      <left style="medium">
        <color theme="4"/>
      </left>
      <right/>
      <top/>
      <bottom style="medium">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top/>
      <bottom style="thin">
        <color theme="9"/>
      </bottom>
      <diagonal/>
    </border>
    <border>
      <left/>
      <right/>
      <top style="thin">
        <color theme="9"/>
      </top>
      <bottom/>
      <diagonal/>
    </border>
    <border>
      <left style="thin">
        <color theme="9"/>
      </left>
      <right style="thin">
        <color theme="9"/>
      </right>
      <top style="thin">
        <color theme="9"/>
      </top>
      <bottom style="thin">
        <color theme="9"/>
      </bottom>
      <diagonal/>
    </border>
    <border>
      <left/>
      <right/>
      <top style="thin">
        <color theme="9"/>
      </top>
      <bottom style="thin">
        <color theme="9"/>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s>
  <cellStyleXfs count="23">
    <xf numFmtId="0" fontId="0" fillId="0" borderId="0"/>
    <xf numFmtId="0" fontId="10" fillId="0" borderId="0" applyNumberFormat="0" applyFill="0" applyAlignment="0" applyProtection="0"/>
    <xf numFmtId="0" fontId="11" fillId="0" borderId="0" applyNumberFormat="0" applyFill="0" applyAlignment="0" applyProtection="0"/>
    <xf numFmtId="0" fontId="12" fillId="0" borderId="0" applyNumberFormat="0" applyFill="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1" applyNumberFormat="0" applyAlignment="0" applyProtection="0"/>
    <xf numFmtId="0" fontId="9" fillId="5" borderId="0" applyNumberFormat="0" applyBorder="0" applyAlignment="0" applyProtection="0"/>
    <xf numFmtId="0" fontId="9" fillId="6"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2"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9" fontId="35" fillId="0" borderId="0" applyFont="0" applyFill="0" applyBorder="0" applyAlignment="0" applyProtection="0"/>
    <xf numFmtId="0" fontId="36" fillId="0" borderId="21" applyNumberFormat="0" applyFill="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6" fillId="17" borderId="0" applyNumberFormat="0" applyBorder="0" applyAlignment="0" applyProtection="0"/>
    <xf numFmtId="0" fontId="41" fillId="0" borderId="0" applyNumberFormat="0" applyFill="0" applyBorder="0" applyAlignment="0" applyProtection="0"/>
  </cellStyleXfs>
  <cellXfs count="677">
    <xf numFmtId="0" fontId="0" fillId="0" borderId="0" xfId="0"/>
    <xf numFmtId="0" fontId="0" fillId="0" borderId="0" xfId="0" applyBorder="1"/>
    <xf numFmtId="0" fontId="0" fillId="0" borderId="0" xfId="0" applyAlignment="1">
      <alignment wrapText="1"/>
    </xf>
    <xf numFmtId="0" fontId="0" fillId="0" borderId="0" xfId="0"/>
    <xf numFmtId="0" fontId="0" fillId="0" borderId="0" xfId="0" applyBorder="1" applyAlignment="1">
      <alignment wrapText="1"/>
    </xf>
    <xf numFmtId="0" fontId="31" fillId="0" borderId="0" xfId="0" applyFont="1" applyAlignment="1">
      <alignment horizontal="right" wrapText="1"/>
    </xf>
    <xf numFmtId="0" fontId="31" fillId="0" borderId="0" xfId="0" applyFont="1" applyAlignment="1">
      <alignment wrapText="1"/>
    </xf>
    <xf numFmtId="9" fontId="0" fillId="0" borderId="0" xfId="15" applyFont="1" applyAlignment="1">
      <alignment wrapText="1"/>
    </xf>
    <xf numFmtId="0" fontId="0" fillId="0" borderId="0" xfId="0" applyAlignment="1"/>
    <xf numFmtId="9" fontId="35" fillId="0" borderId="0" xfId="15" applyFont="1" applyAlignment="1">
      <alignment wrapText="1"/>
    </xf>
    <xf numFmtId="0" fontId="36" fillId="0" borderId="21" xfId="16"/>
    <xf numFmtId="0" fontId="7" fillId="13" borderId="0" xfId="17"/>
    <xf numFmtId="0" fontId="7" fillId="13" borderId="21" xfId="17" applyBorder="1"/>
    <xf numFmtId="0" fontId="7" fillId="14" borderId="0" xfId="18"/>
    <xf numFmtId="0" fontId="7" fillId="14" borderId="21" xfId="18" applyBorder="1"/>
    <xf numFmtId="0" fontId="7" fillId="15" borderId="0" xfId="19"/>
    <xf numFmtId="0" fontId="7" fillId="15" borderId="21" xfId="19" applyBorder="1"/>
    <xf numFmtId="0" fontId="7" fillId="16" borderId="0" xfId="20"/>
    <xf numFmtId="0" fontId="7" fillId="16" borderId="21" xfId="20" applyBorder="1"/>
    <xf numFmtId="0" fontId="8" fillId="10" borderId="0" xfId="12"/>
    <xf numFmtId="0" fontId="8" fillId="10" borderId="21" xfId="12" applyBorder="1"/>
    <xf numFmtId="0" fontId="8" fillId="11" borderId="0" xfId="13"/>
    <xf numFmtId="0" fontId="8" fillId="11" borderId="21" xfId="13" applyBorder="1"/>
    <xf numFmtId="0" fontId="36" fillId="0" borderId="21" xfId="16" applyBorder="1"/>
    <xf numFmtId="0" fontId="7" fillId="13" borderId="0" xfId="17" applyBorder="1"/>
    <xf numFmtId="0" fontId="8" fillId="10" borderId="0" xfId="12" applyBorder="1"/>
    <xf numFmtId="0" fontId="0" fillId="0" borderId="0" xfId="0" applyBorder="1" applyAlignment="1"/>
    <xf numFmtId="0" fontId="16" fillId="0" borderId="0" xfId="9"/>
    <xf numFmtId="0" fontId="10" fillId="0" borderId="0" xfId="1" applyAlignment="1" applyProtection="1">
      <alignment vertical="top"/>
    </xf>
    <xf numFmtId="0" fontId="0" fillId="0" borderId="0" xfId="0" applyProtection="1"/>
    <xf numFmtId="0" fontId="10" fillId="0" borderId="0" xfId="1" applyFill="1" applyAlignment="1" applyProtection="1">
      <alignment vertical="top"/>
    </xf>
    <xf numFmtId="0" fontId="0" fillId="0" borderId="0" xfId="0" applyAlignment="1" applyProtection="1">
      <alignment horizontal="left" vertical="top"/>
    </xf>
    <xf numFmtId="0" fontId="0" fillId="0" borderId="0" xfId="0" applyAlignment="1" applyProtection="1">
      <alignment horizontal="left" vertical="top" indent="1"/>
    </xf>
    <xf numFmtId="1" fontId="0" fillId="0" borderId="0" xfId="0" applyNumberFormat="1" applyProtection="1"/>
    <xf numFmtId="0" fontId="0" fillId="0" borderId="0" xfId="0" applyAlignment="1" applyProtection="1">
      <alignment horizontal="left" vertical="top" wrapText="1"/>
    </xf>
    <xf numFmtId="1" fontId="0" fillId="0" borderId="0" xfId="0" applyNumberFormat="1" applyAlignment="1" applyProtection="1">
      <alignment vertical="top"/>
    </xf>
    <xf numFmtId="0" fontId="10" fillId="0" borderId="9" xfId="1" applyBorder="1" applyAlignment="1" applyProtection="1">
      <alignment horizontal="left" vertical="top" indent="1"/>
    </xf>
    <xf numFmtId="0" fontId="0" fillId="0" borderId="9" xfId="0" applyBorder="1" applyProtection="1"/>
    <xf numFmtId="0" fontId="0" fillId="0" borderId="0" xfId="0" applyBorder="1" applyProtection="1"/>
    <xf numFmtId="0" fontId="0" fillId="0" borderId="0" xfId="0" applyAlignment="1" applyProtection="1">
      <alignment horizontal="left" indent="1"/>
    </xf>
    <xf numFmtId="0" fontId="16" fillId="0" borderId="0" xfId="9" applyProtection="1"/>
    <xf numFmtId="0" fontId="16" fillId="0" borderId="0" xfId="9" applyAlignment="1" applyProtection="1">
      <alignment horizontal="left" vertical="top" indent="1"/>
    </xf>
    <xf numFmtId="0" fontId="0" fillId="0" borderId="0" xfId="0" applyAlignment="1" applyProtection="1">
      <alignment vertical="top" wrapText="1"/>
    </xf>
    <xf numFmtId="0" fontId="0" fillId="0" borderId="0" xfId="0" applyAlignment="1" applyProtection="1">
      <alignment wrapText="1"/>
    </xf>
    <xf numFmtId="0" fontId="0" fillId="0" borderId="0" xfId="0" applyAlignment="1" applyProtection="1">
      <alignment horizontal="left" wrapText="1"/>
    </xf>
    <xf numFmtId="0" fontId="10" fillId="0" borderId="0" xfId="1" applyProtection="1"/>
    <xf numFmtId="0" fontId="0" fillId="0" borderId="0" xfId="0" applyBorder="1" applyAlignment="1" applyProtection="1">
      <alignment horizontal="left" wrapText="1"/>
    </xf>
    <xf numFmtId="0" fontId="0" fillId="0" borderId="11" xfId="0" applyBorder="1" applyAlignment="1" applyProtection="1">
      <alignment vertical="center" wrapText="1"/>
    </xf>
    <xf numFmtId="0" fontId="0" fillId="0" borderId="0" xfId="0" applyBorder="1" applyAlignment="1" applyProtection="1">
      <alignment vertical="top"/>
    </xf>
    <xf numFmtId="0" fontId="0" fillId="0" borderId="0" xfId="0" applyBorder="1" applyAlignment="1" applyProtection="1">
      <alignment horizontal="left"/>
    </xf>
    <xf numFmtId="0" fontId="0" fillId="0" borderId="0" xfId="0" applyBorder="1" applyAlignment="1" applyProtection="1">
      <alignment horizontal="left" vertical="top" wrapText="1"/>
    </xf>
    <xf numFmtId="0" fontId="17" fillId="0" borderId="0" xfId="10" applyAlignment="1" applyProtection="1">
      <alignment vertical="top"/>
    </xf>
    <xf numFmtId="0" fontId="34" fillId="0" borderId="0" xfId="0" applyFont="1" applyAlignment="1" applyProtection="1"/>
    <xf numFmtId="0" fontId="0" fillId="0" borderId="0" xfId="0" applyFont="1" applyProtection="1"/>
    <xf numFmtId="0" fontId="0" fillId="0" borderId="0" xfId="0" applyFont="1" applyAlignment="1" applyProtection="1">
      <alignment horizontal="left" vertical="top" wrapText="1"/>
    </xf>
    <xf numFmtId="0" fontId="0" fillId="0" borderId="0" xfId="0" applyFont="1" applyAlignment="1" applyProtection="1">
      <alignment vertical="top"/>
    </xf>
    <xf numFmtId="0" fontId="0" fillId="0" borderId="0" xfId="0" applyFont="1" applyAlignment="1" applyProtection="1">
      <alignment wrapText="1"/>
    </xf>
    <xf numFmtId="0" fontId="37"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37" fillId="0" borderId="0" xfId="0" applyFont="1" applyProtection="1"/>
    <xf numFmtId="0" fontId="37" fillId="0" borderId="0" xfId="0" applyFont="1" applyBorder="1" applyAlignment="1" applyProtection="1">
      <alignment vertical="top"/>
    </xf>
    <xf numFmtId="0" fontId="17" fillId="0" borderId="0" xfId="10" applyAlignment="1" applyProtection="1">
      <alignment horizontal="left" vertical="top" wrapText="1"/>
    </xf>
    <xf numFmtId="0" fontId="0" fillId="0" borderId="0" xfId="0" applyAlignment="1" applyProtection="1"/>
    <xf numFmtId="0" fontId="34" fillId="0" borderId="0" xfId="0" applyFont="1" applyBorder="1" applyProtection="1"/>
    <xf numFmtId="0" fontId="0" fillId="0" borderId="0" xfId="0" applyBorder="1" applyAlignment="1" applyProtection="1">
      <alignment vertical="top" wrapText="1"/>
    </xf>
    <xf numFmtId="0" fontId="19" fillId="7" borderId="0" xfId="0" applyFont="1" applyFill="1" applyBorder="1" applyAlignment="1" applyProtection="1">
      <alignment vertical="center"/>
    </xf>
    <xf numFmtId="0" fontId="0" fillId="7" borderId="0" xfId="0" applyFill="1" applyBorder="1" applyProtection="1"/>
    <xf numFmtId="0" fontId="27" fillId="7" borderId="0" xfId="0" applyFont="1" applyFill="1" applyBorder="1" applyAlignment="1" applyProtection="1">
      <alignment vertical="center"/>
    </xf>
    <xf numFmtId="0" fontId="28" fillId="7" borderId="0" xfId="0" applyFont="1" applyFill="1" applyBorder="1" applyAlignment="1" applyProtection="1">
      <alignment vertical="center"/>
    </xf>
    <xf numFmtId="0" fontId="27" fillId="7" borderId="0" xfId="0" applyFont="1" applyFill="1" applyBorder="1" applyAlignment="1" applyProtection="1">
      <alignment horizontal="left" vertical="center" wrapText="1"/>
    </xf>
    <xf numFmtId="0" fontId="19" fillId="7" borderId="0" xfId="0" applyFont="1" applyFill="1" applyBorder="1" applyAlignment="1" applyProtection="1">
      <alignment horizontal="left" vertical="center" wrapText="1"/>
    </xf>
    <xf numFmtId="0" fontId="19" fillId="7" borderId="0" xfId="0" applyFont="1" applyFill="1" applyBorder="1" applyAlignment="1" applyProtection="1">
      <alignment vertical="center" wrapText="1"/>
    </xf>
    <xf numFmtId="0" fontId="0" fillId="7" borderId="0" xfId="0" applyFill="1" applyBorder="1" applyAlignment="1" applyProtection="1">
      <alignment wrapText="1"/>
    </xf>
    <xf numFmtId="0" fontId="21" fillId="7" borderId="0" xfId="0" applyFont="1" applyFill="1" applyBorder="1" applyAlignment="1" applyProtection="1">
      <alignment vertical="center" wrapText="1"/>
    </xf>
    <xf numFmtId="0" fontId="22" fillId="7" borderId="0" xfId="0" applyFont="1" applyFill="1" applyBorder="1" applyAlignment="1" applyProtection="1">
      <alignment wrapText="1"/>
    </xf>
    <xf numFmtId="0" fontId="23" fillId="7" borderId="0" xfId="0" applyFont="1" applyFill="1" applyBorder="1" applyProtection="1"/>
    <xf numFmtId="0" fontId="24" fillId="7" borderId="0" xfId="0" applyFont="1" applyFill="1" applyBorder="1" applyAlignment="1" applyProtection="1">
      <alignment horizontal="left" vertical="center" wrapText="1"/>
    </xf>
    <xf numFmtId="0" fontId="25" fillId="7" borderId="0" xfId="0" applyFont="1" applyFill="1" applyBorder="1" applyAlignment="1" applyProtection="1">
      <alignment horizontal="left" vertical="center" wrapText="1"/>
    </xf>
    <xf numFmtId="0" fontId="19" fillId="0" borderId="0" xfId="0" applyFont="1" applyAlignment="1" applyProtection="1">
      <alignment vertical="center" wrapText="1"/>
    </xf>
    <xf numFmtId="0" fontId="22" fillId="7" borderId="0" xfId="0" applyFont="1" applyFill="1" applyBorder="1" applyAlignment="1" applyProtection="1">
      <alignment horizontal="left" vertical="center" wrapText="1"/>
    </xf>
    <xf numFmtId="0" fontId="22" fillId="7" borderId="0" xfId="0" applyFont="1" applyFill="1" applyBorder="1" applyAlignment="1" applyProtection="1">
      <alignment vertical="center" wrapText="1"/>
    </xf>
    <xf numFmtId="0" fontId="0" fillId="0" borderId="0" xfId="0" applyAlignment="1" applyProtection="1">
      <alignment vertical="top"/>
    </xf>
    <xf numFmtId="14" fontId="0" fillId="0" borderId="0" xfId="0" applyNumberFormat="1" applyAlignment="1"/>
    <xf numFmtId="0" fontId="0" fillId="0" borderId="0" xfId="0"/>
    <xf numFmtId="0" fontId="0" fillId="0" borderId="0" xfId="0" applyAlignment="1" applyProtection="1">
      <alignment horizontal="center" vertical="top"/>
    </xf>
    <xf numFmtId="0" fontId="39" fillId="0" borderId="0" xfId="0" applyFont="1" applyAlignment="1" applyProtection="1">
      <alignment horizontal="left" vertical="top" wrapText="1"/>
    </xf>
    <xf numFmtId="0" fontId="40" fillId="0" borderId="0" xfId="0" applyFont="1" applyFill="1" applyBorder="1" applyAlignment="1" applyProtection="1">
      <alignment horizontal="left" vertical="top" wrapText="1"/>
    </xf>
    <xf numFmtId="0" fontId="42" fillId="0" borderId="0" xfId="0" applyFont="1" applyAlignment="1" applyProtection="1">
      <alignment horizontal="left" vertical="top"/>
    </xf>
    <xf numFmtId="0" fontId="42" fillId="0" borderId="0" xfId="0" applyFont="1" applyBorder="1" applyAlignment="1" applyProtection="1">
      <alignment horizontal="left" vertical="top"/>
    </xf>
    <xf numFmtId="0" fontId="0" fillId="0" borderId="0" xfId="0"/>
    <xf numFmtId="0" fontId="41" fillId="0" borderId="0" xfId="22" applyAlignment="1" applyProtection="1">
      <alignment horizontal="left" vertical="top" wrapText="1"/>
    </xf>
    <xf numFmtId="0" fontId="33" fillId="0" borderId="0" xfId="0" applyFont="1" applyAlignment="1" applyProtection="1">
      <alignment horizontal="left" vertical="top"/>
    </xf>
    <xf numFmtId="0" fontId="38" fillId="0" borderId="0" xfId="0" applyFont="1" applyAlignment="1" applyProtection="1">
      <alignment horizontal="left" wrapText="1"/>
    </xf>
    <xf numFmtId="0" fontId="37" fillId="0" borderId="0" xfId="0" applyFont="1" applyAlignment="1" applyProtection="1">
      <alignment horizontal="left" vertical="top" wrapText="1"/>
    </xf>
    <xf numFmtId="0" fontId="37" fillId="7" borderId="0" xfId="0" applyFont="1" applyFill="1" applyBorder="1" applyAlignment="1" applyProtection="1">
      <alignment horizontal="left" vertical="top" wrapText="1"/>
    </xf>
    <xf numFmtId="0" fontId="0" fillId="7" borderId="0" xfId="0" applyFill="1" applyAlignment="1" applyProtection="1">
      <alignment wrapText="1"/>
    </xf>
    <xf numFmtId="0" fontId="43" fillId="7" borderId="0" xfId="0" applyFont="1" applyFill="1" applyAlignment="1" applyProtection="1">
      <alignment wrapText="1"/>
    </xf>
    <xf numFmtId="0" fontId="17" fillId="9" borderId="0" xfId="10" applyFill="1" applyAlignment="1">
      <alignment wrapText="1"/>
    </xf>
    <xf numFmtId="0" fontId="7" fillId="18" borderId="0" xfId="18" applyFill="1"/>
    <xf numFmtId="0" fontId="7" fillId="18" borderId="21" xfId="18" applyFill="1" applyBorder="1"/>
    <xf numFmtId="0" fontId="0" fillId="7" borderId="0" xfId="0" applyFill="1" applyProtection="1"/>
    <xf numFmtId="0" fontId="0" fillId="0" borderId="0" xfId="0" applyFill="1" applyProtection="1"/>
    <xf numFmtId="0" fontId="0" fillId="0" borderId="0" xfId="0" applyFont="1" applyAlignment="1"/>
    <xf numFmtId="0" fontId="45" fillId="0" borderId="0" xfId="0" applyFont="1" applyProtection="1"/>
    <xf numFmtId="0" fontId="49" fillId="0" borderId="0" xfId="10" applyFont="1" applyAlignment="1" applyProtection="1">
      <alignment vertical="top"/>
    </xf>
    <xf numFmtId="0" fontId="49" fillId="0" borderId="0" xfId="10" applyFont="1" applyAlignment="1" applyProtection="1">
      <alignment horizontal="left" vertical="top" wrapText="1"/>
    </xf>
    <xf numFmtId="0" fontId="45" fillId="0" borderId="0" xfId="0" applyFont="1" applyAlignment="1" applyProtection="1">
      <alignment vertical="top"/>
    </xf>
    <xf numFmtId="0" fontId="50" fillId="0" borderId="0" xfId="10" applyFont="1" applyAlignment="1" applyProtection="1">
      <alignment vertical="top"/>
    </xf>
    <xf numFmtId="0" fontId="51" fillId="0" borderId="0" xfId="1" applyFont="1" applyAlignment="1" applyProtection="1">
      <alignment vertical="top"/>
    </xf>
    <xf numFmtId="0" fontId="53" fillId="0" borderId="0" xfId="0" applyFont="1" applyBorder="1" applyAlignment="1" applyProtection="1">
      <alignment horizontal="left" wrapText="1"/>
    </xf>
    <xf numFmtId="0" fontId="45" fillId="0" borderId="0" xfId="0" applyFont="1" applyBorder="1" applyAlignment="1" applyProtection="1">
      <alignment horizontal="left"/>
    </xf>
    <xf numFmtId="0" fontId="45" fillId="0" borderId="0" xfId="0" applyFont="1" applyBorder="1" applyAlignment="1" applyProtection="1">
      <alignment horizontal="center"/>
    </xf>
    <xf numFmtId="0" fontId="58" fillId="0" borderId="0" xfId="0" applyFont="1" applyAlignment="1" applyProtection="1">
      <alignment horizontal="left" vertical="top"/>
    </xf>
    <xf numFmtId="0" fontId="52" fillId="0" borderId="0" xfId="10" applyFont="1" applyBorder="1" applyAlignment="1" applyProtection="1">
      <alignment horizontal="left" vertical="top"/>
    </xf>
    <xf numFmtId="0" fontId="52" fillId="0" borderId="0" xfId="10" applyFont="1" applyAlignment="1" applyProtection="1">
      <alignment vertical="top"/>
    </xf>
    <xf numFmtId="0" fontId="56" fillId="0" borderId="0" xfId="0" applyFont="1" applyAlignment="1" applyProtection="1">
      <alignment horizontal="left"/>
    </xf>
    <xf numFmtId="0" fontId="0" fillId="0" borderId="0" xfId="0" applyAlignment="1" applyProtection="1">
      <alignment vertical="top"/>
    </xf>
    <xf numFmtId="0" fontId="45" fillId="0" borderId="0" xfId="0" applyFont="1" applyAlignment="1" applyProtection="1">
      <alignment horizontal="left" vertical="top" wrapText="1"/>
    </xf>
    <xf numFmtId="0" fontId="10" fillId="0" borderId="0" xfId="1" applyAlignment="1" applyProtection="1">
      <alignment horizontal="left" vertical="top" wrapText="1"/>
    </xf>
    <xf numFmtId="0" fontId="45" fillId="0" borderId="0" xfId="0" applyFont="1" applyBorder="1" applyAlignment="1" applyProtection="1">
      <alignment horizontal="left" vertical="top" wrapText="1"/>
    </xf>
    <xf numFmtId="0" fontId="41" fillId="0" borderId="0" xfId="22" applyBorder="1" applyAlignment="1" applyProtection="1">
      <alignment horizontal="left" vertical="top"/>
    </xf>
    <xf numFmtId="0" fontId="45" fillId="0" borderId="0" xfId="0" applyFont="1" applyBorder="1" applyAlignment="1" applyProtection="1">
      <alignment horizontal="left" wrapText="1"/>
    </xf>
    <xf numFmtId="0" fontId="52" fillId="0" borderId="0" xfId="10" applyFont="1" applyAlignment="1" applyProtection="1">
      <alignment horizontal="left"/>
    </xf>
    <xf numFmtId="0" fontId="0" fillId="0" borderId="0" xfId="0" applyNumberFormat="1" applyProtection="1"/>
    <xf numFmtId="0" fontId="45" fillId="0" borderId="0" xfId="0" applyFont="1" applyBorder="1" applyAlignment="1" applyProtection="1">
      <alignment vertical="top" wrapText="1"/>
    </xf>
    <xf numFmtId="0" fontId="37" fillId="0" borderId="0" xfId="0" applyFont="1" applyAlignment="1" applyProtection="1">
      <alignment vertical="top"/>
    </xf>
    <xf numFmtId="0" fontId="12" fillId="0" borderId="0" xfId="3" applyAlignment="1" applyProtection="1">
      <alignment vertical="top"/>
    </xf>
    <xf numFmtId="0" fontId="0" fillId="7" borderId="0" xfId="0" applyFill="1" applyAlignment="1" applyProtection="1">
      <alignment vertical="top"/>
    </xf>
    <xf numFmtId="0" fontId="0" fillId="0" borderId="0" xfId="0" applyFill="1" applyAlignment="1" applyProtection="1">
      <alignment vertical="top"/>
    </xf>
    <xf numFmtId="0" fontId="11" fillId="0" borderId="0" xfId="2" applyFont="1" applyAlignment="1" applyProtection="1">
      <alignment vertical="top"/>
    </xf>
    <xf numFmtId="0" fontId="0" fillId="0" borderId="0" xfId="0" applyAlignment="1" applyProtection="1">
      <alignment vertical="top"/>
    </xf>
    <xf numFmtId="0" fontId="45" fillId="0" borderId="2" xfId="0" applyFont="1" applyBorder="1" applyAlignment="1" applyProtection="1">
      <alignment horizontal="center" vertical="center" wrapText="1"/>
    </xf>
    <xf numFmtId="0" fontId="0" fillId="0" borderId="0" xfId="0" applyAlignment="1" applyProtection="1">
      <alignment vertical="top"/>
    </xf>
    <xf numFmtId="0" fontId="10" fillId="0" borderId="0" xfId="1"/>
    <xf numFmtId="0" fontId="56" fillId="0" borderId="0" xfId="0" applyFont="1" applyAlignment="1" applyProtection="1">
      <alignment horizontal="left"/>
    </xf>
    <xf numFmtId="0" fontId="0" fillId="0" borderId="0" xfId="0" applyAlignment="1" applyProtection="1">
      <alignment vertical="top"/>
    </xf>
    <xf numFmtId="0" fontId="56" fillId="0" borderId="0" xfId="0" applyFont="1" applyAlignment="1" applyProtection="1">
      <alignment horizontal="left" vertical="top" wrapText="1"/>
    </xf>
    <xf numFmtId="0" fontId="45" fillId="0" borderId="0" xfId="0" applyFont="1" applyAlignment="1" applyProtection="1">
      <alignment horizontal="left" vertical="top" wrapText="1"/>
    </xf>
    <xf numFmtId="0" fontId="0" fillId="0" borderId="2" xfId="0" applyBorder="1" applyProtection="1">
      <protection locked="0"/>
    </xf>
    <xf numFmtId="0" fontId="51" fillId="0" borderId="0" xfId="0" applyFont="1" applyAlignment="1" applyProtection="1">
      <alignment vertical="top"/>
    </xf>
    <xf numFmtId="0" fontId="51" fillId="0" borderId="0" xfId="0" applyFont="1" applyBorder="1" applyAlignment="1" applyProtection="1">
      <alignment vertical="top"/>
    </xf>
    <xf numFmtId="0" fontId="51" fillId="0" borderId="0" xfId="0" applyFont="1" applyBorder="1" applyAlignment="1" applyProtection="1">
      <alignment horizontal="left"/>
    </xf>
    <xf numFmtId="0" fontId="29" fillId="0" borderId="0" xfId="0" applyFont="1" applyProtection="1"/>
    <xf numFmtId="0" fontId="59" fillId="0" borderId="0" xfId="0" applyFont="1" applyProtection="1"/>
    <xf numFmtId="0" fontId="0" fillId="0" borderId="0" xfId="0" applyAlignment="1" applyProtection="1">
      <alignment vertical="center" wrapText="1"/>
    </xf>
    <xf numFmtId="0" fontId="59" fillId="0" borderId="0" xfId="0" applyFont="1" applyAlignment="1" applyProtection="1">
      <alignment vertical="center" wrapText="1"/>
    </xf>
    <xf numFmtId="0" fontId="48" fillId="0" borderId="0" xfId="0" applyFont="1" applyAlignment="1" applyProtection="1">
      <alignment vertical="center" wrapText="1"/>
    </xf>
    <xf numFmtId="0" fontId="0" fillId="7" borderId="0" xfId="0" applyFill="1"/>
    <xf numFmtId="0" fontId="45" fillId="0" borderId="0" xfId="0" applyFont="1" applyBorder="1" applyAlignment="1" applyProtection="1">
      <alignment horizontal="left" vertical="top" wrapText="1" indent="1"/>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indent="1"/>
    </xf>
    <xf numFmtId="0" fontId="0" fillId="0" borderId="0" xfId="0" applyFill="1" applyBorder="1" applyProtection="1"/>
    <xf numFmtId="0" fontId="10" fillId="0" borderId="0" xfId="1" applyAlignment="1" applyProtection="1">
      <alignment horizontal="left" vertical="top"/>
    </xf>
    <xf numFmtId="0" fontId="0" fillId="0" borderId="37" xfId="0" applyBorder="1" applyProtection="1"/>
    <xf numFmtId="0" fontId="54" fillId="0" borderId="15" xfId="9" applyFont="1" applyBorder="1" applyAlignment="1" applyProtection="1">
      <alignment horizontal="left" vertical="top" indent="1"/>
    </xf>
    <xf numFmtId="0" fontId="4" fillId="0" borderId="15" xfId="0" applyFont="1" applyBorder="1" applyAlignment="1" applyProtection="1">
      <alignment horizontal="left" indent="1"/>
    </xf>
    <xf numFmtId="0" fontId="0" fillId="0" borderId="0" xfId="0" applyBorder="1" applyAlignment="1" applyProtection="1">
      <alignment horizontal="left" vertical="top" indent="1"/>
    </xf>
    <xf numFmtId="0" fontId="0" fillId="0" borderId="0" xfId="0" applyAlignment="1" applyProtection="1">
      <alignment horizontal="left" vertical="center"/>
    </xf>
    <xf numFmtId="0" fontId="0" fillId="0" borderId="0" xfId="0" applyAlignment="1" applyProtection="1">
      <alignment vertical="center"/>
    </xf>
    <xf numFmtId="0" fontId="16" fillId="0" borderId="0" xfId="9" applyAlignment="1" applyProtection="1">
      <alignment vertical="center"/>
    </xf>
    <xf numFmtId="0" fontId="30" fillId="19" borderId="1" xfId="6" applyFont="1" applyFill="1" applyAlignment="1" applyProtection="1">
      <alignment vertical="top" wrapText="1"/>
    </xf>
    <xf numFmtId="0" fontId="30" fillId="19" borderId="3" xfId="6" applyFont="1" applyFill="1" applyBorder="1" applyAlignment="1" applyProtection="1">
      <alignment vertical="top" wrapText="1"/>
    </xf>
    <xf numFmtId="0" fontId="18" fillId="21" borderId="0" xfId="0" applyFont="1" applyFill="1" applyBorder="1" applyAlignment="1" applyProtection="1">
      <alignment vertical="center"/>
    </xf>
    <xf numFmtId="0" fontId="70" fillId="21" borderId="0" xfId="0" applyFont="1" applyFill="1" applyBorder="1" applyAlignment="1" applyProtection="1">
      <alignment vertical="center"/>
    </xf>
    <xf numFmtId="0" fontId="59" fillId="21" borderId="0" xfId="0" applyFont="1" applyFill="1" applyAlignment="1" applyProtection="1">
      <alignment vertical="top"/>
    </xf>
    <xf numFmtId="0" fontId="59" fillId="21" borderId="0" xfId="0" applyFont="1" applyFill="1" applyAlignment="1" applyProtection="1">
      <alignment horizontal="left" vertical="top"/>
    </xf>
    <xf numFmtId="0" fontId="26" fillId="21" borderId="0" xfId="1" applyFont="1" applyFill="1" applyAlignment="1" applyProtection="1">
      <alignment vertical="top"/>
    </xf>
    <xf numFmtId="0" fontId="26" fillId="21" borderId="0" xfId="1" applyFont="1" applyFill="1" applyAlignment="1" applyProtection="1">
      <alignment horizontal="left" vertical="top" indent="1"/>
    </xf>
    <xf numFmtId="0" fontId="59" fillId="21" borderId="0" xfId="0" applyFont="1" applyFill="1" applyAlignment="1" applyProtection="1">
      <alignment horizontal="left" vertical="top" indent="1"/>
    </xf>
    <xf numFmtId="0" fontId="59" fillId="21" borderId="0" xfId="0" applyFont="1" applyFill="1" applyAlignment="1" applyProtection="1">
      <alignment horizontal="left" vertical="top" wrapText="1"/>
    </xf>
    <xf numFmtId="0" fontId="26" fillId="21" borderId="9" xfId="1" applyFont="1" applyFill="1" applyBorder="1" applyAlignment="1" applyProtection="1">
      <alignment vertical="top"/>
    </xf>
    <xf numFmtId="0" fontId="26" fillId="21" borderId="9" xfId="1" applyFont="1" applyFill="1" applyBorder="1" applyAlignment="1" applyProtection="1">
      <alignment horizontal="left" vertical="top" indent="1"/>
    </xf>
    <xf numFmtId="0" fontId="72" fillId="0" borderId="0" xfId="0" applyFont="1" applyAlignment="1" applyProtection="1">
      <alignment horizontal="left" vertical="center"/>
    </xf>
    <xf numFmtId="0" fontId="60" fillId="24" borderId="38" xfId="9" applyFont="1" applyFill="1" applyBorder="1" applyAlignment="1" applyProtection="1">
      <alignment horizontal="left" vertical="center" indent="1"/>
    </xf>
    <xf numFmtId="0" fontId="73" fillId="21" borderId="0" xfId="0" applyFont="1" applyFill="1" applyBorder="1" applyAlignment="1" applyProtection="1">
      <alignment vertical="center"/>
    </xf>
    <xf numFmtId="0" fontId="18" fillId="21" borderId="0" xfId="0" applyFont="1" applyFill="1" applyBorder="1" applyAlignment="1" applyProtection="1">
      <alignment vertical="top"/>
    </xf>
    <xf numFmtId="0" fontId="0" fillId="19" borderId="0" xfId="0" applyFill="1" applyProtection="1"/>
    <xf numFmtId="0" fontId="0" fillId="0" borderId="0" xfId="0" applyAlignment="1" applyProtection="1">
      <alignment horizontal="left" vertical="center" wrapText="1"/>
    </xf>
    <xf numFmtId="0" fontId="34" fillId="0" borderId="0" xfId="0" applyFont="1" applyAlignment="1" applyProtection="1">
      <alignment horizontal="left" vertical="center" wrapText="1"/>
    </xf>
    <xf numFmtId="0" fontId="31" fillId="0" borderId="0" xfId="0" applyFont="1" applyAlignment="1" applyProtection="1">
      <alignment horizontal="left" vertical="center" wrapText="1"/>
    </xf>
    <xf numFmtId="0" fontId="60" fillId="24" borderId="0" xfId="9" applyFont="1" applyFill="1" applyBorder="1" applyAlignment="1" applyProtection="1">
      <alignment horizontal="left" vertical="center" indent="1"/>
    </xf>
    <xf numFmtId="0" fontId="64" fillId="19" borderId="0" xfId="1" applyFont="1" applyFill="1" applyAlignment="1" applyProtection="1">
      <alignment vertical="center"/>
    </xf>
    <xf numFmtId="0" fontId="46" fillId="0" borderId="0" xfId="0" applyFont="1" applyBorder="1" applyAlignment="1" applyProtection="1">
      <alignment horizontal="left" vertical="top"/>
    </xf>
    <xf numFmtId="0" fontId="74" fillId="0" borderId="0" xfId="0" applyFont="1" applyFill="1" applyAlignment="1" applyProtection="1">
      <alignment horizontal="left" vertical="center" wrapText="1"/>
    </xf>
    <xf numFmtId="0" fontId="74" fillId="0" borderId="0" xfId="0" applyFont="1" applyFill="1" applyAlignment="1" applyProtection="1">
      <alignment horizontal="left" wrapText="1"/>
    </xf>
    <xf numFmtId="0" fontId="76" fillId="0" borderId="0" xfId="0" applyFont="1" applyFill="1" applyAlignment="1" applyProtection="1">
      <alignment horizontal="left" vertical="center" wrapText="1"/>
    </xf>
    <xf numFmtId="0" fontId="51" fillId="0" borderId="0" xfId="0" applyFont="1" applyFill="1" applyBorder="1" applyAlignment="1" applyProtection="1">
      <alignment horizontal="left"/>
    </xf>
    <xf numFmtId="0" fontId="0" fillId="0" borderId="0" xfId="0" applyFill="1" applyBorder="1" applyAlignment="1" applyProtection="1">
      <alignment vertical="center" wrapText="1"/>
    </xf>
    <xf numFmtId="0" fontId="31" fillId="0" borderId="0" xfId="0" applyFont="1" applyFill="1" applyBorder="1" applyAlignment="1" applyProtection="1">
      <alignment horizontal="left"/>
    </xf>
    <xf numFmtId="0" fontId="51"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61" fillId="0" borderId="0" xfId="0" applyFont="1" applyFill="1" applyAlignment="1" applyProtection="1">
      <alignment vertical="center"/>
    </xf>
    <xf numFmtId="0" fontId="0" fillId="0" borderId="0" xfId="0" applyFill="1" applyBorder="1" applyAlignment="1" applyProtection="1">
      <alignment horizontal="center"/>
    </xf>
    <xf numFmtId="0" fontId="12" fillId="0" borderId="0" xfId="11" applyFont="1" applyFill="1" applyBorder="1" applyAlignment="1" applyProtection="1">
      <alignment horizontal="center" wrapText="1"/>
    </xf>
    <xf numFmtId="0" fontId="51" fillId="0" borderId="0" xfId="0" applyFont="1" applyFill="1" applyBorder="1" applyAlignment="1" applyProtection="1">
      <alignment horizontal="left" vertical="top" wrapText="1"/>
    </xf>
    <xf numFmtId="0" fontId="51" fillId="0" borderId="0" xfId="0" applyFont="1" applyAlignment="1" applyProtection="1"/>
    <xf numFmtId="0" fontId="70" fillId="0" borderId="0" xfId="0" applyFont="1" applyFill="1" applyBorder="1" applyAlignment="1" applyProtection="1">
      <alignment vertical="center"/>
    </xf>
    <xf numFmtId="0" fontId="64" fillId="0" borderId="0" xfId="10" applyFont="1" applyFill="1" applyAlignment="1" applyProtection="1">
      <alignment horizontal="left" vertical="center"/>
    </xf>
    <xf numFmtId="0" fontId="63" fillId="0" borderId="0" xfId="21" applyFont="1" applyFill="1" applyBorder="1" applyProtection="1"/>
    <xf numFmtId="0" fontId="51" fillId="0" borderId="0" xfId="1" applyFont="1" applyFill="1" applyBorder="1" applyAlignment="1" applyProtection="1">
      <alignment horizontal="left" vertical="top" wrapText="1"/>
    </xf>
    <xf numFmtId="0" fontId="54" fillId="0" borderId="0" xfId="9" applyFont="1" applyFill="1" applyBorder="1" applyAlignment="1" applyProtection="1">
      <alignment horizontal="left" vertical="top" indent="1"/>
    </xf>
    <xf numFmtId="0" fontId="4" fillId="0" borderId="0" xfId="0" applyFont="1" applyFill="1" applyBorder="1" applyAlignment="1" applyProtection="1">
      <alignment horizontal="left" indent="1"/>
    </xf>
    <xf numFmtId="0" fontId="62" fillId="0" borderId="0" xfId="0" applyFont="1" applyFill="1" applyBorder="1" applyAlignment="1" applyProtection="1">
      <alignment horizontal="left" vertical="center" wrapText="1"/>
    </xf>
    <xf numFmtId="0" fontId="71" fillId="0" borderId="0" xfId="9" applyFont="1" applyFill="1" applyBorder="1" applyAlignment="1" applyProtection="1">
      <alignment horizontal="left" vertical="center"/>
    </xf>
    <xf numFmtId="0" fontId="26" fillId="0" borderId="0" xfId="1" applyFont="1" applyFill="1" applyBorder="1" applyAlignment="1" applyProtection="1">
      <alignment vertical="top"/>
    </xf>
    <xf numFmtId="0" fontId="59" fillId="0" borderId="0" xfId="0" applyFont="1" applyFill="1" applyBorder="1" applyAlignment="1" applyProtection="1">
      <alignment horizontal="left" vertical="top"/>
    </xf>
    <xf numFmtId="0" fontId="59" fillId="0" borderId="0" xfId="0" applyFont="1" applyFill="1" applyBorder="1" applyAlignment="1" applyProtection="1">
      <alignment horizontal="left" vertical="top" wrapText="1"/>
    </xf>
    <xf numFmtId="0" fontId="26" fillId="0" borderId="0" xfId="1" applyFont="1" applyFill="1" applyBorder="1" applyAlignment="1" applyProtection="1">
      <alignment horizontal="left" vertical="top"/>
    </xf>
    <xf numFmtId="0" fontId="72" fillId="0" borderId="0" xfId="0" applyFont="1" applyFill="1" applyBorder="1" applyAlignment="1" applyProtection="1">
      <alignment horizontal="left" vertical="center"/>
    </xf>
    <xf numFmtId="0" fontId="56" fillId="0" borderId="0" xfId="0" applyFont="1" applyFill="1" applyBorder="1" applyAlignment="1" applyProtection="1">
      <alignment horizontal="left"/>
    </xf>
    <xf numFmtId="0" fontId="51" fillId="0" borderId="0" xfId="1" applyFont="1" applyFill="1" applyBorder="1" applyAlignment="1" applyProtection="1">
      <alignment horizontal="left" vertical="center" wrapText="1"/>
    </xf>
    <xf numFmtId="0" fontId="64" fillId="0" borderId="0" xfId="10" applyFont="1" applyFill="1" applyBorder="1" applyAlignment="1" applyProtection="1">
      <alignment horizontal="left" vertical="center"/>
    </xf>
    <xf numFmtId="0" fontId="0" fillId="0" borderId="0" xfId="0" applyFill="1" applyBorder="1" applyAlignment="1" applyProtection="1">
      <alignment vertical="top"/>
    </xf>
    <xf numFmtId="0" fontId="30" fillId="19" borderId="1" xfId="6" applyFont="1" applyFill="1" applyBorder="1" applyAlignment="1" applyProtection="1">
      <alignment vertical="top" wrapText="1"/>
    </xf>
    <xf numFmtId="0" fontId="30" fillId="19" borderId="50" xfId="6" applyFont="1" applyFill="1" applyBorder="1" applyAlignment="1" applyProtection="1">
      <alignment vertical="top" wrapText="1"/>
    </xf>
    <xf numFmtId="0" fontId="30" fillId="19" borderId="51" xfId="6" applyFont="1" applyFill="1" applyBorder="1" applyAlignment="1" applyProtection="1">
      <alignment vertical="top" wrapText="1"/>
    </xf>
    <xf numFmtId="0" fontId="30" fillId="22" borderId="52" xfId="12" applyFont="1" applyFill="1" applyBorder="1" applyAlignment="1" applyProtection="1">
      <alignment vertical="top" wrapText="1"/>
    </xf>
    <xf numFmtId="0" fontId="30" fillId="22" borderId="57" xfId="12" applyFont="1" applyFill="1" applyBorder="1" applyAlignment="1" applyProtection="1">
      <alignment vertical="top" wrapText="1"/>
    </xf>
    <xf numFmtId="0" fontId="3" fillId="0" borderId="2" xfId="0" applyFont="1" applyBorder="1" applyProtection="1">
      <protection locked="0"/>
    </xf>
    <xf numFmtId="0" fontId="16" fillId="0" borderId="0" xfId="9" applyFill="1" applyProtection="1"/>
    <xf numFmtId="0" fontId="80" fillId="23" borderId="0" xfId="0" applyFont="1" applyFill="1" applyAlignment="1" applyProtection="1">
      <alignment horizontal="left" vertical="center" wrapText="1"/>
    </xf>
    <xf numFmtId="0" fontId="80" fillId="23" borderId="0" xfId="0" applyFont="1" applyFill="1" applyAlignment="1" applyProtection="1">
      <alignment horizontal="left" wrapText="1"/>
    </xf>
    <xf numFmtId="0" fontId="65" fillId="0" borderId="0" xfId="0" applyFont="1" applyBorder="1" applyAlignment="1" applyProtection="1">
      <alignment horizontal="left" vertical="top" wrapText="1" indent="1"/>
    </xf>
    <xf numFmtId="0" fontId="51" fillId="0" borderId="0" xfId="0" applyFont="1" applyFill="1" applyBorder="1" applyAlignment="1" applyProtection="1">
      <alignment horizontal="left" vertical="center"/>
    </xf>
    <xf numFmtId="0" fontId="0" fillId="0" borderId="0" xfId="0" applyAlignment="1">
      <alignment vertical="top"/>
    </xf>
    <xf numFmtId="0" fontId="45" fillId="0" borderId="0" xfId="0" applyFont="1" applyFill="1" applyProtection="1"/>
    <xf numFmtId="0" fontId="64" fillId="0" borderId="0" xfId="1" applyFont="1" applyFill="1" applyAlignment="1" applyProtection="1">
      <alignment vertical="center"/>
    </xf>
    <xf numFmtId="0" fontId="10" fillId="0" borderId="0" xfId="1" applyBorder="1" applyProtection="1"/>
    <xf numFmtId="0" fontId="61" fillId="0" borderId="78" xfId="0" applyFont="1" applyFill="1" applyBorder="1" applyAlignment="1" applyProtection="1">
      <alignment vertical="center"/>
    </xf>
    <xf numFmtId="0" fontId="0" fillId="0" borderId="78" xfId="0" applyFill="1" applyBorder="1" applyProtection="1"/>
    <xf numFmtId="0" fontId="29" fillId="0" borderId="78" xfId="0" applyFont="1" applyFill="1" applyBorder="1" applyProtection="1"/>
    <xf numFmtId="0" fontId="87" fillId="0" borderId="78" xfId="1" applyFont="1" applyFill="1" applyBorder="1" applyAlignment="1" applyProtection="1">
      <alignment vertical="center"/>
    </xf>
    <xf numFmtId="0" fontId="20" fillId="19" borderId="1" xfId="6" applyFont="1" applyFill="1" applyAlignment="1" applyProtection="1">
      <alignment vertical="top" wrapText="1"/>
    </xf>
    <xf numFmtId="0" fontId="20" fillId="19" borderId="3" xfId="6" applyFont="1" applyFill="1" applyBorder="1" applyAlignment="1" applyProtection="1">
      <alignment vertical="top" wrapText="1"/>
    </xf>
    <xf numFmtId="0" fontId="30" fillId="22" borderId="2" xfId="12" applyFont="1" applyFill="1" applyBorder="1" applyAlignment="1" applyProtection="1">
      <alignment vertical="top" wrapText="1"/>
    </xf>
    <xf numFmtId="0" fontId="5" fillId="22" borderId="2" xfId="12" applyFont="1" applyFill="1" applyBorder="1" applyAlignment="1" applyProtection="1">
      <alignment vertical="top" wrapText="1"/>
    </xf>
    <xf numFmtId="0" fontId="6" fillId="0" borderId="0" xfId="21" applyFill="1" applyBorder="1" applyProtection="1"/>
    <xf numFmtId="0" fontId="10" fillId="21" borderId="0" xfId="1" applyFill="1" applyAlignment="1" applyProtection="1">
      <alignment vertical="top"/>
    </xf>
    <xf numFmtId="0" fontId="10" fillId="21" borderId="0" xfId="1" applyFill="1" applyAlignment="1" applyProtection="1">
      <alignment vertical="top" wrapText="1"/>
    </xf>
    <xf numFmtId="0" fontId="92" fillId="7" borderId="0" xfId="0" applyFont="1" applyFill="1" applyBorder="1" applyAlignment="1" applyProtection="1">
      <alignment vertical="center"/>
    </xf>
    <xf numFmtId="0" fontId="92" fillId="7" borderId="0" xfId="0" applyFont="1" applyFill="1" applyBorder="1" applyAlignment="1" applyProtection="1">
      <alignment vertical="center" wrapText="1"/>
    </xf>
    <xf numFmtId="0" fontId="91" fillId="7" borderId="0" xfId="1" applyFont="1" applyFill="1" applyAlignment="1" applyProtection="1">
      <alignment vertical="center"/>
    </xf>
    <xf numFmtId="0" fontId="93" fillId="7" borderId="0" xfId="0" applyFont="1" applyFill="1" applyBorder="1" applyAlignment="1" applyProtection="1">
      <alignment vertical="center" wrapText="1"/>
    </xf>
    <xf numFmtId="0" fontId="94" fillId="7" borderId="0" xfId="0" applyFont="1" applyFill="1" applyBorder="1" applyAlignment="1" applyProtection="1">
      <alignment vertical="center" wrapText="1"/>
    </xf>
    <xf numFmtId="0" fontId="95" fillId="7" borderId="0" xfId="0" applyFont="1" applyFill="1" applyBorder="1" applyAlignment="1" applyProtection="1">
      <alignment vertical="center" wrapText="1"/>
    </xf>
    <xf numFmtId="0" fontId="95" fillId="7" borderId="0" xfId="0" applyFont="1" applyFill="1" applyBorder="1" applyAlignment="1" applyProtection="1">
      <alignment horizontal="left" vertical="center" wrapText="1" indent="1"/>
    </xf>
    <xf numFmtId="49" fontId="95" fillId="7" borderId="0" xfId="0" applyNumberFormat="1" applyFont="1" applyFill="1" applyBorder="1" applyAlignment="1" applyProtection="1">
      <alignment horizontal="left" vertical="center" wrapText="1" indent="1"/>
    </xf>
    <xf numFmtId="0" fontId="98" fillId="7" borderId="0" xfId="0" applyFont="1" applyFill="1" applyBorder="1" applyAlignment="1" applyProtection="1">
      <alignment vertical="center" wrapText="1"/>
    </xf>
    <xf numFmtId="0" fontId="90" fillId="0" borderId="0" xfId="0" applyFont="1" applyAlignment="1" applyProtection="1">
      <alignment horizontal="left" vertical="top"/>
    </xf>
    <xf numFmtId="0" fontId="90" fillId="0" borderId="0" xfId="10" applyFont="1" applyBorder="1" applyAlignment="1" applyProtection="1">
      <alignment horizontal="left" vertical="top"/>
    </xf>
    <xf numFmtId="0" fontId="3" fillId="0" borderId="0" xfId="0" applyFont="1" applyProtection="1"/>
    <xf numFmtId="0" fontId="3" fillId="0" borderId="0" xfId="0" applyFont="1" applyFill="1" applyProtection="1"/>
    <xf numFmtId="0" fontId="0" fillId="7" borderId="0" xfId="0" applyFill="1" applyBorder="1" applyAlignment="1" applyProtection="1">
      <alignment horizontal="left" vertical="center"/>
    </xf>
    <xf numFmtId="0" fontId="78" fillId="0" borderId="0" xfId="0" applyFont="1" applyProtection="1"/>
    <xf numFmtId="0" fontId="103" fillId="0" borderId="22" xfId="0" applyFont="1" applyBorder="1" applyAlignment="1" applyProtection="1">
      <alignment horizontal="left" wrapText="1"/>
    </xf>
    <xf numFmtId="0" fontId="103" fillId="0" borderId="23" xfId="0" applyFont="1" applyBorder="1" applyAlignment="1" applyProtection="1">
      <alignment horizontal="left" wrapText="1"/>
    </xf>
    <xf numFmtId="0" fontId="101" fillId="0" borderId="24" xfId="0" applyFont="1" applyBorder="1" applyAlignment="1" applyProtection="1">
      <alignment vertical="top"/>
    </xf>
    <xf numFmtId="0" fontId="105" fillId="0" borderId="25" xfId="0" applyFont="1" applyBorder="1" applyProtection="1"/>
    <xf numFmtId="0" fontId="105" fillId="0" borderId="0" xfId="0" applyFont="1" applyBorder="1" applyProtection="1"/>
    <xf numFmtId="0" fontId="101" fillId="0" borderId="26" xfId="0" applyFont="1" applyBorder="1" applyProtection="1"/>
    <xf numFmtId="0" fontId="105" fillId="0" borderId="25" xfId="0" applyFont="1" applyFill="1" applyBorder="1" applyAlignment="1" applyProtection="1">
      <alignment horizontal="right" vertical="top"/>
    </xf>
    <xf numFmtId="0" fontId="106" fillId="0" borderId="26" xfId="0" applyFont="1" applyBorder="1" applyAlignment="1" applyProtection="1">
      <alignment vertical="top" wrapText="1"/>
    </xf>
    <xf numFmtId="0" fontId="106" fillId="0" borderId="0" xfId="0" applyFont="1" applyBorder="1" applyAlignment="1" applyProtection="1">
      <alignment horizontal="left" vertical="top" wrapText="1"/>
    </xf>
    <xf numFmtId="0" fontId="107" fillId="0" borderId="26" xfId="3" applyFont="1" applyBorder="1" applyAlignment="1" applyProtection="1">
      <alignment vertical="top" wrapText="1"/>
    </xf>
    <xf numFmtId="0" fontId="105" fillId="0" borderId="25" xfId="0" applyFont="1" applyFill="1" applyBorder="1" applyProtection="1"/>
    <xf numFmtId="0" fontId="106" fillId="0" borderId="0" xfId="0" applyFont="1" applyBorder="1" applyProtection="1"/>
    <xf numFmtId="0" fontId="106" fillId="0" borderId="26" xfId="0" applyFont="1" applyBorder="1" applyProtection="1"/>
    <xf numFmtId="0" fontId="105" fillId="0" borderId="26" xfId="0" applyFont="1" applyBorder="1" applyAlignment="1" applyProtection="1">
      <alignment vertical="top" wrapText="1"/>
    </xf>
    <xf numFmtId="0" fontId="105" fillId="0" borderId="26" xfId="0" applyFont="1" applyBorder="1" applyAlignment="1" applyProtection="1">
      <alignment horizontal="left" vertical="top" wrapText="1"/>
    </xf>
    <xf numFmtId="0" fontId="77" fillId="0" borderId="26" xfId="3" applyFont="1" applyBorder="1" applyAlignment="1" applyProtection="1">
      <alignment vertical="top" wrapText="1"/>
    </xf>
    <xf numFmtId="0" fontId="105" fillId="0" borderId="25" xfId="0" applyFont="1" applyBorder="1" applyAlignment="1" applyProtection="1">
      <alignment horizontal="right" vertical="top"/>
    </xf>
    <xf numFmtId="0" fontId="105" fillId="0" borderId="25" xfId="0" applyFont="1" applyBorder="1" applyAlignment="1" applyProtection="1">
      <alignment horizontal="right"/>
    </xf>
    <xf numFmtId="0" fontId="105" fillId="0" borderId="26" xfId="0" applyFont="1" applyBorder="1" applyAlignment="1" applyProtection="1"/>
    <xf numFmtId="0" fontId="105" fillId="0" borderId="0" xfId="0" applyFont="1" applyBorder="1" applyAlignment="1" applyProtection="1">
      <alignment horizontal="left" indent="2"/>
    </xf>
    <xf numFmtId="0" fontId="105" fillId="0" borderId="27" xfId="0" applyFont="1" applyBorder="1" applyAlignment="1" applyProtection="1">
      <alignment horizontal="right"/>
    </xf>
    <xf numFmtId="0" fontId="105" fillId="0" borderId="28" xfId="0" applyFont="1" applyBorder="1" applyAlignment="1" applyProtection="1">
      <alignment horizontal="left" indent="2"/>
    </xf>
    <xf numFmtId="0" fontId="105" fillId="0" borderId="29" xfId="0" applyFont="1" applyBorder="1" applyAlignment="1" applyProtection="1">
      <alignment horizontal="left" indent="2"/>
    </xf>
    <xf numFmtId="0" fontId="46" fillId="0" borderId="0" xfId="0" applyFont="1" applyBorder="1" applyAlignment="1" applyProtection="1">
      <alignment horizontal="left" vertical="top" wrapText="1"/>
    </xf>
    <xf numFmtId="0" fontId="46" fillId="0" borderId="0" xfId="0" applyFont="1" applyProtection="1"/>
    <xf numFmtId="0" fontId="2" fillId="0" borderId="0" xfId="0" applyFont="1" applyProtection="1"/>
    <xf numFmtId="0" fontId="40" fillId="0" borderId="0" xfId="0" applyFont="1" applyBorder="1" applyAlignment="1" applyProtection="1">
      <alignment horizontal="left" wrapText="1"/>
    </xf>
    <xf numFmtId="0" fontId="110" fillId="0" borderId="0" xfId="0" applyFont="1" applyAlignment="1" applyProtection="1">
      <alignment horizontal="left" vertical="top" wrapText="1"/>
    </xf>
    <xf numFmtId="0" fontId="63" fillId="0" borderId="85" xfId="0" applyFont="1" applyBorder="1" applyAlignment="1" applyProtection="1">
      <alignment horizontal="left" vertical="top" wrapText="1" indent="1"/>
    </xf>
    <xf numFmtId="0" fontId="2" fillId="0" borderId="85" xfId="0" applyFont="1" applyBorder="1" applyAlignment="1" applyProtection="1">
      <alignment horizontal="left" vertical="top" wrapText="1"/>
    </xf>
    <xf numFmtId="0" fontId="2" fillId="0" borderId="85" xfId="0" applyFont="1" applyBorder="1" applyAlignment="1" applyProtection="1">
      <alignment vertical="top" wrapText="1"/>
    </xf>
    <xf numFmtId="0" fontId="63" fillId="0" borderId="86" xfId="0" applyFont="1" applyBorder="1" applyAlignment="1" applyProtection="1">
      <alignment horizontal="left" vertical="top" wrapText="1" indent="1"/>
    </xf>
    <xf numFmtId="0" fontId="2" fillId="0" borderId="86" xfId="0" applyFont="1" applyBorder="1" applyAlignment="1" applyProtection="1">
      <alignment horizontal="left" vertical="top" wrapText="1"/>
    </xf>
    <xf numFmtId="0" fontId="2" fillId="0" borderId="86" xfId="0" applyFont="1" applyBorder="1" applyAlignment="1" applyProtection="1">
      <alignment vertical="top" wrapText="1"/>
    </xf>
    <xf numFmtId="0" fontId="60" fillId="26" borderId="87" xfId="2" applyFont="1" applyFill="1" applyBorder="1" applyAlignment="1" applyProtection="1">
      <alignment horizontal="left" vertical="center" wrapText="1"/>
    </xf>
    <xf numFmtId="0" fontId="60" fillId="26" borderId="87" xfId="2" applyFont="1" applyFill="1" applyBorder="1" applyAlignment="1" applyProtection="1">
      <alignment vertical="center" wrapText="1"/>
    </xf>
    <xf numFmtId="0" fontId="63" fillId="0" borderId="88" xfId="0" applyFont="1" applyBorder="1" applyAlignment="1" applyProtection="1">
      <alignment horizontal="left" vertical="top" wrapText="1" indent="1"/>
    </xf>
    <xf numFmtId="0" fontId="2" fillId="0" borderId="88" xfId="0" applyFont="1" applyBorder="1" applyAlignment="1" applyProtection="1">
      <alignment horizontal="left" vertical="top" wrapText="1"/>
    </xf>
    <xf numFmtId="0" fontId="2" fillId="0" borderId="88" xfId="0" applyFont="1" applyBorder="1" applyAlignment="1" applyProtection="1">
      <alignment vertical="top" wrapText="1"/>
    </xf>
    <xf numFmtId="0" fontId="0" fillId="0" borderId="0" xfId="0"/>
    <xf numFmtId="0" fontId="72" fillId="0" borderId="0" xfId="0" applyFont="1" applyAlignment="1" applyProtection="1">
      <alignment horizontal="left" vertical="top" wrapText="1"/>
    </xf>
    <xf numFmtId="0" fontId="87" fillId="0" borderId="78" xfId="10" applyFont="1" applyFill="1" applyBorder="1" applyAlignment="1" applyProtection="1">
      <alignment vertical="center"/>
    </xf>
    <xf numFmtId="0" fontId="95" fillId="23" borderId="0" xfId="0" applyFont="1" applyFill="1" applyBorder="1" applyAlignment="1" applyProtection="1">
      <alignment horizontal="left" vertical="center" wrapText="1" indent="1"/>
    </xf>
    <xf numFmtId="0" fontId="95" fillId="23" borderId="0" xfId="0" applyFont="1" applyFill="1" applyBorder="1" applyAlignment="1" applyProtection="1">
      <alignment horizontal="left" vertical="center" indent="1"/>
    </xf>
    <xf numFmtId="0" fontId="92" fillId="23" borderId="0" xfId="0" applyFont="1" applyFill="1" applyBorder="1" applyAlignment="1" applyProtection="1">
      <alignment horizontal="left" vertical="center" indent="1"/>
    </xf>
    <xf numFmtId="0" fontId="96" fillId="23" borderId="0" xfId="0" applyFont="1" applyFill="1" applyBorder="1" applyAlignment="1" applyProtection="1">
      <alignment horizontal="left" vertical="center" wrapText="1" indent="1"/>
    </xf>
    <xf numFmtId="0" fontId="60" fillId="0" borderId="0" xfId="9" applyFont="1" applyFill="1" applyBorder="1" applyAlignment="1" applyProtection="1">
      <alignment vertical="center" wrapText="1"/>
    </xf>
    <xf numFmtId="0" fontId="30" fillId="20" borderId="2" xfId="4" applyFont="1" applyFill="1" applyBorder="1" applyAlignment="1" applyProtection="1">
      <alignment vertical="top"/>
    </xf>
    <xf numFmtId="0" fontId="30" fillId="20" borderId="2" xfId="4" applyFont="1" applyFill="1" applyBorder="1" applyAlignment="1" applyProtection="1">
      <alignment horizontal="left" vertical="top"/>
    </xf>
    <xf numFmtId="0" fontId="30" fillId="8" borderId="2" xfId="5" applyFont="1" applyFill="1" applyBorder="1" applyAlignment="1" applyProtection="1">
      <alignment horizontal="left" vertical="top"/>
    </xf>
    <xf numFmtId="0" fontId="30" fillId="8" borderId="2" xfId="5" applyFont="1" applyFill="1" applyBorder="1" applyAlignment="1" applyProtection="1">
      <alignment vertical="top"/>
    </xf>
    <xf numFmtId="0" fontId="0" fillId="0" borderId="0" xfId="0"/>
    <xf numFmtId="0" fontId="36" fillId="19" borderId="2" xfId="21" applyFont="1" applyFill="1" applyBorder="1" applyAlignment="1" applyProtection="1">
      <alignment vertical="center"/>
    </xf>
    <xf numFmtId="14" fontId="57" fillId="0" borderId="2" xfId="0" applyNumberFormat="1" applyFont="1" applyBorder="1" applyAlignment="1" applyProtection="1">
      <alignment horizontal="left" vertical="center" indent="1"/>
      <protection locked="0"/>
    </xf>
    <xf numFmtId="0" fontId="57" fillId="0" borderId="2" xfId="0" applyFont="1" applyBorder="1" applyAlignment="1" applyProtection="1">
      <alignment horizontal="left" vertical="center" indent="1"/>
      <protection locked="0"/>
    </xf>
    <xf numFmtId="0" fontId="66" fillId="0" borderId="2" xfId="0" applyFont="1" applyBorder="1" applyAlignment="1" applyProtection="1">
      <alignment horizontal="left" vertical="center" indent="1"/>
      <protection locked="0"/>
    </xf>
    <xf numFmtId="0" fontId="30" fillId="7" borderId="50" xfId="6" applyFont="1" applyFill="1" applyBorder="1" applyAlignment="1" applyProtection="1">
      <alignment horizontal="center" vertical="center"/>
      <protection locked="0"/>
    </xf>
    <xf numFmtId="0" fontId="30" fillId="7" borderId="1" xfId="6" applyFont="1" applyFill="1" applyBorder="1" applyAlignment="1" applyProtection="1">
      <alignment horizontal="center" vertical="center"/>
      <protection locked="0"/>
    </xf>
    <xf numFmtId="0" fontId="30" fillId="7" borderId="51" xfId="6" applyFont="1" applyFill="1" applyBorder="1" applyAlignment="1" applyProtection="1">
      <alignment horizontal="center" vertical="center"/>
      <protection locked="0"/>
    </xf>
    <xf numFmtId="0" fontId="30" fillId="7" borderId="53" xfId="6" applyFont="1" applyFill="1" applyBorder="1" applyAlignment="1" applyProtection="1">
      <alignment horizontal="center" vertical="center"/>
      <protection locked="0"/>
    </xf>
    <xf numFmtId="0" fontId="30" fillId="7" borderId="4" xfId="6" applyFont="1" applyFill="1" applyBorder="1" applyAlignment="1" applyProtection="1">
      <alignment horizontal="center" vertical="center"/>
      <protection locked="0"/>
    </xf>
    <xf numFmtId="0" fontId="30" fillId="7" borderId="64" xfId="6" applyFont="1" applyFill="1" applyBorder="1" applyAlignment="1" applyProtection="1">
      <alignment horizontal="center" vertical="center"/>
      <protection locked="0"/>
    </xf>
    <xf numFmtId="0" fontId="111" fillId="20" borderId="2" xfId="4" applyFont="1" applyFill="1" applyBorder="1" applyAlignment="1" applyProtection="1">
      <alignment vertical="center"/>
    </xf>
    <xf numFmtId="0" fontId="111" fillId="8" borderId="2" xfId="5" applyFont="1" applyFill="1" applyBorder="1" applyAlignment="1" applyProtection="1">
      <alignment vertical="center"/>
    </xf>
    <xf numFmtId="0" fontId="29" fillId="0" borderId="0" xfId="0" applyFont="1" applyBorder="1" applyAlignment="1" applyProtection="1">
      <alignment vertical="center"/>
    </xf>
    <xf numFmtId="0" fontId="30" fillId="7" borderId="66" xfId="6" applyFont="1" applyFill="1" applyBorder="1" applyAlignment="1" applyProtection="1">
      <alignment horizontal="center" vertical="center"/>
      <protection locked="0"/>
    </xf>
    <xf numFmtId="0" fontId="30" fillId="7" borderId="60" xfId="6" applyFont="1" applyFill="1" applyBorder="1" applyAlignment="1" applyProtection="1">
      <alignment horizontal="center" vertical="center"/>
      <protection locked="0"/>
    </xf>
    <xf numFmtId="0" fontId="29" fillId="0" borderId="0" xfId="0" applyFont="1" applyAlignment="1" applyProtection="1">
      <alignment horizontal="left" vertical="center"/>
    </xf>
    <xf numFmtId="0" fontId="30" fillId="7" borderId="54" xfId="6" applyFont="1" applyFill="1" applyBorder="1" applyAlignment="1" applyProtection="1">
      <alignment horizontal="center" vertical="center"/>
      <protection locked="0"/>
    </xf>
    <xf numFmtId="0" fontId="0" fillId="0" borderId="0" xfId="0" applyBorder="1" applyAlignment="1" applyProtection="1">
      <alignment vertical="center"/>
    </xf>
    <xf numFmtId="0" fontId="68" fillId="0" borderId="0" xfId="6" applyFont="1" applyFill="1" applyBorder="1" applyAlignment="1" applyProtection="1">
      <alignment horizontal="left" vertical="center"/>
    </xf>
    <xf numFmtId="0" fontId="30" fillId="19" borderId="50" xfId="6" applyFont="1" applyFill="1" applyBorder="1" applyAlignment="1" applyProtection="1">
      <alignment vertical="center" wrapText="1"/>
    </xf>
    <xf numFmtId="0" fontId="30" fillId="19" borderId="1" xfId="6" applyFont="1" applyFill="1" applyBorder="1" applyAlignment="1" applyProtection="1">
      <alignment vertical="center" wrapText="1"/>
    </xf>
    <xf numFmtId="0" fontId="30" fillId="19" borderId="51" xfId="6" applyFont="1" applyFill="1" applyBorder="1" applyAlignment="1" applyProtection="1">
      <alignment vertical="center" wrapText="1"/>
    </xf>
    <xf numFmtId="0" fontId="30" fillId="0" borderId="0" xfId="6" applyFont="1" applyFill="1" applyBorder="1" applyAlignment="1" applyProtection="1">
      <alignment vertical="center" wrapText="1"/>
    </xf>
    <xf numFmtId="0" fontId="30" fillId="0" borderId="0" xfId="12" applyFont="1" applyFill="1" applyBorder="1" applyAlignment="1" applyProtection="1">
      <alignment vertical="center" wrapText="1"/>
    </xf>
    <xf numFmtId="0" fontId="30" fillId="0" borderId="43" xfId="0" applyFont="1" applyFill="1" applyBorder="1" applyAlignment="1" applyProtection="1">
      <alignment vertical="center"/>
    </xf>
    <xf numFmtId="0" fontId="78" fillId="0" borderId="0" xfId="0" applyFont="1" applyFill="1" applyBorder="1" applyAlignment="1" applyProtection="1">
      <alignment vertical="center"/>
    </xf>
    <xf numFmtId="0" fontId="78" fillId="0" borderId="0" xfId="0" applyFont="1" applyFill="1" applyBorder="1" applyAlignment="1" applyProtection="1">
      <alignment horizontal="left" vertical="center"/>
    </xf>
    <xf numFmtId="0" fontId="20" fillId="7" borderId="0" xfId="4" applyFont="1" applyFill="1" applyBorder="1" applyAlignment="1" applyProtection="1">
      <alignment horizontal="center" vertical="center"/>
    </xf>
    <xf numFmtId="0" fontId="20" fillId="7" borderId="0" xfId="5" applyFont="1" applyFill="1" applyBorder="1" applyAlignment="1" applyProtection="1">
      <alignment horizontal="center" vertical="center"/>
    </xf>
    <xf numFmtId="0" fontId="30" fillId="0" borderId="0" xfId="0" applyFont="1" applyAlignment="1" applyProtection="1">
      <alignment vertical="center"/>
    </xf>
    <xf numFmtId="0" fontId="30" fillId="0" borderId="0" xfId="0" applyFont="1" applyFill="1" applyBorder="1" applyAlignment="1" applyProtection="1">
      <alignment vertical="center"/>
    </xf>
    <xf numFmtId="0" fontId="0" fillId="0" borderId="0" xfId="0" applyAlignment="1">
      <alignment vertical="center"/>
    </xf>
    <xf numFmtId="0" fontId="0" fillId="0" borderId="0" xfId="0" applyBorder="1" applyAlignment="1">
      <alignment vertical="center"/>
    </xf>
    <xf numFmtId="0" fontId="45" fillId="0" borderId="0" xfId="0" applyFont="1" applyFill="1" applyAlignment="1" applyProtection="1">
      <alignment horizontal="left" vertical="center" wrapText="1"/>
    </xf>
    <xf numFmtId="0" fontId="55" fillId="0" borderId="0" xfId="1" applyFont="1" applyAlignment="1" applyProtection="1">
      <alignment horizontal="left" vertical="center"/>
    </xf>
    <xf numFmtId="0" fontId="30" fillId="22" borderId="52" xfId="12" applyFont="1" applyFill="1" applyBorder="1" applyAlignment="1" applyProtection="1">
      <alignment vertical="center" wrapText="1"/>
    </xf>
    <xf numFmtId="0" fontId="30" fillId="0" borderId="0" xfId="13" applyFont="1" applyFill="1" applyBorder="1" applyAlignment="1" applyProtection="1">
      <alignment horizontal="left" vertical="center" wrapText="1"/>
    </xf>
    <xf numFmtId="0" fontId="45" fillId="0" borderId="0" xfId="0" applyFont="1" applyBorder="1" applyAlignment="1" applyProtection="1">
      <alignment horizontal="left" vertical="center" wrapText="1"/>
    </xf>
    <xf numFmtId="0" fontId="30" fillId="0" borderId="0" xfId="14" applyFont="1" applyFill="1" applyBorder="1" applyAlignment="1" applyProtection="1">
      <alignment horizontal="left" vertical="center"/>
    </xf>
    <xf numFmtId="0" fontId="29" fillId="0" borderId="0" xfId="0" applyFont="1" applyAlignment="1" applyProtection="1">
      <alignment vertical="center"/>
    </xf>
    <xf numFmtId="0" fontId="30" fillId="7" borderId="1" xfId="6" applyFont="1" applyFill="1" applyAlignment="1" applyProtection="1">
      <alignment horizontal="center" vertical="center"/>
      <protection locked="0"/>
    </xf>
    <xf numFmtId="0" fontId="0" fillId="0" borderId="0" xfId="0" applyFill="1" applyBorder="1" applyAlignment="1" applyProtection="1">
      <alignment vertical="center"/>
    </xf>
    <xf numFmtId="0" fontId="45" fillId="0" borderId="0" xfId="0" applyFont="1" applyAlignment="1" applyProtection="1">
      <alignment horizontal="left" vertical="center"/>
    </xf>
    <xf numFmtId="0" fontId="30" fillId="19" borderId="1" xfId="6" applyFont="1" applyFill="1" applyAlignment="1" applyProtection="1">
      <alignment vertical="center" wrapText="1"/>
    </xf>
    <xf numFmtId="0" fontId="30" fillId="7" borderId="3" xfId="6" applyFont="1" applyFill="1" applyBorder="1" applyAlignment="1" applyProtection="1">
      <alignment horizontal="center" vertical="center"/>
      <protection locked="0"/>
    </xf>
    <xf numFmtId="0" fontId="30" fillId="0" borderId="0" xfId="14" applyFont="1" applyFill="1" applyBorder="1" applyAlignment="1" applyProtection="1">
      <alignment vertical="center" wrapText="1"/>
    </xf>
    <xf numFmtId="0" fontId="16" fillId="0" borderId="0" xfId="9" applyFill="1" applyBorder="1" applyAlignment="1" applyProtection="1">
      <alignment horizontal="center" vertical="center"/>
    </xf>
    <xf numFmtId="0" fontId="30" fillId="0" borderId="0" xfId="6" applyFont="1" applyFill="1" applyBorder="1" applyAlignment="1" applyProtection="1">
      <alignment horizontal="left" vertical="center"/>
    </xf>
    <xf numFmtId="0" fontId="30" fillId="19" borderId="3" xfId="6" applyFont="1" applyFill="1" applyBorder="1" applyAlignment="1" applyProtection="1">
      <alignment vertical="center" wrapText="1"/>
    </xf>
    <xf numFmtId="0" fontId="84" fillId="26" borderId="2" xfId="14" applyFont="1" applyFill="1" applyBorder="1" applyAlignment="1" applyProtection="1">
      <alignment vertical="center" wrapText="1"/>
    </xf>
    <xf numFmtId="0" fontId="45" fillId="0" borderId="0" xfId="0" applyFont="1" applyAlignment="1" applyProtection="1">
      <alignment horizontal="left" vertical="center" wrapText="1"/>
    </xf>
    <xf numFmtId="0" fontId="20" fillId="0" borderId="0" xfId="6" applyFont="1" applyFill="1" applyBorder="1" applyAlignment="1" applyProtection="1">
      <alignment horizontal="left" vertical="center"/>
    </xf>
    <xf numFmtId="0" fontId="20" fillId="0" borderId="0" xfId="6" applyFont="1" applyFill="1" applyBorder="1" applyAlignment="1" applyProtection="1">
      <alignment vertical="center" wrapText="1"/>
    </xf>
    <xf numFmtId="0" fontId="20" fillId="7" borderId="1" xfId="6" applyFont="1" applyFill="1" applyAlignment="1" applyProtection="1">
      <alignment horizontal="center" vertical="center"/>
      <protection locked="0"/>
    </xf>
    <xf numFmtId="0" fontId="5" fillId="0" borderId="0" xfId="12" applyFont="1" applyFill="1" applyBorder="1" applyAlignment="1" applyProtection="1">
      <alignment vertical="center" wrapText="1"/>
    </xf>
    <xf numFmtId="0" fontId="8" fillId="0" borderId="0" xfId="13" applyFill="1" applyBorder="1" applyAlignment="1" applyProtection="1">
      <alignment horizontal="left" vertical="center" wrapText="1"/>
    </xf>
    <xf numFmtId="0" fontId="8" fillId="0" borderId="0" xfId="14" applyFill="1" applyBorder="1" applyAlignment="1" applyProtection="1">
      <alignment horizontal="left" vertical="center"/>
    </xf>
    <xf numFmtId="0" fontId="45" fillId="7" borderId="0" xfId="0" applyFont="1" applyFill="1" applyAlignment="1" applyProtection="1">
      <alignment horizontal="left" vertical="center" wrapText="1"/>
    </xf>
    <xf numFmtId="0" fontId="52" fillId="0" borderId="0" xfId="10" applyFont="1" applyAlignment="1" applyProtection="1">
      <alignment horizontal="left" vertical="center"/>
    </xf>
    <xf numFmtId="0" fontId="46" fillId="0" borderId="0" xfId="0" applyFont="1" applyFill="1" applyBorder="1" applyAlignment="1" applyProtection="1">
      <alignment horizontal="left" vertical="center" wrapText="1"/>
    </xf>
    <xf numFmtId="0" fontId="0" fillId="0" borderId="0" xfId="0" applyFont="1" applyAlignment="1" applyProtection="1">
      <alignment horizontal="left" vertical="center"/>
    </xf>
    <xf numFmtId="0" fontId="30" fillId="0" borderId="0" xfId="6" applyFont="1" applyFill="1" applyBorder="1" applyAlignment="1" applyProtection="1">
      <alignment horizontal="left" vertical="center" wrapText="1"/>
    </xf>
    <xf numFmtId="0" fontId="54" fillId="0" borderId="0" xfId="9" applyFont="1" applyAlignment="1" applyProtection="1">
      <alignment horizontal="left" vertical="center"/>
    </xf>
    <xf numFmtId="0" fontId="0" fillId="0" borderId="0" xfId="0" applyFont="1" applyAlignment="1" applyProtection="1">
      <alignment vertical="center"/>
    </xf>
    <xf numFmtId="0" fontId="45" fillId="0" borderId="0" xfId="0" applyFont="1" applyAlignment="1" applyProtection="1">
      <alignment vertical="center"/>
    </xf>
    <xf numFmtId="0" fontId="35" fillId="0" borderId="0" xfId="0" applyFont="1" applyAlignment="1" applyProtection="1">
      <alignment vertical="center"/>
    </xf>
    <xf numFmtId="0" fontId="115" fillId="26" borderId="2" xfId="7" applyFont="1" applyFill="1" applyBorder="1" applyAlignment="1" applyProtection="1">
      <alignment vertical="center" wrapText="1"/>
    </xf>
    <xf numFmtId="0" fontId="30" fillId="0" borderId="0" xfId="7" applyFont="1" applyFill="1" applyBorder="1" applyAlignment="1" applyProtection="1">
      <alignment vertical="center" wrapText="1"/>
    </xf>
    <xf numFmtId="0" fontId="34" fillId="0" borderId="0" xfId="0" applyFont="1" applyAlignment="1" applyProtection="1">
      <alignment horizontal="left" vertical="center"/>
    </xf>
    <xf numFmtId="0" fontId="0" fillId="0" borderId="0" xfId="0"/>
    <xf numFmtId="0" fontId="0" fillId="0" borderId="0" xfId="0" applyAlignment="1" applyProtection="1">
      <alignment vertical="top"/>
    </xf>
    <xf numFmtId="0" fontId="26" fillId="21" borderId="9" xfId="1" applyFont="1" applyFill="1" applyBorder="1" applyAlignment="1" applyProtection="1">
      <alignment horizontal="left" vertical="top"/>
    </xf>
    <xf numFmtId="0" fontId="51" fillId="0" borderId="0" xfId="1" applyFont="1" applyAlignment="1" applyProtection="1">
      <alignment horizontal="left" vertical="top"/>
    </xf>
    <xf numFmtId="0" fontId="45" fillId="0" borderId="2" xfId="0" applyFont="1" applyBorder="1" applyAlignment="1" applyProtection="1">
      <alignment horizontal="center" vertical="center"/>
    </xf>
    <xf numFmtId="0" fontId="72" fillId="0" borderId="0" xfId="0" applyFont="1" applyAlignment="1" applyProtection="1">
      <alignment vertical="center"/>
    </xf>
    <xf numFmtId="0" fontId="73" fillId="21" borderId="0" xfId="0" applyFont="1" applyFill="1" applyBorder="1" applyAlignment="1" applyProtection="1">
      <alignment vertical="top"/>
    </xf>
    <xf numFmtId="0" fontId="56" fillId="0" borderId="0" xfId="0" applyFont="1" applyAlignment="1" applyProtection="1">
      <alignment horizontal="left" vertical="top"/>
    </xf>
    <xf numFmtId="0" fontId="52" fillId="0" borderId="0" xfId="10" applyFont="1" applyAlignment="1" applyProtection="1">
      <alignment horizontal="left" vertical="top"/>
    </xf>
    <xf numFmtId="0" fontId="51" fillId="0" borderId="0" xfId="1" applyFont="1" applyBorder="1" applyAlignment="1" applyProtection="1">
      <alignment vertical="top"/>
    </xf>
    <xf numFmtId="0" fontId="51" fillId="0" borderId="0" xfId="1" applyFont="1" applyBorder="1" applyAlignment="1" applyProtection="1">
      <alignment horizontal="right" vertical="top"/>
    </xf>
    <xf numFmtId="0" fontId="69" fillId="21" borderId="0" xfId="0" applyFont="1" applyFill="1" applyBorder="1" applyAlignment="1" applyProtection="1">
      <alignment horizontal="left" vertical="top"/>
    </xf>
    <xf numFmtId="0" fontId="51" fillId="0" borderId="0" xfId="1" applyFont="1" applyBorder="1" applyAlignment="1" applyProtection="1">
      <alignment horizontal="left" vertical="top"/>
    </xf>
    <xf numFmtId="0" fontId="0" fillId="0" borderId="0" xfId="0" applyAlignment="1">
      <alignment horizontal="left" vertical="top"/>
    </xf>
    <xf numFmtId="0" fontId="29" fillId="0" borderId="0" xfId="0" applyFont="1" applyAlignment="1" applyProtection="1">
      <alignment horizontal="left" vertical="top"/>
    </xf>
    <xf numFmtId="0" fontId="29" fillId="0" borderId="0" xfId="0" applyFont="1" applyAlignment="1" applyProtection="1">
      <alignment horizontal="left" vertical="top" wrapText="1"/>
    </xf>
    <xf numFmtId="0" fontId="55" fillId="0" borderId="0" xfId="1" applyFont="1" applyAlignment="1" applyProtection="1">
      <alignment horizontal="left" vertical="top"/>
    </xf>
    <xf numFmtId="0" fontId="26" fillId="0" borderId="0" xfId="1" applyFont="1" applyAlignment="1" applyProtection="1">
      <alignment horizontal="left" vertical="top"/>
    </xf>
    <xf numFmtId="0" fontId="35" fillId="0" borderId="0" xfId="0" applyFont="1" applyAlignment="1" applyProtection="1">
      <alignment vertical="top"/>
    </xf>
    <xf numFmtId="0" fontId="44" fillId="0" borderId="0" xfId="1" applyFont="1" applyAlignment="1" applyProtection="1">
      <alignment horizontal="left" vertical="top"/>
    </xf>
    <xf numFmtId="0" fontId="51" fillId="0" borderId="0" xfId="1" applyFont="1" applyFill="1" applyBorder="1" applyAlignment="1" applyProtection="1">
      <alignment horizontal="left" vertical="top"/>
    </xf>
    <xf numFmtId="0" fontId="0" fillId="0" borderId="0" xfId="0" applyBorder="1" applyAlignment="1" applyProtection="1"/>
    <xf numFmtId="0" fontId="60" fillId="24" borderId="34" xfId="9" applyFont="1" applyFill="1" applyBorder="1" applyAlignment="1" applyProtection="1">
      <alignment horizontal="left" vertical="center" indent="1"/>
    </xf>
    <xf numFmtId="0" fontId="84" fillId="26" borderId="17" xfId="14" applyFont="1" applyFill="1" applyBorder="1" applyAlignment="1" applyProtection="1">
      <alignment vertical="top" wrapText="1"/>
    </xf>
    <xf numFmtId="0" fontId="84" fillId="26" borderId="2" xfId="14" applyFont="1" applyFill="1" applyBorder="1" applyAlignment="1" applyProtection="1">
      <alignment vertical="top" wrapText="1"/>
    </xf>
    <xf numFmtId="0" fontId="115" fillId="26" borderId="2" xfId="7" applyFont="1" applyFill="1" applyBorder="1" applyAlignment="1" applyProtection="1">
      <alignment vertical="top" wrapText="1"/>
    </xf>
    <xf numFmtId="0" fontId="53" fillId="0" borderId="2" xfId="0" applyFont="1" applyBorder="1" applyAlignment="1" applyProtection="1">
      <alignment wrapText="1"/>
    </xf>
    <xf numFmtId="0" fontId="53" fillId="0" borderId="2" xfId="0" applyFont="1" applyBorder="1" applyAlignment="1" applyProtection="1">
      <alignment horizontal="left" wrapText="1"/>
    </xf>
    <xf numFmtId="0" fontId="53" fillId="0" borderId="2" xfId="0" applyFont="1" applyBorder="1" applyAlignment="1" applyProtection="1">
      <alignment horizontal="center" wrapText="1"/>
    </xf>
    <xf numFmtId="0" fontId="45" fillId="0" borderId="2" xfId="0" applyFont="1" applyBorder="1" applyAlignment="1" applyProtection="1">
      <alignment horizontal="left" vertical="center" wrapText="1"/>
    </xf>
    <xf numFmtId="0" fontId="0" fillId="0" borderId="0" xfId="0" applyBorder="1" applyAlignment="1" applyProtection="1">
      <alignment vertical="center" wrapText="1"/>
    </xf>
    <xf numFmtId="0" fontId="31" fillId="0" borderId="0" xfId="0" applyFont="1" applyAlignment="1" applyProtection="1"/>
    <xf numFmtId="0" fontId="31" fillId="0" borderId="0" xfId="0" applyFont="1" applyBorder="1" applyAlignment="1" applyProtection="1"/>
    <xf numFmtId="0" fontId="1" fillId="0" borderId="86" xfId="0" applyFont="1" applyBorder="1" applyAlignment="1" applyProtection="1">
      <alignment vertical="top" wrapText="1"/>
    </xf>
    <xf numFmtId="0" fontId="67" fillId="0" borderId="0" xfId="0" applyFont="1" applyFill="1" applyBorder="1" applyAlignment="1" applyProtection="1">
      <alignment horizontal="left" vertical="top" wrapText="1"/>
    </xf>
    <xf numFmtId="0" fontId="57" fillId="0" borderId="0" xfId="0" applyFont="1" applyFill="1" applyBorder="1" applyProtection="1"/>
    <xf numFmtId="0" fontId="47" fillId="0" borderId="0" xfId="0" applyFont="1" applyFill="1" applyBorder="1" applyAlignment="1" applyProtection="1">
      <alignment horizontal="left" vertical="top" wrapText="1"/>
    </xf>
    <xf numFmtId="0" fontId="30" fillId="0" borderId="0" xfId="6" applyFont="1" applyFill="1" applyBorder="1" applyAlignment="1" applyProtection="1">
      <alignment horizontal="center" vertical="center"/>
    </xf>
    <xf numFmtId="0" fontId="30" fillId="0" borderId="0" xfId="8" applyFont="1" applyFill="1" applyBorder="1" applyAlignment="1" applyProtection="1">
      <alignment vertical="center"/>
    </xf>
    <xf numFmtId="0" fontId="20" fillId="0" borderId="0" xfId="6" applyFont="1" applyFill="1" applyBorder="1" applyAlignment="1" applyProtection="1">
      <alignment horizontal="center" vertical="center"/>
    </xf>
    <xf numFmtId="0" fontId="20" fillId="0" borderId="0" xfId="8" applyFont="1" applyFill="1" applyBorder="1" applyAlignment="1" applyProtection="1">
      <alignment vertical="center"/>
    </xf>
    <xf numFmtId="0" fontId="0" fillId="0" borderId="0" xfId="0" applyFill="1" applyBorder="1" applyAlignment="1" applyProtection="1">
      <alignment horizontal="center" vertical="center"/>
    </xf>
    <xf numFmtId="0" fontId="73" fillId="21" borderId="0" xfId="0" applyFont="1" applyFill="1" applyBorder="1" applyAlignment="1" applyProtection="1">
      <alignment vertical="center"/>
    </xf>
    <xf numFmtId="0" fontId="0" fillId="0" borderId="0" xfId="0" applyAlignment="1" applyProtection="1">
      <alignment vertical="top"/>
    </xf>
    <xf numFmtId="0" fontId="0" fillId="0" borderId="19"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51" fillId="0" borderId="0" xfId="0" applyFont="1" applyBorder="1" applyAlignment="1" applyProtection="1">
      <alignment horizontal="left" wrapText="1"/>
    </xf>
    <xf numFmtId="0" fontId="51" fillId="0" borderId="0" xfId="1" applyFont="1" applyAlignment="1" applyProtection="1">
      <alignment horizontal="left" vertical="top"/>
    </xf>
    <xf numFmtId="0" fontId="33" fillId="0" borderId="89" xfId="0" applyFont="1" applyBorder="1" applyAlignment="1" applyProtection="1">
      <alignment horizontal="left" vertical="top" indent="1"/>
      <protection locked="0"/>
    </xf>
    <xf numFmtId="0" fontId="0" fillId="19" borderId="0" xfId="0" applyFill="1" applyAlignment="1" applyProtection="1">
      <alignment vertical="center"/>
    </xf>
    <xf numFmtId="0" fontId="0" fillId="0" borderId="0" xfId="0" applyFill="1" applyAlignment="1" applyProtection="1">
      <alignment vertical="center"/>
    </xf>
    <xf numFmtId="0" fontId="59" fillId="0" borderId="0" xfId="0" applyFont="1" applyFill="1" applyBorder="1" applyAlignment="1" applyProtection="1">
      <alignment horizontal="left" vertical="top" wrapText="1" indent="1"/>
    </xf>
    <xf numFmtId="0" fontId="75" fillId="0" borderId="0" xfId="0" applyFont="1" applyFill="1" applyAlignment="1" applyProtection="1">
      <alignment horizontal="left" vertical="center" wrapText="1"/>
    </xf>
    <xf numFmtId="0" fontId="79" fillId="0" borderId="0" xfId="0" applyFont="1" applyProtection="1"/>
    <xf numFmtId="0" fontId="11" fillId="0" borderId="0" xfId="2" applyFont="1" applyProtection="1"/>
    <xf numFmtId="0" fontId="48" fillId="0" borderId="0" xfId="0" applyFont="1" applyFill="1" applyBorder="1" applyAlignment="1" applyProtection="1">
      <alignment horizontal="left" vertical="center" indent="1"/>
    </xf>
    <xf numFmtId="0" fontId="45" fillId="0" borderId="0" xfId="0" applyFont="1" applyFill="1" applyBorder="1" applyAlignment="1" applyProtection="1">
      <alignment horizontal="left" vertical="center" indent="1"/>
    </xf>
    <xf numFmtId="0" fontId="45" fillId="0" borderId="0" xfId="0" applyFont="1" applyFill="1" applyBorder="1" applyAlignment="1" applyProtection="1">
      <alignment horizontal="left" vertical="top" wrapText="1" indent="1"/>
    </xf>
    <xf numFmtId="0" fontId="45" fillId="0" borderId="0" xfId="0" applyFont="1" applyFill="1" applyAlignment="1" applyProtection="1">
      <alignment horizontal="left" wrapText="1"/>
    </xf>
    <xf numFmtId="0" fontId="0" fillId="23" borderId="0" xfId="0" applyFont="1" applyFill="1" applyAlignment="1" applyProtection="1">
      <alignment horizontal="left" indent="1"/>
    </xf>
    <xf numFmtId="0" fontId="45" fillId="0" borderId="0" xfId="0" applyFont="1" applyFill="1" applyAlignment="1" applyProtection="1">
      <alignment horizontal="left" vertical="top" wrapText="1"/>
    </xf>
    <xf numFmtId="0" fontId="33" fillId="0" borderId="8" xfId="0" applyFont="1" applyBorder="1" applyAlignment="1" applyProtection="1">
      <alignment horizontal="center"/>
    </xf>
    <xf numFmtId="0" fontId="33" fillId="0" borderId="0" xfId="0" applyFont="1" applyAlignment="1" applyProtection="1">
      <alignment horizontal="center" vertical="top"/>
    </xf>
    <xf numFmtId="0" fontId="33" fillId="0" borderId="0" xfId="0" applyFont="1" applyFill="1" applyBorder="1" applyAlignment="1" applyProtection="1">
      <alignment horizontal="left" vertical="top" wrapText="1"/>
    </xf>
    <xf numFmtId="0" fontId="111" fillId="0" borderId="75" xfId="3" applyFont="1" applyBorder="1" applyAlignment="1" applyProtection="1">
      <alignment horizontal="center" vertical="center" wrapText="1"/>
    </xf>
    <xf numFmtId="0" fontId="33" fillId="0" borderId="0" xfId="0" applyFont="1" applyFill="1" applyBorder="1" applyAlignment="1" applyProtection="1">
      <alignment horizontal="left" vertical="center" wrapText="1"/>
    </xf>
    <xf numFmtId="0" fontId="73" fillId="21" borderId="0" xfId="0" applyFont="1" applyFill="1" applyBorder="1" applyAlignment="1" applyProtection="1">
      <alignment vertical="center"/>
    </xf>
    <xf numFmtId="0" fontId="0" fillId="0" borderId="0" xfId="0"/>
    <xf numFmtId="0" fontId="45" fillId="0" borderId="38" xfId="0" applyFont="1" applyBorder="1" applyAlignment="1" applyProtection="1">
      <alignment horizontal="left" vertical="center" wrapText="1" indent="1"/>
    </xf>
    <xf numFmtId="0" fontId="45" fillId="0" borderId="35" xfId="0" applyFont="1" applyBorder="1" applyAlignment="1" applyProtection="1">
      <alignment horizontal="left" vertical="center" wrapText="1" indent="1"/>
    </xf>
    <xf numFmtId="0" fontId="45" fillId="0" borderId="36" xfId="0" applyFont="1" applyBorder="1" applyAlignment="1" applyProtection="1">
      <alignment horizontal="left" vertical="center" wrapText="1" indent="1"/>
    </xf>
    <xf numFmtId="0" fontId="84" fillId="26" borderId="47" xfId="6" applyFont="1" applyFill="1" applyBorder="1" applyAlignment="1" applyProtection="1">
      <alignment horizontal="left" vertical="center"/>
    </xf>
    <xf numFmtId="0" fontId="84" fillId="26" borderId="48" xfId="6" applyFont="1" applyFill="1" applyBorder="1" applyAlignment="1" applyProtection="1">
      <alignment horizontal="left" vertical="center"/>
    </xf>
    <xf numFmtId="0" fontId="84" fillId="26" borderId="49" xfId="6" applyFont="1" applyFill="1" applyBorder="1" applyAlignment="1" applyProtection="1">
      <alignment horizontal="left" vertical="center"/>
    </xf>
    <xf numFmtId="0" fontId="45" fillId="0" borderId="38" xfId="0" applyFont="1" applyFill="1" applyBorder="1" applyAlignment="1" applyProtection="1">
      <alignment horizontal="left" vertical="center" wrapText="1" indent="1"/>
    </xf>
    <xf numFmtId="0" fontId="45" fillId="0" borderId="35" xfId="0" applyFont="1" applyFill="1" applyBorder="1" applyAlignment="1" applyProtection="1">
      <alignment horizontal="left" vertical="center" wrapText="1" indent="1"/>
    </xf>
    <xf numFmtId="0" fontId="45" fillId="0" borderId="36" xfId="0" applyFont="1" applyFill="1" applyBorder="1" applyAlignment="1" applyProtection="1">
      <alignment horizontal="left" vertical="center" wrapText="1" indent="1"/>
    </xf>
    <xf numFmtId="0" fontId="71" fillId="0" borderId="8" xfId="9" applyFont="1" applyBorder="1" applyAlignment="1" applyProtection="1">
      <alignment horizontal="left" vertical="center"/>
    </xf>
    <xf numFmtId="0" fontId="30" fillId="7" borderId="2" xfId="8" applyFont="1" applyFill="1" applyBorder="1" applyAlignment="1" applyProtection="1">
      <alignment vertical="center"/>
      <protection locked="0"/>
    </xf>
    <xf numFmtId="0" fontId="84" fillId="26" borderId="5" xfId="6" applyFont="1" applyFill="1" applyBorder="1" applyAlignment="1" applyProtection="1">
      <alignment horizontal="left" vertical="center"/>
    </xf>
    <xf numFmtId="0" fontId="84" fillId="26" borderId="6" xfId="6" applyFont="1" applyFill="1" applyBorder="1" applyAlignment="1" applyProtection="1">
      <alignment horizontal="left" vertical="center"/>
    </xf>
    <xf numFmtId="0" fontId="84" fillId="26" borderId="7" xfId="6" applyFont="1" applyFill="1" applyBorder="1" applyAlignment="1" applyProtection="1">
      <alignment horizontal="left" vertical="center"/>
    </xf>
    <xf numFmtId="0" fontId="84" fillId="26" borderId="17" xfId="14" applyFont="1" applyFill="1" applyBorder="1" applyAlignment="1" applyProtection="1">
      <alignment horizontal="left" vertical="center"/>
    </xf>
    <xf numFmtId="0" fontId="84" fillId="26" borderId="18" xfId="14" applyFont="1" applyFill="1" applyBorder="1" applyAlignment="1" applyProtection="1">
      <alignment horizontal="left" vertical="center"/>
    </xf>
    <xf numFmtId="0" fontId="84" fillId="26" borderId="19" xfId="14" applyFont="1" applyFill="1" applyBorder="1" applyAlignment="1" applyProtection="1">
      <alignment horizontal="left" vertical="center"/>
    </xf>
    <xf numFmtId="0" fontId="84" fillId="26" borderId="2" xfId="14" applyFont="1" applyFill="1" applyBorder="1" applyAlignment="1" applyProtection="1">
      <alignment horizontal="left" vertical="center"/>
    </xf>
    <xf numFmtId="0" fontId="115" fillId="26" borderId="5" xfId="6" applyFont="1" applyFill="1" applyBorder="1" applyAlignment="1" applyProtection="1">
      <alignment horizontal="left" vertical="center"/>
    </xf>
    <xf numFmtId="0" fontId="115" fillId="26" borderId="6" xfId="6" applyFont="1" applyFill="1" applyBorder="1" applyAlignment="1" applyProtection="1">
      <alignment horizontal="left" vertical="center"/>
    </xf>
    <xf numFmtId="0" fontId="115" fillId="26" borderId="7" xfId="6" applyFont="1" applyFill="1" applyBorder="1" applyAlignment="1" applyProtection="1">
      <alignment horizontal="left" vertical="center"/>
    </xf>
    <xf numFmtId="0" fontId="115" fillId="26" borderId="2" xfId="14" applyFont="1" applyFill="1" applyBorder="1" applyAlignment="1" applyProtection="1">
      <alignment horizontal="left" vertical="center"/>
    </xf>
    <xf numFmtId="0" fontId="51" fillId="0" borderId="0" xfId="1" applyFont="1" applyAlignment="1" applyProtection="1">
      <alignment horizontal="left" vertical="top" wrapText="1"/>
    </xf>
    <xf numFmtId="0" fontId="30" fillId="7" borderId="55" xfId="8" applyFont="1" applyFill="1" applyBorder="1" applyAlignment="1" applyProtection="1">
      <alignment vertical="center"/>
      <protection locked="0"/>
    </xf>
    <xf numFmtId="0" fontId="30" fillId="7" borderId="56" xfId="8" applyFont="1" applyFill="1" applyBorder="1" applyAlignment="1" applyProtection="1">
      <alignment vertical="center"/>
      <protection locked="0"/>
    </xf>
    <xf numFmtId="0" fontId="30" fillId="7" borderId="57" xfId="8" applyFont="1" applyFill="1" applyBorder="1" applyAlignment="1" applyProtection="1">
      <alignment vertical="center"/>
      <protection locked="0"/>
    </xf>
    <xf numFmtId="0" fontId="51" fillId="0" borderId="0" xfId="1" applyFont="1" applyBorder="1" applyAlignment="1" applyProtection="1">
      <alignment horizontal="left" vertical="top" wrapText="1"/>
    </xf>
    <xf numFmtId="0" fontId="47" fillId="0" borderId="2" xfId="0" applyFont="1" applyBorder="1" applyAlignment="1" applyProtection="1">
      <alignment horizontal="left" vertical="top" wrapText="1" indent="1"/>
      <protection locked="0"/>
    </xf>
    <xf numFmtId="0" fontId="30" fillId="7" borderId="63" xfId="6" applyFont="1" applyFill="1" applyBorder="1" applyAlignment="1" applyProtection="1">
      <alignment horizontal="center" vertical="center"/>
      <protection locked="0"/>
    </xf>
    <xf numFmtId="0" fontId="30" fillId="7" borderId="61" xfId="6" applyFont="1" applyFill="1" applyBorder="1" applyAlignment="1" applyProtection="1">
      <alignment horizontal="center" vertical="center"/>
      <protection locked="0"/>
    </xf>
    <xf numFmtId="0" fontId="30" fillId="7" borderId="62" xfId="6" applyFont="1" applyFill="1" applyBorder="1" applyAlignment="1" applyProtection="1">
      <alignment horizontal="center" vertical="center"/>
      <protection locked="0"/>
    </xf>
    <xf numFmtId="0" fontId="84" fillId="26" borderId="20" xfId="14" applyFont="1" applyFill="1" applyBorder="1" applyAlignment="1" applyProtection="1">
      <alignment horizontal="left" vertical="center"/>
    </xf>
    <xf numFmtId="0" fontId="20" fillId="7" borderId="2" xfId="8" applyFont="1" applyFill="1" applyBorder="1" applyAlignment="1" applyProtection="1">
      <alignment vertical="center"/>
      <protection locked="0"/>
    </xf>
    <xf numFmtId="0" fontId="84" fillId="26" borderId="47" xfId="6" applyFont="1" applyFill="1" applyBorder="1" applyAlignment="1" applyProtection="1">
      <alignment horizontal="left" vertical="center" wrapText="1"/>
    </xf>
    <xf numFmtId="0" fontId="84" fillId="26" borderId="48" xfId="6" applyFont="1" applyFill="1" applyBorder="1" applyAlignment="1" applyProtection="1">
      <alignment horizontal="left" vertical="center" wrapText="1"/>
    </xf>
    <xf numFmtId="0" fontId="84" fillId="26" borderId="49" xfId="6" applyFont="1" applyFill="1" applyBorder="1" applyAlignment="1" applyProtection="1">
      <alignment horizontal="left" vertical="center" wrapText="1"/>
    </xf>
    <xf numFmtId="0" fontId="46" fillId="23" borderId="0" xfId="0" applyFont="1" applyFill="1" applyBorder="1" applyAlignment="1" applyProtection="1">
      <alignment horizontal="left" vertical="center" wrapText="1" indent="1"/>
    </xf>
    <xf numFmtId="0" fontId="80" fillId="23" borderId="0" xfId="0" applyFont="1" applyFill="1" applyBorder="1" applyAlignment="1" applyProtection="1">
      <alignment horizontal="left" vertical="center" wrapText="1" indent="1"/>
    </xf>
    <xf numFmtId="0" fontId="115" fillId="26" borderId="47" xfId="6" applyFont="1" applyFill="1" applyBorder="1" applyAlignment="1" applyProtection="1">
      <alignment horizontal="left" vertical="center"/>
    </xf>
    <xf numFmtId="0" fontId="115" fillId="26" borderId="48" xfId="6" applyFont="1" applyFill="1" applyBorder="1" applyAlignment="1" applyProtection="1">
      <alignment horizontal="left" vertical="center"/>
    </xf>
    <xf numFmtId="0" fontId="115" fillId="26" borderId="49" xfId="6" applyFont="1" applyFill="1" applyBorder="1" applyAlignment="1" applyProtection="1">
      <alignment horizontal="left" vertical="center"/>
    </xf>
    <xf numFmtId="0" fontId="30" fillId="7" borderId="65" xfId="8" applyFont="1" applyFill="1" applyBorder="1" applyAlignment="1" applyProtection="1">
      <alignment vertical="center"/>
      <protection locked="0"/>
    </xf>
    <xf numFmtId="0" fontId="30" fillId="7" borderId="52" xfId="8" applyFont="1" applyFill="1" applyBorder="1" applyAlignment="1" applyProtection="1">
      <alignment vertical="center"/>
      <protection locked="0"/>
    </xf>
    <xf numFmtId="0" fontId="64" fillId="19" borderId="0" xfId="10" applyFont="1" applyFill="1" applyAlignment="1" applyProtection="1">
      <alignment horizontal="left" vertical="center"/>
    </xf>
    <xf numFmtId="0" fontId="115" fillId="26" borderId="20" xfId="14" applyFont="1" applyFill="1" applyBorder="1" applyAlignment="1" applyProtection="1">
      <alignment horizontal="left" vertical="center"/>
    </xf>
    <xf numFmtId="0" fontId="55" fillId="23" borderId="0" xfId="1" applyFont="1" applyFill="1" applyAlignment="1" applyProtection="1">
      <alignment horizontal="left" vertical="center" wrapText="1" indent="1"/>
    </xf>
    <xf numFmtId="0" fontId="89" fillId="0" borderId="8" xfId="9" applyFont="1" applyBorder="1" applyAlignment="1" applyProtection="1">
      <alignment horizontal="left" vertical="center"/>
    </xf>
    <xf numFmtId="0" fontId="115" fillId="26" borderId="17" xfId="14" applyFont="1" applyFill="1" applyBorder="1" applyAlignment="1" applyProtection="1">
      <alignment horizontal="left" vertical="center"/>
    </xf>
    <xf numFmtId="0" fontId="115" fillId="26" borderId="18" xfId="14" applyFont="1" applyFill="1" applyBorder="1" applyAlignment="1" applyProtection="1">
      <alignment horizontal="left" vertical="center"/>
    </xf>
    <xf numFmtId="0" fontId="115" fillId="26" borderId="19" xfId="14" applyFont="1" applyFill="1" applyBorder="1" applyAlignment="1" applyProtection="1">
      <alignment horizontal="left" vertical="center"/>
    </xf>
    <xf numFmtId="0" fontId="0" fillId="0" borderId="0" xfId="0" applyAlignment="1" applyProtection="1">
      <alignment vertical="top"/>
    </xf>
    <xf numFmtId="0" fontId="26" fillId="21" borderId="9" xfId="1" applyFont="1" applyFill="1" applyBorder="1" applyAlignment="1" applyProtection="1">
      <alignment horizontal="left" vertical="top"/>
    </xf>
    <xf numFmtId="0" fontId="51" fillId="0" borderId="0" xfId="1" applyFont="1" applyBorder="1" applyAlignment="1" applyProtection="1">
      <alignment horizontal="left" vertical="top"/>
    </xf>
    <xf numFmtId="0" fontId="71" fillId="0" borderId="0" xfId="9" applyFont="1" applyBorder="1" applyAlignment="1" applyProtection="1">
      <alignment horizontal="left" vertical="center"/>
    </xf>
    <xf numFmtId="0" fontId="84" fillId="26" borderId="5" xfId="6" applyFont="1" applyFill="1" applyBorder="1" applyAlignment="1" applyProtection="1">
      <alignment horizontal="left" vertical="center" wrapText="1"/>
    </xf>
    <xf numFmtId="0" fontId="84" fillId="26" borderId="6" xfId="6" applyFont="1" applyFill="1" applyBorder="1" applyAlignment="1" applyProtection="1">
      <alignment horizontal="left" vertical="center" wrapText="1"/>
    </xf>
    <xf numFmtId="0" fontId="84" fillId="26" borderId="7" xfId="6" applyFont="1" applyFill="1" applyBorder="1" applyAlignment="1" applyProtection="1">
      <alignment horizontal="left" vertical="center" wrapText="1"/>
    </xf>
    <xf numFmtId="0" fontId="0" fillId="0" borderId="0" xfId="0" applyAlignment="1">
      <alignment horizontal="center" vertical="center"/>
    </xf>
    <xf numFmtId="0" fontId="51" fillId="0" borderId="0" xfId="1" applyFont="1" applyAlignment="1" applyProtection="1">
      <alignment horizontal="left" vertical="center" wrapText="1"/>
    </xf>
    <xf numFmtId="0" fontId="46" fillId="23" borderId="0" xfId="0" applyFont="1" applyFill="1" applyBorder="1" applyAlignment="1" applyProtection="1">
      <alignment horizontal="left" vertical="center" wrapText="1"/>
    </xf>
    <xf numFmtId="0" fontId="72" fillId="0" borderId="0" xfId="0" applyFont="1" applyAlignment="1" applyProtection="1">
      <alignment horizontal="left" vertical="center"/>
    </xf>
    <xf numFmtId="0" fontId="45" fillId="0" borderId="0" xfId="0" applyFont="1" applyAlignment="1" applyProtection="1">
      <alignment horizontal="left" vertical="center" wrapText="1"/>
    </xf>
    <xf numFmtId="0" fontId="16" fillId="0" borderId="8" xfId="9" applyBorder="1" applyAlignment="1" applyProtection="1">
      <alignment horizontal="center" vertical="center"/>
    </xf>
    <xf numFmtId="0" fontId="88" fillId="0" borderId="38" xfId="9" applyFont="1" applyFill="1" applyBorder="1" applyAlignment="1" applyProtection="1">
      <alignment horizontal="left" vertical="center" wrapText="1" indent="1"/>
    </xf>
    <xf numFmtId="0" fontId="60" fillId="0" borderId="35" xfId="9" applyFont="1" applyFill="1" applyBorder="1" applyAlignment="1" applyProtection="1">
      <alignment horizontal="left" vertical="center" wrapText="1" indent="1"/>
    </xf>
    <xf numFmtId="0" fontId="60" fillId="0" borderId="36" xfId="9" applyFont="1" applyFill="1" applyBorder="1" applyAlignment="1" applyProtection="1">
      <alignment horizontal="left" vertical="center" wrapText="1" indent="1"/>
    </xf>
    <xf numFmtId="0" fontId="45" fillId="7" borderId="38" xfId="0" applyFont="1" applyFill="1" applyBorder="1" applyAlignment="1" applyProtection="1">
      <alignment horizontal="left" vertical="center" wrapText="1" indent="1"/>
    </xf>
    <xf numFmtId="0" fontId="45" fillId="7" borderId="36" xfId="0" applyFont="1" applyFill="1" applyBorder="1" applyAlignment="1" applyProtection="1">
      <alignment horizontal="left" vertical="center" wrapText="1" indent="1"/>
    </xf>
    <xf numFmtId="0" fontId="45" fillId="7" borderId="35" xfId="0" applyFont="1" applyFill="1" applyBorder="1" applyAlignment="1" applyProtection="1">
      <alignment horizontal="left" vertical="center" wrapText="1" indent="1"/>
    </xf>
    <xf numFmtId="0" fontId="46" fillId="0" borderId="38" xfId="0" applyFont="1" applyBorder="1" applyAlignment="1" applyProtection="1">
      <alignment horizontal="left" vertical="center" wrapText="1" indent="1"/>
    </xf>
    <xf numFmtId="0" fontId="46" fillId="0" borderId="35" xfId="0" applyFont="1" applyBorder="1" applyAlignment="1" applyProtection="1">
      <alignment horizontal="left" vertical="center" wrapText="1" indent="1"/>
    </xf>
    <xf numFmtId="0" fontId="46" fillId="0" borderId="36" xfId="0" applyFont="1" applyBorder="1" applyAlignment="1" applyProtection="1">
      <alignment horizontal="left" vertical="center" wrapText="1" indent="1"/>
    </xf>
    <xf numFmtId="0" fontId="87" fillId="0" borderId="78" xfId="10" applyFont="1" applyFill="1" applyBorder="1" applyAlignment="1" applyProtection="1">
      <alignment horizontal="left" vertical="center"/>
    </xf>
    <xf numFmtId="0" fontId="45" fillId="0" borderId="2" xfId="0" applyFont="1" applyBorder="1" applyAlignment="1" applyProtection="1">
      <alignment wrapText="1"/>
    </xf>
    <xf numFmtId="164" fontId="0" fillId="0" borderId="17" xfId="0" applyNumberFormat="1" applyBorder="1" applyAlignment="1" applyProtection="1">
      <alignment horizontal="center" vertical="center"/>
      <protection locked="0"/>
    </xf>
    <xf numFmtId="164" fontId="0" fillId="0" borderId="19" xfId="0" applyNumberFormat="1" applyBorder="1" applyAlignment="1" applyProtection="1">
      <alignment horizontal="center" vertical="center"/>
      <protection locked="0"/>
    </xf>
    <xf numFmtId="0" fontId="80" fillId="23" borderId="0" xfId="0" applyFont="1" applyFill="1" applyAlignment="1" applyProtection="1">
      <alignment horizontal="left" vertical="center" wrapText="1" indent="1"/>
    </xf>
    <xf numFmtId="0" fontId="85" fillId="23" borderId="0" xfId="0" applyFont="1" applyFill="1" applyAlignment="1" applyProtection="1">
      <alignment horizontal="left" wrapText="1" indent="1"/>
    </xf>
    <xf numFmtId="0" fontId="45" fillId="23" borderId="0" xfId="0" applyFont="1" applyFill="1" applyAlignment="1" applyProtection="1">
      <alignment horizontal="left" wrapText="1" indent="1"/>
    </xf>
    <xf numFmtId="0" fontId="85" fillId="23" borderId="0" xfId="0" applyFont="1" applyFill="1" applyAlignment="1" applyProtection="1">
      <alignment horizontal="left" vertical="top" wrapText="1" indent="1"/>
    </xf>
    <xf numFmtId="0" fontId="45" fillId="23" borderId="0" xfId="0" applyFont="1" applyFill="1" applyAlignment="1" applyProtection="1">
      <alignment horizontal="left" vertical="top" wrapText="1" indent="1"/>
    </xf>
    <xf numFmtId="0" fontId="111" fillId="20" borderId="75" xfId="3" applyFont="1" applyFill="1" applyBorder="1" applyAlignment="1" applyProtection="1">
      <alignment horizontal="center" vertical="center" wrapText="1"/>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51" fillId="0" borderId="0" xfId="1" applyFont="1" applyAlignment="1" applyProtection="1">
      <alignment horizontal="left" vertical="top"/>
    </xf>
    <xf numFmtId="164" fontId="0" fillId="0" borderId="17" xfId="0" applyNumberFormat="1" applyBorder="1" applyAlignment="1" applyProtection="1">
      <alignment horizontal="right"/>
      <protection locked="0"/>
    </xf>
    <xf numFmtId="164" fontId="0" fillId="0" borderId="18" xfId="0" applyNumberFormat="1" applyBorder="1" applyAlignment="1" applyProtection="1">
      <alignment horizontal="right"/>
      <protection locked="0"/>
    </xf>
    <xf numFmtId="164" fontId="0" fillId="0" borderId="19" xfId="0" applyNumberFormat="1" applyBorder="1" applyAlignment="1" applyProtection="1">
      <alignment horizontal="right"/>
      <protection locked="0"/>
    </xf>
    <xf numFmtId="0" fontId="33" fillId="0" borderId="0" xfId="0" applyFont="1" applyBorder="1" applyAlignment="1" applyProtection="1">
      <alignment horizontal="left" vertical="top"/>
    </xf>
    <xf numFmtId="0" fontId="8" fillId="12" borderId="17" xfId="14" applyBorder="1" applyAlignment="1" applyProtection="1">
      <alignment horizontal="left" vertical="top" wrapText="1"/>
    </xf>
    <xf numFmtId="0" fontId="8" fillId="12" borderId="18" xfId="14" applyBorder="1" applyAlignment="1" applyProtection="1">
      <alignment horizontal="left" vertical="top" wrapText="1"/>
    </xf>
    <xf numFmtId="0" fontId="8" fillId="12" borderId="19" xfId="14" applyBorder="1" applyAlignment="1" applyProtection="1">
      <alignment horizontal="left" vertical="top" wrapText="1"/>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7" xfId="0" applyBorder="1" applyProtection="1">
      <protection locked="0"/>
    </xf>
    <xf numFmtId="0" fontId="0" fillId="0" borderId="18" xfId="0" applyBorder="1" applyProtection="1">
      <protection locked="0"/>
    </xf>
    <xf numFmtId="0" fontId="0" fillId="0" borderId="19" xfId="0" applyBorder="1" applyProtection="1">
      <protection locked="0"/>
    </xf>
    <xf numFmtId="0" fontId="111" fillId="0" borderId="75" xfId="3" applyFont="1" applyBorder="1" applyAlignment="1" applyProtection="1">
      <alignment horizontal="center" vertical="center"/>
    </xf>
    <xf numFmtId="0" fontId="111" fillId="8" borderId="75" xfId="3" applyFont="1" applyFill="1" applyBorder="1" applyAlignment="1" applyProtection="1">
      <alignment horizontal="center" vertical="center" wrapText="1"/>
    </xf>
    <xf numFmtId="0" fontId="111" fillId="25" borderId="75" xfId="11" applyFont="1" applyFill="1" applyBorder="1" applyAlignment="1" applyProtection="1">
      <alignment horizontal="center" vertical="center" wrapText="1"/>
    </xf>
    <xf numFmtId="0" fontId="33" fillId="0" borderId="0" xfId="0" applyFont="1" applyAlignment="1" applyProtection="1">
      <alignment vertical="top"/>
    </xf>
    <xf numFmtId="0" fontId="60" fillId="26" borderId="58" xfId="6" applyFont="1" applyFill="1" applyBorder="1" applyAlignment="1" applyProtection="1">
      <alignment horizontal="left" vertical="top"/>
    </xf>
    <xf numFmtId="0" fontId="60" fillId="26" borderId="40" xfId="6" applyFont="1" applyFill="1" applyBorder="1" applyAlignment="1" applyProtection="1">
      <alignment horizontal="left" vertical="top"/>
    </xf>
    <xf numFmtId="0" fontId="60" fillId="26" borderId="59" xfId="6" applyFont="1" applyFill="1" applyBorder="1" applyAlignment="1" applyProtection="1">
      <alignment horizontal="left" vertical="top"/>
    </xf>
    <xf numFmtId="0" fontId="30" fillId="19" borderId="31" xfId="6" applyFont="1" applyFill="1" applyBorder="1" applyAlignment="1" applyProtection="1">
      <alignment horizontal="left" vertical="top" wrapText="1"/>
    </xf>
    <xf numFmtId="0" fontId="30" fillId="19" borderId="18" xfId="6" applyFont="1" applyFill="1" applyBorder="1" applyAlignment="1" applyProtection="1">
      <alignment horizontal="left" vertical="top" wrapText="1"/>
    </xf>
    <xf numFmtId="0" fontId="30" fillId="19" borderId="77" xfId="6" applyFont="1" applyFill="1" applyBorder="1" applyAlignment="1" applyProtection="1">
      <alignment horizontal="left" vertical="top" wrapText="1"/>
    </xf>
    <xf numFmtId="0" fontId="30" fillId="19" borderId="5" xfId="6" applyFont="1" applyFill="1" applyBorder="1" applyAlignment="1" applyProtection="1">
      <alignment horizontal="left" vertical="top" wrapText="1"/>
    </xf>
    <xf numFmtId="0" fontId="30" fillId="19" borderId="6" xfId="6" applyFont="1" applyFill="1" applyBorder="1" applyAlignment="1" applyProtection="1">
      <alignment horizontal="left" vertical="top" wrapText="1"/>
    </xf>
    <xf numFmtId="0" fontId="30" fillId="19" borderId="32" xfId="6" applyFont="1" applyFill="1" applyBorder="1" applyAlignment="1" applyProtection="1">
      <alignment horizontal="left" vertical="top" wrapText="1"/>
    </xf>
    <xf numFmtId="164" fontId="0" fillId="0" borderId="13" xfId="0" applyNumberFormat="1" applyBorder="1" applyAlignment="1" applyProtection="1">
      <alignment horizontal="center" vertical="center"/>
      <protection locked="0"/>
    </xf>
    <xf numFmtId="164" fontId="0" fillId="0" borderId="14" xfId="0" applyNumberFormat="1" applyBorder="1" applyAlignment="1" applyProtection="1">
      <alignment horizontal="center" vertical="center"/>
      <protection locked="0"/>
    </xf>
    <xf numFmtId="164" fontId="0" fillId="0" borderId="13" xfId="0" applyNumberFormat="1" applyBorder="1" applyAlignment="1" applyProtection="1">
      <alignment vertical="center"/>
      <protection locked="0"/>
    </xf>
    <xf numFmtId="164" fontId="0" fillId="0" borderId="14" xfId="0" applyNumberFormat="1" applyBorder="1" applyAlignment="1" applyProtection="1">
      <alignment vertical="center"/>
      <protection locked="0"/>
    </xf>
    <xf numFmtId="164" fontId="0" fillId="0" borderId="17" xfId="0" applyNumberFormat="1" applyBorder="1" applyAlignment="1" applyProtection="1">
      <alignment vertical="center"/>
      <protection locked="0"/>
    </xf>
    <xf numFmtId="164" fontId="0" fillId="0" borderId="19" xfId="0" applyNumberFormat="1" applyBorder="1" applyAlignment="1" applyProtection="1">
      <alignment vertical="center"/>
      <protection locked="0"/>
    </xf>
    <xf numFmtId="0" fontId="33" fillId="0" borderId="0" xfId="0" applyFont="1" applyBorder="1" applyAlignment="1" applyProtection="1">
      <alignment horizontal="left" vertical="top" wrapText="1"/>
    </xf>
    <xf numFmtId="0" fontId="30" fillId="19" borderId="30" xfId="6" applyFont="1" applyFill="1" applyBorder="1" applyAlignment="1" applyProtection="1">
      <alignment horizontal="left" vertical="top" wrapText="1"/>
    </xf>
    <xf numFmtId="0" fontId="30" fillId="19" borderId="11" xfId="6" applyFont="1" applyFill="1" applyBorder="1" applyAlignment="1" applyProtection="1">
      <alignment horizontal="left" vertical="top" wrapText="1"/>
    </xf>
    <xf numFmtId="0" fontId="30" fillId="19" borderId="33" xfId="6" applyFont="1" applyFill="1" applyBorder="1" applyAlignment="1" applyProtection="1">
      <alignment horizontal="left" vertical="top" wrapText="1"/>
    </xf>
    <xf numFmtId="0" fontId="33" fillId="0" borderId="0" xfId="0" applyFont="1" applyAlignment="1" applyProtection="1">
      <alignment horizontal="left" vertical="top"/>
    </xf>
    <xf numFmtId="0" fontId="48" fillId="0" borderId="10" xfId="0" applyFont="1" applyBorder="1" applyAlignment="1" applyProtection="1">
      <alignment horizontal="left" vertical="top" wrapText="1" indent="1"/>
      <protection locked="0"/>
    </xf>
    <xf numFmtId="0" fontId="48" fillId="0" borderId="11" xfId="0" applyFont="1" applyBorder="1" applyAlignment="1" applyProtection="1">
      <alignment horizontal="left" vertical="top" wrapText="1" indent="1"/>
      <protection locked="0"/>
    </xf>
    <xf numFmtId="0" fontId="48" fillId="0" borderId="12" xfId="0" applyFont="1" applyBorder="1" applyAlignment="1" applyProtection="1">
      <alignment horizontal="left" vertical="top" wrapText="1" indent="1"/>
      <protection locked="0"/>
    </xf>
    <xf numFmtId="0" fontId="48" fillId="0" borderId="15" xfId="0" applyFont="1" applyBorder="1" applyAlignment="1" applyProtection="1">
      <alignment horizontal="left" vertical="top" wrapText="1" indent="1"/>
      <protection locked="0"/>
    </xf>
    <xf numFmtId="0" fontId="48" fillId="0" borderId="0" xfId="0" applyFont="1" applyBorder="1" applyAlignment="1" applyProtection="1">
      <alignment horizontal="left" vertical="top" wrapText="1" indent="1"/>
      <protection locked="0"/>
    </xf>
    <xf numFmtId="0" fontId="48" fillId="0" borderId="16" xfId="0" applyFont="1" applyBorder="1" applyAlignment="1" applyProtection="1">
      <alignment horizontal="left" vertical="top" wrapText="1" indent="1"/>
      <protection locked="0"/>
    </xf>
    <xf numFmtId="0" fontId="48" fillId="0" borderId="13" xfId="0" applyFont="1" applyBorder="1" applyAlignment="1" applyProtection="1">
      <alignment horizontal="left" vertical="top" wrapText="1" indent="1"/>
      <protection locked="0"/>
    </xf>
    <xf numFmtId="0" fontId="48" fillId="0" borderId="8" xfId="0" applyFont="1" applyBorder="1" applyAlignment="1" applyProtection="1">
      <alignment horizontal="left" vertical="top" wrapText="1" indent="1"/>
      <protection locked="0"/>
    </xf>
    <xf numFmtId="0" fontId="48" fillId="0" borderId="14" xfId="0" applyFont="1" applyBorder="1" applyAlignment="1" applyProtection="1">
      <alignment horizontal="left" vertical="top" wrapText="1" indent="1"/>
      <protection locked="0"/>
    </xf>
    <xf numFmtId="0" fontId="29" fillId="0" borderId="17" xfId="0" applyFont="1" applyBorder="1" applyAlignment="1" applyProtection="1">
      <alignment horizontal="center"/>
      <protection locked="0"/>
    </xf>
    <xf numFmtId="0" fontId="29" fillId="0" borderId="18" xfId="0" applyFont="1" applyBorder="1" applyAlignment="1" applyProtection="1">
      <alignment horizontal="center"/>
      <protection locked="0"/>
    </xf>
    <xf numFmtId="0" fontId="29" fillId="0" borderId="19" xfId="0" applyFont="1" applyBorder="1" applyAlignment="1" applyProtection="1">
      <alignment horizontal="center"/>
      <protection locked="0"/>
    </xf>
    <xf numFmtId="0" fontId="51" fillId="0" borderId="0" xfId="0" applyFont="1" applyBorder="1" applyAlignment="1" applyProtection="1">
      <alignment horizontal="left" vertical="top" wrapText="1"/>
    </xf>
    <xf numFmtId="0" fontId="0" fillId="0" borderId="0" xfId="0" applyFont="1" applyBorder="1" applyAlignment="1" applyProtection="1">
      <alignment horizontal="left"/>
    </xf>
    <xf numFmtId="0" fontId="116" fillId="25" borderId="42" xfId="11" applyFont="1" applyFill="1" applyBorder="1" applyAlignment="1" applyProtection="1">
      <alignment horizontal="center" vertical="center" wrapText="1"/>
    </xf>
    <xf numFmtId="0" fontId="0" fillId="0" borderId="0" xfId="0" applyProtection="1"/>
    <xf numFmtId="0" fontId="30" fillId="22" borderId="17" xfId="12" applyFont="1" applyFill="1" applyBorder="1" applyAlignment="1" applyProtection="1">
      <alignment horizontal="left" vertical="top" wrapText="1"/>
    </xf>
    <xf numFmtId="0" fontId="30" fillId="22" borderId="18" xfId="12" applyFont="1" applyFill="1" applyBorder="1" applyAlignment="1" applyProtection="1">
      <alignment horizontal="left" vertical="top" wrapText="1"/>
    </xf>
    <xf numFmtId="0" fontId="30" fillId="22" borderId="19" xfId="12" applyFont="1" applyFill="1" applyBorder="1" applyAlignment="1" applyProtection="1">
      <alignment horizontal="left" vertical="top" wrapText="1"/>
    </xf>
    <xf numFmtId="0" fontId="84" fillId="26" borderId="17" xfId="6" applyFont="1" applyFill="1" applyBorder="1" applyAlignment="1" applyProtection="1">
      <alignment horizontal="left" vertical="top" wrapText="1"/>
    </xf>
    <xf numFmtId="0" fontId="84" fillId="26" borderId="18" xfId="6" applyFont="1" applyFill="1" applyBorder="1" applyAlignment="1" applyProtection="1">
      <alignment horizontal="left" vertical="top" wrapText="1"/>
    </xf>
    <xf numFmtId="0" fontId="116" fillId="8" borderId="42" xfId="11" applyFont="1" applyFill="1" applyBorder="1" applyAlignment="1" applyProtection="1">
      <alignment horizontal="center" vertical="center" wrapText="1"/>
    </xf>
    <xf numFmtId="0" fontId="48" fillId="0" borderId="10" xfId="0" applyFont="1" applyBorder="1" applyAlignment="1" applyProtection="1">
      <alignment horizontal="left" vertical="center" indent="1"/>
      <protection locked="0"/>
    </xf>
    <xf numFmtId="0" fontId="48" fillId="0" borderId="11" xfId="0" applyFont="1" applyBorder="1" applyAlignment="1" applyProtection="1">
      <alignment horizontal="left" vertical="center" indent="1"/>
      <protection locked="0"/>
    </xf>
    <xf numFmtId="0" fontId="48" fillId="0" borderId="18" xfId="0" applyFont="1" applyBorder="1" applyAlignment="1" applyProtection="1">
      <alignment horizontal="left" vertical="center" indent="1"/>
      <protection locked="0"/>
    </xf>
    <xf numFmtId="0" fontId="48" fillId="0" borderId="19" xfId="0" applyFont="1" applyBorder="1" applyAlignment="1" applyProtection="1">
      <alignment horizontal="left" vertical="center" indent="1"/>
      <protection locked="0"/>
    </xf>
    <xf numFmtId="0" fontId="116" fillId="20" borderId="42" xfId="4" applyFont="1" applyFill="1" applyBorder="1" applyAlignment="1" applyProtection="1">
      <alignment horizontal="center" vertical="center" wrapText="1"/>
    </xf>
    <xf numFmtId="0" fontId="48" fillId="0" borderId="17" xfId="0" applyFont="1" applyBorder="1" applyAlignment="1" applyProtection="1">
      <alignment horizontal="left" vertical="center" indent="1"/>
      <protection locked="0"/>
    </xf>
    <xf numFmtId="0" fontId="29" fillId="0" borderId="39" xfId="0" applyFont="1" applyBorder="1" applyAlignment="1" applyProtection="1">
      <alignment horizontal="center"/>
      <protection locked="0"/>
    </xf>
    <xf numFmtId="0" fontId="29" fillId="0" borderId="40" xfId="0" applyFont="1" applyBorder="1" applyAlignment="1" applyProtection="1">
      <alignment horizontal="center"/>
      <protection locked="0"/>
    </xf>
    <xf numFmtId="0" fontId="29" fillId="0" borderId="41" xfId="0" applyFont="1" applyBorder="1" applyAlignment="1" applyProtection="1">
      <alignment horizontal="center"/>
      <protection locked="0"/>
    </xf>
    <xf numFmtId="0" fontId="29" fillId="0" borderId="13" xfId="0" applyFont="1" applyBorder="1" applyAlignment="1" applyProtection="1">
      <alignment horizontal="center"/>
      <protection locked="0"/>
    </xf>
    <xf numFmtId="0" fontId="29" fillId="0" borderId="8" xfId="0" applyFont="1" applyBorder="1" applyAlignment="1" applyProtection="1">
      <alignment horizontal="center"/>
      <protection locked="0"/>
    </xf>
    <xf numFmtId="0" fontId="29" fillId="0" borderId="14" xfId="0" applyFont="1" applyBorder="1" applyAlignment="1" applyProtection="1">
      <alignment horizontal="center"/>
      <protection locked="0"/>
    </xf>
    <xf numFmtId="0" fontId="65" fillId="0" borderId="38" xfId="0" applyFont="1" applyFill="1" applyBorder="1" applyAlignment="1" applyProtection="1">
      <alignment horizontal="left" vertical="center" wrapText="1" indent="1"/>
    </xf>
    <xf numFmtId="0" fontId="65" fillId="0" borderId="35" xfId="0" applyFont="1" applyFill="1" applyBorder="1" applyAlignment="1" applyProtection="1">
      <alignment horizontal="left" vertical="center" wrapText="1" indent="1"/>
    </xf>
    <xf numFmtId="0" fontId="65" fillId="0" borderId="36" xfId="0" applyFont="1" applyFill="1" applyBorder="1" applyAlignment="1" applyProtection="1">
      <alignment horizontal="left" vertical="center" wrapText="1" indent="1"/>
    </xf>
    <xf numFmtId="0" fontId="47" fillId="0" borderId="67" xfId="0" applyFont="1" applyBorder="1" applyAlignment="1" applyProtection="1">
      <alignment horizontal="left" vertical="top" wrapText="1" indent="1"/>
      <protection locked="0"/>
    </xf>
    <xf numFmtId="0" fontId="47" fillId="0" borderId="68" xfId="0" applyFont="1" applyBorder="1" applyAlignment="1" applyProtection="1">
      <alignment horizontal="left" vertical="top" wrapText="1" indent="1"/>
      <protection locked="0"/>
    </xf>
    <xf numFmtId="0" fontId="47" fillId="0" borderId="69" xfId="0" applyFont="1" applyBorder="1" applyAlignment="1" applyProtection="1">
      <alignment horizontal="left" vertical="top" wrapText="1" indent="1"/>
      <protection locked="0"/>
    </xf>
    <xf numFmtId="0" fontId="47" fillId="0" borderId="70" xfId="0" applyFont="1" applyBorder="1" applyAlignment="1" applyProtection="1">
      <alignment horizontal="left" vertical="top" wrapText="1" indent="1"/>
      <protection locked="0"/>
    </xf>
    <xf numFmtId="0" fontId="47" fillId="0" borderId="0" xfId="0" applyFont="1" applyBorder="1" applyAlignment="1" applyProtection="1">
      <alignment horizontal="left" vertical="top" wrapText="1" indent="1"/>
      <protection locked="0"/>
    </xf>
    <xf numFmtId="0" fontId="47" fillId="0" borderId="71" xfId="0" applyFont="1" applyBorder="1" applyAlignment="1" applyProtection="1">
      <alignment horizontal="left" vertical="top" wrapText="1" indent="1"/>
      <protection locked="0"/>
    </xf>
    <xf numFmtId="0" fontId="47" fillId="0" borderId="72" xfId="0" applyFont="1" applyBorder="1" applyAlignment="1" applyProtection="1">
      <alignment horizontal="left" vertical="top" wrapText="1" indent="1"/>
      <protection locked="0"/>
    </xf>
    <xf numFmtId="0" fontId="47" fillId="0" borderId="73" xfId="0" applyFont="1" applyBorder="1" applyAlignment="1" applyProtection="1">
      <alignment horizontal="left" vertical="top" wrapText="1" indent="1"/>
      <protection locked="0"/>
    </xf>
    <xf numFmtId="0" fontId="47" fillId="0" borderId="74" xfId="0" applyFont="1" applyBorder="1" applyAlignment="1" applyProtection="1">
      <alignment horizontal="left" vertical="top" wrapText="1" indent="1"/>
      <protection locked="0"/>
    </xf>
    <xf numFmtId="0" fontId="51" fillId="0" borderId="0" xfId="0" applyFont="1" applyBorder="1" applyAlignment="1" applyProtection="1">
      <alignment horizontal="left" wrapText="1"/>
    </xf>
    <xf numFmtId="0" fontId="83" fillId="23" borderId="0" xfId="0" applyFont="1" applyFill="1" applyAlignment="1" applyProtection="1">
      <alignment horizontal="left" vertical="center" wrapText="1" indent="1"/>
    </xf>
    <xf numFmtId="0" fontId="51" fillId="0" borderId="0" xfId="0" applyFont="1" applyBorder="1" applyAlignment="1" applyProtection="1">
      <alignment horizontal="left" vertical="top"/>
    </xf>
    <xf numFmtId="0" fontId="65" fillId="0" borderId="38" xfId="0" applyFont="1" applyBorder="1" applyAlignment="1" applyProtection="1">
      <alignment horizontal="left" vertical="center" wrapText="1" indent="1"/>
    </xf>
    <xf numFmtId="0" fontId="65" fillId="0" borderId="35" xfId="0" applyFont="1" applyBorder="1" applyAlignment="1" applyProtection="1">
      <alignment horizontal="left" vertical="center" wrapText="1" indent="1"/>
    </xf>
    <xf numFmtId="0" fontId="65" fillId="0" borderId="36" xfId="0" applyFont="1" applyBorder="1" applyAlignment="1" applyProtection="1">
      <alignment horizontal="left" vertical="center" wrapText="1" indent="1"/>
    </xf>
    <xf numFmtId="0" fontId="86" fillId="0" borderId="38" xfId="0" applyFont="1" applyBorder="1" applyAlignment="1" applyProtection="1">
      <alignment horizontal="left" vertical="center" wrapText="1" indent="1"/>
    </xf>
    <xf numFmtId="0" fontId="86" fillId="0" borderId="35" xfId="0" applyFont="1" applyBorder="1" applyAlignment="1" applyProtection="1">
      <alignment horizontal="left" vertical="center" wrapText="1" indent="1"/>
    </xf>
    <xf numFmtId="0" fontId="86" fillId="0" borderId="36" xfId="0" applyFont="1" applyBorder="1" applyAlignment="1" applyProtection="1">
      <alignment horizontal="left" vertical="center" wrapText="1" indent="1"/>
    </xf>
    <xf numFmtId="0" fontId="17" fillId="9" borderId="0" xfId="10" applyFill="1" applyAlignment="1">
      <alignment horizontal="left"/>
    </xf>
    <xf numFmtId="0" fontId="17" fillId="9" borderId="0" xfId="10" applyFill="1" applyAlignment="1">
      <alignment horizontal="left" wrapText="1"/>
    </xf>
    <xf numFmtId="0" fontId="0" fillId="0" borderId="0" xfId="0" applyAlignment="1">
      <alignment horizontal="left"/>
    </xf>
    <xf numFmtId="0" fontId="104" fillId="0" borderId="25" xfId="2" applyFont="1" applyBorder="1" applyAlignment="1" applyProtection="1">
      <alignment horizontal="left" wrapText="1" indent="1"/>
    </xf>
    <xf numFmtId="0" fontId="104" fillId="0" borderId="0" xfId="2" applyFont="1" applyBorder="1" applyAlignment="1" applyProtection="1">
      <alignment horizontal="left" wrapText="1" indent="1"/>
    </xf>
    <xf numFmtId="0" fontId="104" fillId="0" borderId="26" xfId="2" applyFont="1" applyBorder="1" applyAlignment="1" applyProtection="1">
      <alignment horizontal="left" wrapText="1" indent="1"/>
    </xf>
    <xf numFmtId="0" fontId="106" fillId="0" borderId="0" xfId="0" applyFont="1" applyBorder="1" applyAlignment="1" applyProtection="1">
      <alignment vertical="top" wrapText="1"/>
    </xf>
    <xf numFmtId="0" fontId="106" fillId="0" borderId="0" xfId="0" applyFont="1" applyBorder="1" applyAlignment="1" applyProtection="1">
      <alignment horizontal="left" vertical="top" wrapText="1"/>
    </xf>
    <xf numFmtId="0" fontId="106" fillId="0" borderId="0" xfId="0" applyFont="1" applyBorder="1" applyAlignment="1" applyProtection="1">
      <alignment horizontal="left" vertical="top" wrapText="1" indent="2"/>
    </xf>
    <xf numFmtId="0" fontId="106" fillId="0" borderId="0" xfId="0" applyFont="1" applyBorder="1" applyAlignment="1" applyProtection="1">
      <alignment horizontal="left" indent="2"/>
    </xf>
    <xf numFmtId="0" fontId="108" fillId="0" borderId="25" xfId="0" applyFont="1" applyBorder="1" applyAlignment="1" applyProtection="1">
      <alignment horizontal="left" wrapText="1" indent="1"/>
    </xf>
    <xf numFmtId="0" fontId="108" fillId="0" borderId="0" xfId="0" applyFont="1" applyBorder="1" applyAlignment="1" applyProtection="1">
      <alignment horizontal="left" wrapText="1" indent="1"/>
    </xf>
    <xf numFmtId="0" fontId="106" fillId="0" borderId="0" xfId="0" applyFont="1" applyBorder="1" applyProtection="1"/>
    <xf numFmtId="0" fontId="105" fillId="0" borderId="0" xfId="0" applyFont="1" applyBorder="1" applyAlignment="1" applyProtection="1">
      <alignment horizontal="left" vertical="top" wrapText="1"/>
    </xf>
    <xf numFmtId="0" fontId="83" fillId="0" borderId="0" xfId="3" applyFont="1" applyBorder="1" applyAlignment="1" applyProtection="1">
      <alignment horizontal="left" vertical="top" wrapText="1"/>
    </xf>
    <xf numFmtId="0" fontId="45" fillId="0" borderId="2" xfId="0" applyFont="1" applyBorder="1" applyAlignment="1" applyProtection="1">
      <alignment horizontal="center" vertical="center"/>
    </xf>
    <xf numFmtId="0" fontId="58" fillId="0" borderId="0" xfId="0" applyFont="1" applyBorder="1" applyAlignment="1" applyProtection="1">
      <alignment horizontal="left" vertical="top" wrapText="1"/>
    </xf>
    <xf numFmtId="0" fontId="58" fillId="0" borderId="0" xfId="0" applyFont="1" applyBorder="1" applyAlignment="1" applyProtection="1">
      <alignment horizontal="left" vertical="top"/>
    </xf>
    <xf numFmtId="0" fontId="46" fillId="0" borderId="0" xfId="0" applyFont="1" applyBorder="1" applyAlignment="1" applyProtection="1">
      <alignment horizontal="left" wrapText="1"/>
    </xf>
    <xf numFmtId="0" fontId="99" fillId="0" borderId="0" xfId="22" applyFont="1" applyBorder="1" applyAlignment="1" applyProtection="1">
      <alignment horizontal="left" vertical="top"/>
    </xf>
    <xf numFmtId="0" fontId="46" fillId="0" borderId="0" xfId="0" applyFont="1" applyBorder="1" applyAlignment="1" applyProtection="1">
      <alignment horizontal="left" vertical="top"/>
    </xf>
    <xf numFmtId="0" fontId="46" fillId="7" borderId="0" xfId="0" applyFont="1" applyFill="1" applyBorder="1" applyAlignment="1" applyProtection="1">
      <alignment horizontal="left" vertical="top" wrapText="1"/>
    </xf>
    <xf numFmtId="0" fontId="46" fillId="0" borderId="0" xfId="0" applyFont="1" applyFill="1" applyBorder="1" applyAlignment="1" applyProtection="1">
      <alignment horizontal="left" vertical="top"/>
    </xf>
    <xf numFmtId="0" fontId="53" fillId="0" borderId="2" xfId="0" applyFont="1" applyBorder="1" applyAlignment="1" applyProtection="1">
      <alignment horizontal="center" wrapText="1"/>
    </xf>
    <xf numFmtId="0" fontId="46" fillId="0" borderId="0" xfId="0" applyFont="1" applyAlignment="1" applyProtection="1">
      <alignment horizontal="left" vertical="top" wrapText="1"/>
    </xf>
    <xf numFmtId="0" fontId="109" fillId="0" borderId="82" xfId="0" applyFont="1" applyBorder="1" applyAlignment="1" applyProtection="1">
      <alignment horizontal="left" vertical="center" wrapText="1" indent="1"/>
    </xf>
    <xf numFmtId="0" fontId="109" fillId="0" borderId="83" xfId="0" applyFont="1" applyBorder="1" applyAlignment="1" applyProtection="1">
      <alignment horizontal="left" vertical="center" wrapText="1" indent="1"/>
    </xf>
    <xf numFmtId="0" fontId="109" fillId="0" borderId="84" xfId="0" applyFont="1" applyBorder="1" applyAlignment="1" applyProtection="1">
      <alignment horizontal="left" vertical="center" wrapText="1" indent="1"/>
    </xf>
    <xf numFmtId="0" fontId="46" fillId="0" borderId="0" xfId="0" applyFont="1" applyBorder="1" applyAlignment="1" applyProtection="1">
      <alignment horizontal="left" vertical="top" wrapText="1"/>
    </xf>
    <xf numFmtId="0" fontId="46" fillId="23" borderId="0" xfId="0" applyFont="1" applyFill="1" applyAlignment="1" applyProtection="1">
      <alignment horizontal="left" vertical="center" wrapText="1" indent="1"/>
    </xf>
    <xf numFmtId="0" fontId="46" fillId="0" borderId="0" xfId="0" applyFont="1" applyBorder="1" applyAlignment="1" applyProtection="1">
      <alignment horizontal="left" vertical="center" wrapText="1"/>
    </xf>
    <xf numFmtId="0" fontId="100" fillId="0" borderId="10" xfId="0" applyFont="1" applyBorder="1" applyAlignment="1" applyProtection="1">
      <alignment horizontal="left" vertical="top" wrapText="1" indent="1"/>
    </xf>
    <xf numFmtId="0" fontId="100" fillId="0" borderId="11" xfId="0" applyFont="1" applyBorder="1" applyAlignment="1" applyProtection="1">
      <alignment horizontal="left" vertical="top" wrapText="1" indent="1"/>
    </xf>
    <xf numFmtId="0" fontId="100" fillId="0" borderId="12" xfId="0" applyFont="1" applyBorder="1" applyAlignment="1" applyProtection="1">
      <alignment horizontal="left" vertical="top" wrapText="1" indent="1"/>
    </xf>
    <xf numFmtId="0" fontId="100" fillId="0" borderId="15" xfId="0" applyFont="1" applyBorder="1" applyAlignment="1" applyProtection="1">
      <alignment horizontal="left" vertical="top" wrapText="1" indent="1"/>
    </xf>
    <xf numFmtId="0" fontId="100" fillId="0" borderId="0" xfId="0" applyFont="1" applyBorder="1" applyAlignment="1" applyProtection="1">
      <alignment horizontal="left" vertical="top" wrapText="1" indent="1"/>
    </xf>
    <xf numFmtId="0" fontId="100" fillId="0" borderId="16" xfId="0" applyFont="1" applyBorder="1" applyAlignment="1" applyProtection="1">
      <alignment horizontal="left" vertical="top" wrapText="1" indent="1"/>
    </xf>
    <xf numFmtId="0" fontId="100" fillId="0" borderId="13" xfId="0" applyFont="1" applyBorder="1" applyAlignment="1" applyProtection="1">
      <alignment horizontal="left" vertical="top" wrapText="1" indent="1"/>
    </xf>
    <xf numFmtId="0" fontId="100" fillId="0" borderId="8" xfId="0" applyFont="1" applyBorder="1" applyAlignment="1" applyProtection="1">
      <alignment horizontal="left" vertical="top" wrapText="1" indent="1"/>
    </xf>
    <xf numFmtId="0" fontId="100" fillId="0" borderId="14" xfId="0" applyFont="1" applyBorder="1" applyAlignment="1" applyProtection="1">
      <alignment horizontal="left" vertical="top" wrapText="1" indent="1"/>
    </xf>
    <xf numFmtId="0" fontId="98" fillId="7" borderId="0" xfId="0" applyFont="1" applyFill="1" applyBorder="1" applyAlignment="1" applyProtection="1">
      <alignment vertical="center" wrapText="1"/>
    </xf>
    <xf numFmtId="0" fontId="113" fillId="0" borderId="79" xfId="0" applyFont="1" applyFill="1" applyBorder="1" applyAlignment="1" applyProtection="1">
      <alignment horizontal="left" vertical="center" wrapText="1" indent="1"/>
    </xf>
    <xf numFmtId="0" fontId="46" fillId="0" borderId="44" xfId="0" applyFont="1" applyFill="1" applyBorder="1" applyAlignment="1" applyProtection="1">
      <alignment horizontal="left" vertical="center" wrapText="1" indent="1"/>
    </xf>
    <xf numFmtId="0" fontId="46" fillId="0" borderId="45" xfId="0" applyFont="1" applyFill="1" applyBorder="1" applyAlignment="1" applyProtection="1">
      <alignment horizontal="left" vertical="center" wrapText="1" indent="1"/>
    </xf>
    <xf numFmtId="0" fontId="46" fillId="0" borderId="80" xfId="0" applyFont="1" applyFill="1" applyBorder="1" applyAlignment="1" applyProtection="1">
      <alignment horizontal="left" vertical="center" wrapText="1" indent="1"/>
    </xf>
    <xf numFmtId="0" fontId="46" fillId="0" borderId="0" xfId="0" applyFont="1" applyFill="1" applyBorder="1" applyAlignment="1" applyProtection="1">
      <alignment horizontal="left" vertical="center" wrapText="1" indent="1"/>
    </xf>
    <xf numFmtId="0" fontId="46" fillId="0" borderId="43" xfId="0" applyFont="1" applyFill="1" applyBorder="1" applyAlignment="1" applyProtection="1">
      <alignment horizontal="left" vertical="center" wrapText="1" indent="1"/>
    </xf>
    <xf numFmtId="0" fontId="46" fillId="0" borderId="81" xfId="0" applyFont="1" applyFill="1" applyBorder="1" applyAlignment="1" applyProtection="1">
      <alignment horizontal="left" vertical="center" wrapText="1" indent="1"/>
    </xf>
    <xf numFmtId="0" fontId="46" fillId="0" borderId="76" xfId="0" applyFont="1" applyFill="1" applyBorder="1" applyAlignment="1" applyProtection="1">
      <alignment horizontal="left" vertical="center" wrapText="1" indent="1"/>
    </xf>
    <xf numFmtId="0" fontId="46" fillId="0" borderId="46" xfId="0" applyFont="1" applyFill="1" applyBorder="1" applyAlignment="1" applyProtection="1">
      <alignment horizontal="left" vertical="center" wrapText="1" indent="1"/>
    </xf>
    <xf numFmtId="0" fontId="102" fillId="0" borderId="0" xfId="0" quotePrefix="1" applyFont="1" applyAlignment="1" applyProtection="1">
      <alignment horizontal="center" vertical="center"/>
    </xf>
    <xf numFmtId="0" fontId="102" fillId="0" borderId="0" xfId="0" applyFont="1" applyAlignment="1" applyProtection="1">
      <alignment horizontal="center" vertical="center"/>
    </xf>
    <xf numFmtId="0" fontId="2" fillId="23" borderId="0" xfId="0" applyFont="1" applyFill="1" applyAlignment="1" applyProtection="1">
      <alignment horizontal="left" vertical="center" wrapText="1" indent="1"/>
    </xf>
    <xf numFmtId="0" fontId="72" fillId="0" borderId="0" xfId="0" applyFont="1" applyAlignment="1" applyProtection="1">
      <alignment horizontal="left" vertical="center" wrapText="1"/>
    </xf>
    <xf numFmtId="0" fontId="1" fillId="23" borderId="0" xfId="0" applyFont="1" applyFill="1" applyAlignment="1" applyProtection="1">
      <alignment horizontal="left" vertical="center" wrapText="1" indent="1"/>
    </xf>
  </cellXfs>
  <cellStyles count="23">
    <cellStyle name="20 % - Dekorfärg1" xfId="17" builtinId="30"/>
    <cellStyle name="20 % - Dekorfärg2" xfId="18" builtinId="34"/>
    <cellStyle name="20 % - Dekorfärg3" xfId="19" builtinId="38"/>
    <cellStyle name="20 % - Dekorfärg4" xfId="20" builtinId="42"/>
    <cellStyle name="20 % - Dekorfärg5" xfId="12" builtinId="46"/>
    <cellStyle name="20 % - Dekorfärg6" xfId="13" builtinId="50"/>
    <cellStyle name="40 % - Dekorfärg1" xfId="7" builtinId="31"/>
    <cellStyle name="40 % - Dekorfärg4" xfId="21" builtinId="43"/>
    <cellStyle name="40 % - Dekorfärg5" xfId="8" builtinId="47"/>
    <cellStyle name="40 % - Dekorfärg6" xfId="14" builtinId="51"/>
    <cellStyle name="Bra" xfId="4" builtinId="26"/>
    <cellStyle name="Dålig" xfId="11" builtinId="27"/>
    <cellStyle name="Hyperlänk" xfId="22" builtinId="8"/>
    <cellStyle name="Indata" xfId="6" builtinId="20"/>
    <cellStyle name="Neutral" xfId="5" builtinId="28"/>
    <cellStyle name="Normal" xfId="0" builtinId="0" customBuiltin="1"/>
    <cellStyle name="Procent" xfId="15" builtinId="5"/>
    <cellStyle name="Rubrik" xfId="10" builtinId="15"/>
    <cellStyle name="Rubrik 1" xfId="1" builtinId="16" customBuiltin="1"/>
    <cellStyle name="Rubrik 2" xfId="2" builtinId="17" customBuiltin="1"/>
    <cellStyle name="Rubrik 3" xfId="3" builtinId="18" customBuiltin="1"/>
    <cellStyle name="Rubrik 4" xfId="9" builtinId="19"/>
    <cellStyle name="Summa" xfId="16" builtinId="25"/>
  </cellStyles>
  <dxfs count="28">
    <dxf>
      <font>
        <color theme="7" tint="0.39994506668294322"/>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0"/>
      </font>
      <fill>
        <patternFill patternType="solid">
          <bgColor theme="4" tint="0.39994506668294322"/>
        </patternFill>
      </fill>
    </dxf>
    <dxf>
      <font>
        <color auto="1"/>
      </font>
      <fill>
        <patternFill>
          <bgColor rgb="FFA7E8FF"/>
        </patternFill>
      </fill>
    </dxf>
  </dxfs>
  <tableStyles count="0" defaultTableStyle="TableStyleMedium2" defaultPivotStyle="PivotStyleLight16"/>
  <colors>
    <mruColors>
      <color rgb="FFF5F5F5"/>
      <color rgb="FFE7E6E6"/>
      <color rgb="FFE4E4E1"/>
      <color rgb="FFEFE4EA"/>
      <color rgb="FF333333"/>
      <color rgb="FFFFE8A9"/>
      <color rgb="FFBEE6DB"/>
      <color rgb="FF96D3C3"/>
      <color rgb="FF41B496"/>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565197393888356"/>
          <c:y val="0.13955598440081596"/>
          <c:w val="0.34582996766503232"/>
          <c:h val="0.78988225094663"/>
        </c:manualLayout>
      </c:layout>
      <c:radarChart>
        <c:radarStyle val="marker"/>
        <c:varyColors val="0"/>
        <c:ser>
          <c:idx val="0"/>
          <c:order val="0"/>
          <c:tx>
            <c:strRef>
              <c:f>Översikt!$F$220</c:f>
              <c:strCache>
                <c:ptCount val="1"/>
                <c:pt idx="0">
                  <c:v>Organisationens övergripande nivå</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cat>
            <c:strRef>
              <c:f>Översikt!$G$219:$P$219</c:f>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f>Översikt!$G$220:$P$220</c:f>
              <c:numCache>
                <c:formatCode>General</c:formatCode>
                <c:ptCount val="10"/>
                <c:pt idx="0">
                  <c:v>0.1</c:v>
                </c:pt>
                <c:pt idx="1">
                  <c:v>0.1</c:v>
                </c:pt>
                <c:pt idx="2">
                  <c:v>0.1</c:v>
                </c:pt>
                <c:pt idx="3">
                  <c:v>0.1</c:v>
                </c:pt>
                <c:pt idx="4">
                  <c:v>0.1</c:v>
                </c:pt>
                <c:pt idx="5">
                  <c:v>0.1</c:v>
                </c:pt>
                <c:pt idx="6">
                  <c:v>0.1</c:v>
                </c:pt>
                <c:pt idx="7">
                  <c:v>0.1</c:v>
                </c:pt>
                <c:pt idx="8">
                  <c:v>0.1</c:v>
                </c:pt>
                <c:pt idx="9">
                  <c:v>0.1</c:v>
                </c:pt>
              </c:numCache>
            </c:numRef>
          </c:val>
          <c:extLst>
            <c:ext xmlns:c16="http://schemas.microsoft.com/office/drawing/2014/chart" uri="{C3380CC4-5D6E-409C-BE32-E72D297353CC}">
              <c16:uniqueId val="{00000000-93A3-4360-BF06-2B26D89D04FD}"/>
            </c:ext>
          </c:extLst>
        </c:ser>
        <c:ser>
          <c:idx val="1"/>
          <c:order val="1"/>
          <c:tx>
            <c:strRef>
              <c:f>Översikt!$F$221</c:f>
              <c:strCache>
                <c:ptCount val="1"/>
                <c:pt idx="0">
                  <c:v>Indikativ nivå inom respektive område</c:v>
                </c:pt>
              </c:strCache>
            </c:strRef>
          </c:tx>
          <c:spPr>
            <a:ln w="34925" cap="rnd">
              <a:solidFill>
                <a:schemeClr val="accent2"/>
              </a:solidFill>
              <a:prstDash val="dash"/>
              <a:round/>
            </a:ln>
            <a:effectLst>
              <a:outerShdw blurRad="57150" dist="19050" dir="5400000" algn="ctr" rotWithShape="0">
                <a:srgbClr val="000000">
                  <a:alpha val="63000"/>
                </a:srgbClr>
              </a:outerShdw>
            </a:effectLst>
          </c:spPr>
          <c:marker>
            <c:symbol val="none"/>
          </c:marker>
          <c:cat>
            <c:strRef>
              <c:f>Översikt!$G$219:$P$219</c:f>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f>Översikt!$G$221:$P$221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A3-4360-BF06-2B26D89D04FD}"/>
            </c:ext>
          </c:extLst>
        </c:ser>
        <c:ser>
          <c:idx val="2"/>
          <c:order val="2"/>
          <c:tx>
            <c:strRef>
              <c:f>Översikt!$F$222</c:f>
              <c:strCache>
                <c:ptCount val="1"/>
                <c:pt idx="0">
                  <c:v>Målbild för organisationens övergripande nivå</c:v>
                </c:pt>
              </c:strCache>
            </c:strRef>
          </c:tx>
          <c:spPr>
            <a:ln w="34925" cap="rnd">
              <a:solidFill>
                <a:schemeClr val="accent3"/>
              </a:solidFill>
              <a:round/>
            </a:ln>
            <a:effectLst>
              <a:outerShdw blurRad="57150" dist="19050" dir="5400000" algn="ctr" rotWithShape="0">
                <a:srgbClr val="000000">
                  <a:alpha val="63000"/>
                </a:srgbClr>
              </a:outerShdw>
            </a:effectLst>
          </c:spPr>
          <c:marker>
            <c:symbol val="none"/>
          </c:marker>
          <c:cat>
            <c:strRef>
              <c:f>Översikt!$G$219:$P$219</c:f>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f>Översikt!$G$222:$P$222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3A3-4360-BF06-2B26D89D04FD}"/>
            </c:ext>
          </c:extLst>
        </c:ser>
        <c:ser>
          <c:idx val="3"/>
          <c:order val="3"/>
          <c:tx>
            <c:strRef>
              <c:f>Översikt!$F$223</c:f>
              <c:strCache>
                <c:ptCount val="1"/>
                <c:pt idx="0">
                  <c:v>Målbild för indikativ nivå inom respektive område</c:v>
                </c:pt>
              </c:strCache>
            </c:strRef>
          </c:tx>
          <c:spPr>
            <a:ln w="34925" cap="rnd">
              <a:solidFill>
                <a:schemeClr val="accent4"/>
              </a:solidFill>
              <a:prstDash val="dash"/>
              <a:round/>
            </a:ln>
            <a:effectLst>
              <a:outerShdw blurRad="57150" dist="19050" dir="5400000" algn="ctr" rotWithShape="0">
                <a:srgbClr val="000000">
                  <a:alpha val="63000"/>
                </a:srgbClr>
              </a:outerShdw>
            </a:effectLst>
          </c:spPr>
          <c:marker>
            <c:symbol val="none"/>
          </c:marker>
          <c:cat>
            <c:strRef>
              <c:f>Översikt!$G$219:$P$219</c:f>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f>Översikt!$G$223:$P$223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3A3-4360-BF06-2B26D89D04FD}"/>
            </c:ext>
          </c:extLst>
        </c:ser>
        <c:dLbls>
          <c:showLegendKey val="0"/>
          <c:showVal val="0"/>
          <c:showCatName val="0"/>
          <c:showSerName val="0"/>
          <c:showPercent val="0"/>
          <c:showBubbleSize val="0"/>
        </c:dLbls>
        <c:axId val="842151128"/>
        <c:axId val="842150144"/>
      </c:radarChart>
      <c:catAx>
        <c:axId val="8421511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333333"/>
                </a:solidFill>
                <a:latin typeface="+mn-lt"/>
                <a:ea typeface="+mn-ea"/>
                <a:cs typeface="+mn-cs"/>
              </a:defRPr>
            </a:pPr>
            <a:endParaRPr lang="sv-SE"/>
          </a:p>
        </c:txPr>
        <c:crossAx val="842150144"/>
        <c:crosses val="autoZero"/>
        <c:auto val="1"/>
        <c:lblAlgn val="ctr"/>
        <c:lblOffset val="100"/>
        <c:noMultiLvlLbl val="0"/>
      </c:catAx>
      <c:valAx>
        <c:axId val="842150144"/>
        <c:scaling>
          <c:orientation val="minMax"/>
          <c:max val="5"/>
        </c:scaling>
        <c:delete val="0"/>
        <c:axPos val="l"/>
        <c:majorGridlines>
          <c:spPr>
            <a:ln w="9525" cap="flat" cmpd="sng" algn="ctr">
              <a:solidFill>
                <a:schemeClr val="bg2">
                  <a:lumMod val="2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rgbClr val="333333"/>
                </a:solidFill>
                <a:latin typeface="+mn-lt"/>
                <a:ea typeface="+mn-ea"/>
                <a:cs typeface="+mn-cs"/>
              </a:defRPr>
            </a:pPr>
            <a:endParaRPr lang="sv-SE"/>
          </a:p>
        </c:txPr>
        <c:crossAx val="842151128"/>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rgbClr val="333333"/>
              </a:solidFill>
              <a:latin typeface="+mn-lt"/>
              <a:ea typeface="+mn-ea"/>
              <a:cs typeface="+mn-cs"/>
            </a:defRPr>
          </a:pPr>
          <a:endParaRPr lang="sv-SE"/>
        </a:p>
      </c:txPr>
    </c:legend>
    <c:plotVisOnly val="1"/>
    <c:dispBlanksAs val="gap"/>
    <c:showDLblsOverMax val="0"/>
  </c:chart>
  <c:spPr>
    <a:solidFill>
      <a:schemeClr val="bg2">
        <a:alpha val="35000"/>
      </a:schemeClr>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Översikt!$G$256</c:f>
          <c:strCache>
            <c:ptCount val="1"/>
            <c:pt idx="0">
              <c:v>Säkerhetsåtgärder och förbättringsarbete</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Century Gothic" panose="020B0502020202020204" pitchFamily="34" charset="0"/>
              <a:ea typeface="+mn-ea"/>
              <a:cs typeface="+mn-cs"/>
            </a:defRPr>
          </a:pPr>
          <a:endParaRPr lang="sv-S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percentStacked"/>
        <c:varyColors val="0"/>
        <c:ser>
          <c:idx val="0"/>
          <c:order val="0"/>
          <c:tx>
            <c:strRef>
              <c:f>Översikt!$F$257</c:f>
              <c:strCache>
                <c:ptCount val="1"/>
                <c:pt idx="0">
                  <c:v>Organisationens poäng inom området</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Översikt!$G$257</c:f>
              <c:numCache>
                <c:formatCode>General</c:formatCode>
                <c:ptCount val="1"/>
                <c:pt idx="0">
                  <c:v>0</c:v>
                </c:pt>
              </c:numCache>
            </c:numRef>
          </c:val>
          <c:extLst>
            <c:ext xmlns:c16="http://schemas.microsoft.com/office/drawing/2014/chart" uri="{C3380CC4-5D6E-409C-BE32-E72D297353CC}">
              <c16:uniqueId val="{00000000-9250-4FF3-BE43-04E2E06CFA25}"/>
            </c:ext>
          </c:extLst>
        </c:ser>
        <c:ser>
          <c:idx val="1"/>
          <c:order val="1"/>
          <c:tx>
            <c:strRef>
              <c:f>Översikt!$F$258</c:f>
              <c:strCache>
                <c:ptCount val="1"/>
                <c:pt idx="0">
                  <c:v>Kvarvarande poäng att samla</c:v>
                </c:pt>
              </c:strCache>
            </c:strRef>
          </c:tx>
          <c:spPr>
            <a:solidFill>
              <a:schemeClr val="accent2">
                <a:lumMod val="20000"/>
                <a:lumOff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Översikt!$G$258</c:f>
              <c:numCache>
                <c:formatCode>General</c:formatCode>
                <c:ptCount val="1"/>
                <c:pt idx="0">
                  <c:v>34</c:v>
                </c:pt>
              </c:numCache>
            </c:numRef>
          </c:val>
          <c:extLst>
            <c:ext xmlns:c16="http://schemas.microsoft.com/office/drawing/2014/chart" uri="{C3380CC4-5D6E-409C-BE32-E72D297353CC}">
              <c16:uniqueId val="{00000001-9250-4FF3-BE43-04E2E06CFA25}"/>
            </c:ext>
          </c:extLst>
        </c:ser>
        <c:dLbls>
          <c:showLegendKey val="0"/>
          <c:showVal val="1"/>
          <c:showCatName val="0"/>
          <c:showSerName val="0"/>
          <c:showPercent val="0"/>
          <c:showBubbleSize val="0"/>
        </c:dLbls>
        <c:gapWidth val="150"/>
        <c:shape val="box"/>
        <c:axId val="1200229952"/>
        <c:axId val="1200222736"/>
        <c:axId val="0"/>
      </c:bar3DChart>
      <c:catAx>
        <c:axId val="1200229952"/>
        <c:scaling>
          <c:orientation val="minMax"/>
        </c:scaling>
        <c:delete val="1"/>
        <c:axPos val="l"/>
        <c:numFmt formatCode="General" sourceLinked="1"/>
        <c:majorTickMark val="none"/>
        <c:minorTickMark val="none"/>
        <c:tickLblPos val="nextTo"/>
        <c:crossAx val="1200222736"/>
        <c:crossesAt val="0"/>
        <c:auto val="1"/>
        <c:lblAlgn val="ctr"/>
        <c:lblOffset val="100"/>
        <c:noMultiLvlLbl val="0"/>
      </c:catAx>
      <c:valAx>
        <c:axId val="1200222736"/>
        <c:scaling>
          <c:orientation val="minMax"/>
        </c:scaling>
        <c:delete val="0"/>
        <c:axPos val="b"/>
        <c:majorGridlines>
          <c:spPr>
            <a:ln w="9525" cap="flat" cmpd="sng" algn="ctr">
              <a:no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sv-SE"/>
          </a:p>
        </c:txPr>
        <c:crossAx val="1200229952"/>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sv-SE"/>
          </a:p>
        </c:txPr>
      </c:legendEntry>
      <c:legendEntry>
        <c:idx val="1"/>
        <c:txPr>
          <a:bodyPr rot="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sv-SE"/>
          </a:p>
        </c:txPr>
      </c:legendEntry>
      <c:overlay val="0"/>
      <c:spPr>
        <a:noFill/>
        <a:ln>
          <a:noFill/>
        </a:ln>
        <a:effectLst/>
      </c:spPr>
      <c:txPr>
        <a:bodyPr rot="0" spcFirstLastPara="1" vertOverflow="ellipsis" vert="horz" wrap="square" anchor="ctr" anchorCtr="1"/>
        <a:lstStyle/>
        <a:p>
          <a:pPr>
            <a:defRPr sz="1000" b="0" i="0" u="none" strike="noStrike" kern="1200" baseline="0">
              <a:solidFill>
                <a:srgbClr val="333333"/>
              </a:solidFill>
              <a:latin typeface="+mn-lt"/>
              <a:ea typeface="+mn-ea"/>
              <a:cs typeface="+mn-cs"/>
            </a:defRPr>
          </a:pPr>
          <a:endParaRPr lang="sv-SE"/>
        </a:p>
      </c:txPr>
    </c:legend>
    <c:plotVisOnly val="1"/>
    <c:dispBlanksAs val="gap"/>
    <c:showDLblsOverMax val="0"/>
  </c:chart>
  <c:spPr>
    <a:solidFill>
      <a:schemeClr val="bg2">
        <a:alpha val="35000"/>
      </a:schemeClr>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Översikt!$G$261</c:f>
          <c:strCache>
            <c:ptCount val="1"/>
            <c:pt idx="0">
              <c:v>Uppföljning och utvärdering</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Century Gothic" panose="020B0502020202020204" pitchFamily="34" charset="0"/>
              <a:ea typeface="+mn-ea"/>
              <a:cs typeface="+mn-cs"/>
            </a:defRPr>
          </a:pPr>
          <a:endParaRPr lang="sv-S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percentStacked"/>
        <c:varyColors val="0"/>
        <c:ser>
          <c:idx val="0"/>
          <c:order val="0"/>
          <c:tx>
            <c:strRef>
              <c:f>Översikt!$F$262</c:f>
              <c:strCache>
                <c:ptCount val="1"/>
                <c:pt idx="0">
                  <c:v>Organisationens poäng inom området</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Översikt!$G$262</c:f>
              <c:numCache>
                <c:formatCode>General</c:formatCode>
                <c:ptCount val="1"/>
                <c:pt idx="0">
                  <c:v>0</c:v>
                </c:pt>
              </c:numCache>
            </c:numRef>
          </c:val>
          <c:extLst>
            <c:ext xmlns:c16="http://schemas.microsoft.com/office/drawing/2014/chart" uri="{C3380CC4-5D6E-409C-BE32-E72D297353CC}">
              <c16:uniqueId val="{00000000-D9A7-4D03-9C81-B7A196D9FAA4}"/>
            </c:ext>
          </c:extLst>
        </c:ser>
        <c:ser>
          <c:idx val="1"/>
          <c:order val="1"/>
          <c:tx>
            <c:strRef>
              <c:f>Översikt!$F$263</c:f>
              <c:strCache>
                <c:ptCount val="1"/>
                <c:pt idx="0">
                  <c:v>Kvarvarande poäng att samla</c:v>
                </c:pt>
              </c:strCache>
            </c:strRef>
          </c:tx>
          <c:spPr>
            <a:solidFill>
              <a:schemeClr val="accent2">
                <a:lumMod val="20000"/>
                <a:lumOff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Översikt!$G$263</c:f>
              <c:numCache>
                <c:formatCode>General</c:formatCode>
                <c:ptCount val="1"/>
                <c:pt idx="0">
                  <c:v>41</c:v>
                </c:pt>
              </c:numCache>
            </c:numRef>
          </c:val>
          <c:extLst>
            <c:ext xmlns:c16="http://schemas.microsoft.com/office/drawing/2014/chart" uri="{C3380CC4-5D6E-409C-BE32-E72D297353CC}">
              <c16:uniqueId val="{00000001-D9A7-4D03-9C81-B7A196D9FAA4}"/>
            </c:ext>
          </c:extLst>
        </c:ser>
        <c:dLbls>
          <c:showLegendKey val="0"/>
          <c:showVal val="1"/>
          <c:showCatName val="0"/>
          <c:showSerName val="0"/>
          <c:showPercent val="0"/>
          <c:showBubbleSize val="0"/>
        </c:dLbls>
        <c:gapWidth val="150"/>
        <c:shape val="box"/>
        <c:axId val="1200229952"/>
        <c:axId val="1200222736"/>
        <c:axId val="0"/>
      </c:bar3DChart>
      <c:catAx>
        <c:axId val="1200229952"/>
        <c:scaling>
          <c:orientation val="minMax"/>
        </c:scaling>
        <c:delete val="1"/>
        <c:axPos val="l"/>
        <c:numFmt formatCode="General" sourceLinked="1"/>
        <c:majorTickMark val="none"/>
        <c:minorTickMark val="none"/>
        <c:tickLblPos val="nextTo"/>
        <c:crossAx val="1200222736"/>
        <c:crossesAt val="0"/>
        <c:auto val="1"/>
        <c:lblAlgn val="ctr"/>
        <c:lblOffset val="100"/>
        <c:noMultiLvlLbl val="0"/>
      </c:catAx>
      <c:valAx>
        <c:axId val="1200222736"/>
        <c:scaling>
          <c:orientation val="minMax"/>
          <c:min val="0"/>
        </c:scaling>
        <c:delete val="0"/>
        <c:axPos val="b"/>
        <c:majorGridlines>
          <c:spPr>
            <a:ln w="9525" cap="flat" cmpd="sng" algn="ctr">
              <a:no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sv-SE"/>
          </a:p>
        </c:txPr>
        <c:crossAx val="12002299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sv-SE"/>
        </a:p>
      </c:txPr>
    </c:legend>
    <c:plotVisOnly val="1"/>
    <c:dispBlanksAs val="gap"/>
    <c:showDLblsOverMax val="0"/>
  </c:chart>
  <c:spPr>
    <a:solidFill>
      <a:schemeClr val="bg2">
        <a:alpha val="35000"/>
      </a:schemeClr>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Översikt!$G$266</c:f>
          <c:strCache>
            <c:ptCount val="1"/>
            <c:pt idx="0">
              <c:v>Upphandling</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Century Gothic" panose="020B0502020202020204" pitchFamily="34" charset="0"/>
              <a:ea typeface="+mn-ea"/>
              <a:cs typeface="+mn-cs"/>
            </a:defRPr>
          </a:pPr>
          <a:endParaRPr lang="sv-S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percentStacked"/>
        <c:varyColors val="0"/>
        <c:ser>
          <c:idx val="0"/>
          <c:order val="0"/>
          <c:tx>
            <c:strRef>
              <c:f>Översikt!$F$267</c:f>
              <c:strCache>
                <c:ptCount val="1"/>
                <c:pt idx="0">
                  <c:v>Organisationens poäng inom området</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Översikt!$G$267</c:f>
              <c:numCache>
                <c:formatCode>General</c:formatCode>
                <c:ptCount val="1"/>
                <c:pt idx="0">
                  <c:v>0</c:v>
                </c:pt>
              </c:numCache>
            </c:numRef>
          </c:val>
          <c:extLst>
            <c:ext xmlns:c16="http://schemas.microsoft.com/office/drawing/2014/chart" uri="{C3380CC4-5D6E-409C-BE32-E72D297353CC}">
              <c16:uniqueId val="{00000000-EB19-471F-8AA8-082CB9A805F3}"/>
            </c:ext>
          </c:extLst>
        </c:ser>
        <c:ser>
          <c:idx val="1"/>
          <c:order val="1"/>
          <c:tx>
            <c:strRef>
              <c:f>Översikt!$F$268</c:f>
              <c:strCache>
                <c:ptCount val="1"/>
                <c:pt idx="0">
                  <c:v>Kvarvarande poäng att samla</c:v>
                </c:pt>
              </c:strCache>
            </c:strRef>
          </c:tx>
          <c:spPr>
            <a:solidFill>
              <a:schemeClr val="accent2">
                <a:lumMod val="20000"/>
                <a:lumOff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Översikt!$G$268</c:f>
              <c:numCache>
                <c:formatCode>General</c:formatCode>
                <c:ptCount val="1"/>
                <c:pt idx="0">
                  <c:v>16</c:v>
                </c:pt>
              </c:numCache>
            </c:numRef>
          </c:val>
          <c:extLst>
            <c:ext xmlns:c16="http://schemas.microsoft.com/office/drawing/2014/chart" uri="{C3380CC4-5D6E-409C-BE32-E72D297353CC}">
              <c16:uniqueId val="{00000001-EB19-471F-8AA8-082CB9A805F3}"/>
            </c:ext>
          </c:extLst>
        </c:ser>
        <c:dLbls>
          <c:showLegendKey val="0"/>
          <c:showVal val="1"/>
          <c:showCatName val="0"/>
          <c:showSerName val="0"/>
          <c:showPercent val="0"/>
          <c:showBubbleSize val="0"/>
        </c:dLbls>
        <c:gapWidth val="150"/>
        <c:shape val="box"/>
        <c:axId val="1200229952"/>
        <c:axId val="1200222736"/>
        <c:axId val="0"/>
      </c:bar3DChart>
      <c:catAx>
        <c:axId val="1200229952"/>
        <c:scaling>
          <c:orientation val="minMax"/>
        </c:scaling>
        <c:delete val="1"/>
        <c:axPos val="l"/>
        <c:numFmt formatCode="General" sourceLinked="1"/>
        <c:majorTickMark val="none"/>
        <c:minorTickMark val="none"/>
        <c:tickLblPos val="nextTo"/>
        <c:crossAx val="1200222736"/>
        <c:crossesAt val="0"/>
        <c:auto val="1"/>
        <c:lblAlgn val="ctr"/>
        <c:lblOffset val="100"/>
        <c:noMultiLvlLbl val="0"/>
      </c:catAx>
      <c:valAx>
        <c:axId val="1200222736"/>
        <c:scaling>
          <c:orientation val="minMax"/>
        </c:scaling>
        <c:delete val="0"/>
        <c:axPos val="b"/>
        <c:majorGridlines>
          <c:spPr>
            <a:ln w="9525" cap="flat" cmpd="sng" algn="ctr">
              <a:no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sv-SE"/>
          </a:p>
        </c:txPr>
        <c:crossAx val="12002299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sv-SE"/>
        </a:p>
      </c:txPr>
    </c:legend>
    <c:plotVisOnly val="1"/>
    <c:dispBlanksAs val="gap"/>
    <c:showDLblsOverMax val="0"/>
  </c:chart>
  <c:spPr>
    <a:solidFill>
      <a:schemeClr val="bg2">
        <a:alpha val="35000"/>
      </a:schemeClr>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Översikt!$G$271</c:f>
          <c:strCache>
            <c:ptCount val="1"/>
            <c:pt idx="0">
              <c:v>Upprättande och utveckling av säkerhetskultur</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Century Gothic" panose="020B0502020202020204" pitchFamily="34" charset="0"/>
              <a:ea typeface="+mn-ea"/>
              <a:cs typeface="+mn-cs"/>
            </a:defRPr>
          </a:pPr>
          <a:endParaRPr lang="sv-S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percentStacked"/>
        <c:varyColors val="0"/>
        <c:ser>
          <c:idx val="0"/>
          <c:order val="0"/>
          <c:tx>
            <c:strRef>
              <c:f>Översikt!$F$272</c:f>
              <c:strCache>
                <c:ptCount val="1"/>
                <c:pt idx="0">
                  <c:v>Organisationens poäng inom området</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Översikt!$G$272</c:f>
              <c:numCache>
                <c:formatCode>General</c:formatCode>
                <c:ptCount val="1"/>
                <c:pt idx="0">
                  <c:v>0</c:v>
                </c:pt>
              </c:numCache>
            </c:numRef>
          </c:val>
          <c:extLst>
            <c:ext xmlns:c16="http://schemas.microsoft.com/office/drawing/2014/chart" uri="{C3380CC4-5D6E-409C-BE32-E72D297353CC}">
              <c16:uniqueId val="{00000000-710F-4DFA-BE33-AB5A2894484F}"/>
            </c:ext>
          </c:extLst>
        </c:ser>
        <c:ser>
          <c:idx val="1"/>
          <c:order val="1"/>
          <c:tx>
            <c:strRef>
              <c:f>Översikt!$F$273</c:f>
              <c:strCache>
                <c:ptCount val="1"/>
                <c:pt idx="0">
                  <c:v>Kvarvarande poäng att samla</c:v>
                </c:pt>
              </c:strCache>
            </c:strRef>
          </c:tx>
          <c:spPr>
            <a:solidFill>
              <a:schemeClr val="accent2">
                <a:lumMod val="20000"/>
                <a:lumOff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Översikt!$G$273</c:f>
              <c:numCache>
                <c:formatCode>General</c:formatCode>
                <c:ptCount val="1"/>
                <c:pt idx="0">
                  <c:v>42</c:v>
                </c:pt>
              </c:numCache>
            </c:numRef>
          </c:val>
          <c:extLst>
            <c:ext xmlns:c16="http://schemas.microsoft.com/office/drawing/2014/chart" uri="{C3380CC4-5D6E-409C-BE32-E72D297353CC}">
              <c16:uniqueId val="{00000001-710F-4DFA-BE33-AB5A2894484F}"/>
            </c:ext>
          </c:extLst>
        </c:ser>
        <c:dLbls>
          <c:showLegendKey val="0"/>
          <c:showVal val="1"/>
          <c:showCatName val="0"/>
          <c:showSerName val="0"/>
          <c:showPercent val="0"/>
          <c:showBubbleSize val="0"/>
        </c:dLbls>
        <c:gapWidth val="150"/>
        <c:shape val="box"/>
        <c:axId val="1200229952"/>
        <c:axId val="1200222736"/>
        <c:axId val="0"/>
      </c:bar3DChart>
      <c:catAx>
        <c:axId val="1200229952"/>
        <c:scaling>
          <c:orientation val="minMax"/>
        </c:scaling>
        <c:delete val="1"/>
        <c:axPos val="l"/>
        <c:numFmt formatCode="General" sourceLinked="1"/>
        <c:majorTickMark val="none"/>
        <c:minorTickMark val="none"/>
        <c:tickLblPos val="nextTo"/>
        <c:crossAx val="1200222736"/>
        <c:crossesAt val="0"/>
        <c:auto val="1"/>
        <c:lblAlgn val="ctr"/>
        <c:lblOffset val="100"/>
        <c:noMultiLvlLbl val="0"/>
      </c:catAx>
      <c:valAx>
        <c:axId val="1200222736"/>
        <c:scaling>
          <c:orientation val="minMax"/>
        </c:scaling>
        <c:delete val="0"/>
        <c:axPos val="b"/>
        <c:majorGridlines>
          <c:spPr>
            <a:ln w="9525" cap="flat" cmpd="sng" algn="ctr">
              <a:no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sv-SE"/>
          </a:p>
        </c:txPr>
        <c:crossAx val="12002299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sv-SE"/>
        </a:p>
      </c:txPr>
    </c:legend>
    <c:plotVisOnly val="1"/>
    <c:dispBlanksAs val="gap"/>
    <c:showDLblsOverMax val="0"/>
  </c:chart>
  <c:spPr>
    <a:solidFill>
      <a:schemeClr val="bg2">
        <a:alpha val="35000"/>
      </a:schemeClr>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Översikt!$G$236</c:f>
          <c:strCache>
            <c:ptCount val="1"/>
            <c:pt idx="0">
              <c:v>Informationsklassning</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Century Gothic" panose="020B0502020202020204" pitchFamily="34" charset="0"/>
              <a:ea typeface="+mn-ea"/>
              <a:cs typeface="+mn-cs"/>
            </a:defRPr>
          </a:pPr>
          <a:endParaRPr lang="sv-S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percentStacked"/>
        <c:varyColors val="0"/>
        <c:ser>
          <c:idx val="0"/>
          <c:order val="0"/>
          <c:tx>
            <c:strRef>
              <c:f>Översikt!$F$237</c:f>
              <c:strCache>
                <c:ptCount val="1"/>
                <c:pt idx="0">
                  <c:v>Organisationens poäng inom området</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Översikt!$G$237</c:f>
              <c:numCache>
                <c:formatCode>General</c:formatCode>
                <c:ptCount val="1"/>
                <c:pt idx="0">
                  <c:v>0</c:v>
                </c:pt>
              </c:numCache>
            </c:numRef>
          </c:val>
          <c:extLst>
            <c:ext xmlns:c16="http://schemas.microsoft.com/office/drawing/2014/chart" uri="{C3380CC4-5D6E-409C-BE32-E72D297353CC}">
              <c16:uniqueId val="{00000000-7868-45C1-A3AD-45AB317D3227}"/>
            </c:ext>
          </c:extLst>
        </c:ser>
        <c:ser>
          <c:idx val="1"/>
          <c:order val="1"/>
          <c:tx>
            <c:strRef>
              <c:f>Översikt!$F$238</c:f>
              <c:strCache>
                <c:ptCount val="1"/>
                <c:pt idx="0">
                  <c:v>Kvarvarande poäng att samla</c:v>
                </c:pt>
              </c:strCache>
            </c:strRef>
          </c:tx>
          <c:spPr>
            <a:solidFill>
              <a:schemeClr val="accent2">
                <a:lumMod val="20000"/>
                <a:lumOff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Översikt!$G$238</c:f>
              <c:numCache>
                <c:formatCode>General</c:formatCode>
                <c:ptCount val="1"/>
                <c:pt idx="0">
                  <c:v>26</c:v>
                </c:pt>
              </c:numCache>
            </c:numRef>
          </c:val>
          <c:extLst>
            <c:ext xmlns:c16="http://schemas.microsoft.com/office/drawing/2014/chart" uri="{C3380CC4-5D6E-409C-BE32-E72D297353CC}">
              <c16:uniqueId val="{00000001-7868-45C1-A3AD-45AB317D3227}"/>
            </c:ext>
          </c:extLst>
        </c:ser>
        <c:dLbls>
          <c:showLegendKey val="0"/>
          <c:showVal val="1"/>
          <c:showCatName val="0"/>
          <c:showSerName val="0"/>
          <c:showPercent val="0"/>
          <c:showBubbleSize val="0"/>
        </c:dLbls>
        <c:gapWidth val="150"/>
        <c:shape val="box"/>
        <c:axId val="1200229952"/>
        <c:axId val="1200222736"/>
        <c:axId val="0"/>
      </c:bar3DChart>
      <c:catAx>
        <c:axId val="1200229952"/>
        <c:scaling>
          <c:orientation val="minMax"/>
        </c:scaling>
        <c:delete val="1"/>
        <c:axPos val="l"/>
        <c:numFmt formatCode="General" sourceLinked="1"/>
        <c:majorTickMark val="out"/>
        <c:minorTickMark val="none"/>
        <c:tickLblPos val="nextTo"/>
        <c:crossAx val="1200222736"/>
        <c:crossesAt val="0"/>
        <c:auto val="1"/>
        <c:lblAlgn val="ctr"/>
        <c:lblOffset val="100"/>
        <c:noMultiLvlLbl val="0"/>
      </c:catAx>
      <c:valAx>
        <c:axId val="1200222736"/>
        <c:scaling>
          <c:orientation val="minMax"/>
          <c:min val="0"/>
        </c:scaling>
        <c:delete val="0"/>
        <c:axPos val="b"/>
        <c:majorGridlines>
          <c:spPr>
            <a:ln w="9525" cap="flat" cmpd="sng" algn="ctr">
              <a:no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sv-SE"/>
          </a:p>
        </c:txPr>
        <c:crossAx val="1200229952"/>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sv-SE"/>
          </a:p>
        </c:txPr>
      </c:legendEntry>
      <c:legendEntry>
        <c:idx val="1"/>
        <c:txPr>
          <a:bodyPr rot="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sv-SE"/>
          </a:p>
        </c:txPr>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sv-SE"/>
        </a:p>
      </c:txPr>
    </c:legend>
    <c:plotVisOnly val="1"/>
    <c:dispBlanksAs val="gap"/>
    <c:showDLblsOverMax val="0"/>
  </c:chart>
  <c:spPr>
    <a:solidFill>
      <a:schemeClr val="bg2">
        <a:alpha val="35000"/>
      </a:schemeClr>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400001502550579"/>
          <c:y val="0.20616149294015632"/>
          <c:w val="0.37454428893045943"/>
          <c:h val="0.68939809484124748"/>
        </c:manualLayout>
      </c:layout>
      <c:radarChart>
        <c:radarStyle val="marker"/>
        <c:varyColors val="0"/>
        <c:ser>
          <c:idx val="0"/>
          <c:order val="0"/>
          <c:tx>
            <c:strRef>
              <c:f>Översikt!$F$220</c:f>
              <c:strCache>
                <c:ptCount val="1"/>
                <c:pt idx="0">
                  <c:v>Organisationens övergripande nivå</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cat>
            <c:strRef>
              <c:f>Översikt!$G$219:$P$219</c:f>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f>Översikt!$G$220:$P$220</c:f>
              <c:numCache>
                <c:formatCode>General</c:formatCode>
                <c:ptCount val="10"/>
                <c:pt idx="0">
                  <c:v>0.1</c:v>
                </c:pt>
                <c:pt idx="1">
                  <c:v>0.1</c:v>
                </c:pt>
                <c:pt idx="2">
                  <c:v>0.1</c:v>
                </c:pt>
                <c:pt idx="3">
                  <c:v>0.1</c:v>
                </c:pt>
                <c:pt idx="4">
                  <c:v>0.1</c:v>
                </c:pt>
                <c:pt idx="5">
                  <c:v>0.1</c:v>
                </c:pt>
                <c:pt idx="6">
                  <c:v>0.1</c:v>
                </c:pt>
                <c:pt idx="7">
                  <c:v>0.1</c:v>
                </c:pt>
                <c:pt idx="8">
                  <c:v>0.1</c:v>
                </c:pt>
                <c:pt idx="9">
                  <c:v>0.1</c:v>
                </c:pt>
              </c:numCache>
            </c:numRef>
          </c:val>
          <c:extLst>
            <c:ext xmlns:c16="http://schemas.microsoft.com/office/drawing/2014/chart" uri="{C3380CC4-5D6E-409C-BE32-E72D297353CC}">
              <c16:uniqueId val="{00000000-689E-414D-BD9D-129C0A27DD56}"/>
            </c:ext>
          </c:extLst>
        </c:ser>
        <c:ser>
          <c:idx val="1"/>
          <c:order val="1"/>
          <c:tx>
            <c:strRef>
              <c:f>Översikt!$F$221</c:f>
              <c:strCache>
                <c:ptCount val="1"/>
                <c:pt idx="0">
                  <c:v>Indikativ nivå inom respektive område</c:v>
                </c:pt>
              </c:strCache>
            </c:strRef>
          </c:tx>
          <c:spPr>
            <a:ln w="34925" cap="rnd">
              <a:solidFill>
                <a:schemeClr val="accent2"/>
              </a:solidFill>
              <a:prstDash val="dash"/>
              <a:round/>
            </a:ln>
            <a:effectLst>
              <a:outerShdw blurRad="57150" dist="19050" dir="5400000" algn="ctr" rotWithShape="0">
                <a:srgbClr val="000000">
                  <a:alpha val="63000"/>
                </a:srgbClr>
              </a:outerShdw>
            </a:effectLst>
          </c:spPr>
          <c:marker>
            <c:symbol val="none"/>
          </c:marker>
          <c:cat>
            <c:strRef>
              <c:f>Översikt!$G$219:$P$219</c:f>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f>Översikt!$G$221:$P$221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9E-414D-BD9D-129C0A27DD56}"/>
            </c:ext>
          </c:extLst>
        </c:ser>
        <c:ser>
          <c:idx val="2"/>
          <c:order val="2"/>
          <c:tx>
            <c:strRef>
              <c:f>Översikt!$F$222</c:f>
              <c:strCache>
                <c:ptCount val="1"/>
                <c:pt idx="0">
                  <c:v>Målbild för organisationens övergripande nivå</c:v>
                </c:pt>
              </c:strCache>
            </c:strRef>
          </c:tx>
          <c:spPr>
            <a:ln w="34925" cap="rnd">
              <a:solidFill>
                <a:schemeClr val="accent3"/>
              </a:solidFill>
              <a:round/>
            </a:ln>
            <a:effectLst>
              <a:outerShdw blurRad="57150" dist="19050" dir="5400000" algn="ctr" rotWithShape="0">
                <a:srgbClr val="000000">
                  <a:alpha val="63000"/>
                </a:srgbClr>
              </a:outerShdw>
            </a:effectLst>
          </c:spPr>
          <c:marker>
            <c:symbol val="none"/>
          </c:marker>
          <c:cat>
            <c:strRef>
              <c:f>Översikt!$G$219:$P$219</c:f>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f>Översikt!$G$222:$P$222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8B6-4186-B328-BC90B32B1E8F}"/>
            </c:ext>
          </c:extLst>
        </c:ser>
        <c:ser>
          <c:idx val="3"/>
          <c:order val="3"/>
          <c:tx>
            <c:strRef>
              <c:f>Översikt!$F$223</c:f>
              <c:strCache>
                <c:ptCount val="1"/>
                <c:pt idx="0">
                  <c:v>Målbild för indikativ nivå inom respektive område</c:v>
                </c:pt>
              </c:strCache>
            </c:strRef>
          </c:tx>
          <c:spPr>
            <a:ln w="34925" cap="rnd">
              <a:solidFill>
                <a:schemeClr val="accent4"/>
              </a:solidFill>
              <a:prstDash val="dash"/>
              <a:round/>
            </a:ln>
            <a:effectLst>
              <a:outerShdw blurRad="57150" dist="19050" dir="5400000" algn="ctr" rotWithShape="0">
                <a:srgbClr val="000000">
                  <a:alpha val="63000"/>
                </a:srgbClr>
              </a:outerShdw>
            </a:effectLst>
          </c:spPr>
          <c:marker>
            <c:symbol val="none"/>
          </c:marker>
          <c:cat>
            <c:strRef>
              <c:f>Översikt!$G$219:$P$219</c:f>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f>Översikt!$G$223:$P$223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B6-4186-B328-BC90B32B1E8F}"/>
            </c:ext>
          </c:extLst>
        </c:ser>
        <c:dLbls>
          <c:showLegendKey val="0"/>
          <c:showVal val="0"/>
          <c:showCatName val="0"/>
          <c:showSerName val="0"/>
          <c:showPercent val="0"/>
          <c:showBubbleSize val="0"/>
        </c:dLbls>
        <c:axId val="842151128"/>
        <c:axId val="842150144"/>
      </c:radarChart>
      <c:catAx>
        <c:axId val="8421511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rgbClr val="333333"/>
                </a:solidFill>
                <a:latin typeface="+mn-lt"/>
                <a:ea typeface="+mn-ea"/>
                <a:cs typeface="+mn-cs"/>
              </a:defRPr>
            </a:pPr>
            <a:endParaRPr lang="sv-SE"/>
          </a:p>
        </c:txPr>
        <c:crossAx val="842150144"/>
        <c:crosses val="autoZero"/>
        <c:auto val="1"/>
        <c:lblAlgn val="ctr"/>
        <c:lblOffset val="100"/>
        <c:noMultiLvlLbl val="0"/>
      </c:catAx>
      <c:valAx>
        <c:axId val="842150144"/>
        <c:scaling>
          <c:orientation val="minMax"/>
          <c:max val="5"/>
        </c:scaling>
        <c:delete val="0"/>
        <c:axPos val="l"/>
        <c:majorGridlines>
          <c:spPr>
            <a:ln w="9525" cap="flat" cmpd="sng" algn="ctr">
              <a:solidFill>
                <a:schemeClr val="bg2">
                  <a:lumMod val="2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333333"/>
                </a:solidFill>
                <a:latin typeface="+mn-lt"/>
                <a:ea typeface="+mn-ea"/>
                <a:cs typeface="+mn-cs"/>
              </a:defRPr>
            </a:pPr>
            <a:endParaRPr lang="sv-SE"/>
          </a:p>
        </c:txPr>
        <c:crossAx val="842151128"/>
        <c:crosses val="autoZero"/>
        <c:crossBetween val="between"/>
        <c:majorUnit val="1"/>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rgbClr val="333333"/>
              </a:solidFill>
              <a:latin typeface="+mn-lt"/>
              <a:ea typeface="+mn-ea"/>
              <a:cs typeface="+mn-cs"/>
            </a:defRPr>
          </a:pPr>
          <a:endParaRPr lang="sv-SE"/>
        </a:p>
      </c:txPr>
    </c:legend>
    <c:plotVisOnly val="1"/>
    <c:dispBlanksAs val="gap"/>
    <c:showDLblsOverMax val="0"/>
  </c:chart>
  <c:spPr>
    <a:solidFill>
      <a:srgbClr val="E4E4E1">
        <a:alpha val="35000"/>
      </a:srgbClr>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Översikt!$F$277</c:f>
          <c:strCache>
            <c:ptCount val="1"/>
            <c:pt idx="0">
              <c:v>Poängkrav för modellens nivåer</c:v>
            </c:pt>
          </c:strCache>
        </c:strRef>
      </c:tx>
      <c:layout>
        <c:manualLayout>
          <c:xMode val="edge"/>
          <c:yMode val="edge"/>
          <c:x val="0.35894546145547546"/>
          <c:y val="2.849716924379059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Century Gothic" panose="020B0502020202020204" pitchFamily="34" charset="0"/>
              <a:ea typeface="+mn-ea"/>
              <a:cs typeface="+mn-cs"/>
            </a:defRPr>
          </a:pPr>
          <a:endParaRPr lang="sv-S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843533865358097"/>
          <c:y val="0.10590984168812743"/>
          <c:w val="0.86690871755624499"/>
          <c:h val="0.70227301948600529"/>
        </c:manualLayout>
      </c:layout>
      <c:bar3DChart>
        <c:barDir val="bar"/>
        <c:grouping val="stacked"/>
        <c:varyColors val="0"/>
        <c:ser>
          <c:idx val="0"/>
          <c:order val="0"/>
          <c:tx>
            <c:strRef>
              <c:f>Översikt!$G$278</c:f>
              <c:strCache>
                <c:ptCount val="1"/>
                <c:pt idx="0">
                  <c:v>Nivå 1</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Översikt!$F$279:$F$282</c:f>
              <c:strCache>
                <c:ptCount val="4"/>
                <c:pt idx="0">
                  <c:v>Gräns - nivå 1</c:v>
                </c:pt>
                <c:pt idx="1">
                  <c:v>Gräns - nivå 2</c:v>
                </c:pt>
                <c:pt idx="2">
                  <c:v>Gräns - nivå 3</c:v>
                </c:pt>
                <c:pt idx="3">
                  <c:v>Gräns - nivå 4</c:v>
                </c:pt>
              </c:strCache>
            </c:strRef>
          </c:cat>
          <c:val>
            <c:numRef>
              <c:f>Översikt!$G$279:$G$282</c:f>
              <c:numCache>
                <c:formatCode>General</c:formatCode>
                <c:ptCount val="4"/>
                <c:pt idx="0">
                  <c:v>15</c:v>
                </c:pt>
                <c:pt idx="1">
                  <c:v>30</c:v>
                </c:pt>
                <c:pt idx="2">
                  <c:v>45</c:v>
                </c:pt>
                <c:pt idx="3">
                  <c:v>60</c:v>
                </c:pt>
              </c:numCache>
            </c:numRef>
          </c:val>
          <c:extLst>
            <c:ext xmlns:c16="http://schemas.microsoft.com/office/drawing/2014/chart" uri="{C3380CC4-5D6E-409C-BE32-E72D297353CC}">
              <c16:uniqueId val="{00000000-55DF-4563-9F18-6136E6737F9F}"/>
            </c:ext>
          </c:extLst>
        </c:ser>
        <c:ser>
          <c:idx val="1"/>
          <c:order val="1"/>
          <c:tx>
            <c:strRef>
              <c:f>Översikt!$H$278</c:f>
              <c:strCache>
                <c:ptCount val="1"/>
                <c:pt idx="0">
                  <c:v>Nivå 2</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Översikt!$F$279:$F$282</c:f>
              <c:strCache>
                <c:ptCount val="4"/>
                <c:pt idx="0">
                  <c:v>Gräns - nivå 1</c:v>
                </c:pt>
                <c:pt idx="1">
                  <c:v>Gräns - nivå 2</c:v>
                </c:pt>
                <c:pt idx="2">
                  <c:v>Gräns - nivå 3</c:v>
                </c:pt>
                <c:pt idx="3">
                  <c:v>Gräns - nivå 4</c:v>
                </c:pt>
              </c:strCache>
            </c:strRef>
          </c:cat>
          <c:val>
            <c:numRef>
              <c:f>Översikt!$H$279:$H$282</c:f>
              <c:numCache>
                <c:formatCode>General</c:formatCode>
                <c:ptCount val="4"/>
                <c:pt idx="0">
                  <c:v>0</c:v>
                </c:pt>
                <c:pt idx="1">
                  <c:v>26</c:v>
                </c:pt>
                <c:pt idx="2">
                  <c:v>39</c:v>
                </c:pt>
                <c:pt idx="3">
                  <c:v>52</c:v>
                </c:pt>
              </c:numCache>
            </c:numRef>
          </c:val>
          <c:extLst>
            <c:ext xmlns:c16="http://schemas.microsoft.com/office/drawing/2014/chart" uri="{C3380CC4-5D6E-409C-BE32-E72D297353CC}">
              <c16:uniqueId val="{00000001-55DF-4563-9F18-6136E6737F9F}"/>
            </c:ext>
          </c:extLst>
        </c:ser>
        <c:ser>
          <c:idx val="2"/>
          <c:order val="2"/>
          <c:tx>
            <c:strRef>
              <c:f>Översikt!$I$278</c:f>
              <c:strCache>
                <c:ptCount val="1"/>
                <c:pt idx="0">
                  <c:v>Nivå 3</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Översikt!$F$279:$F$282</c:f>
              <c:strCache>
                <c:ptCount val="4"/>
                <c:pt idx="0">
                  <c:v>Gräns - nivå 1</c:v>
                </c:pt>
                <c:pt idx="1">
                  <c:v>Gräns - nivå 2</c:v>
                </c:pt>
                <c:pt idx="2">
                  <c:v>Gräns - nivå 3</c:v>
                </c:pt>
                <c:pt idx="3">
                  <c:v>Gräns - nivå 4</c:v>
                </c:pt>
              </c:strCache>
            </c:strRef>
          </c:cat>
          <c:val>
            <c:numRef>
              <c:f>Översikt!$I$279:$I$282</c:f>
              <c:numCache>
                <c:formatCode>General</c:formatCode>
                <c:ptCount val="4"/>
                <c:pt idx="0">
                  <c:v>0</c:v>
                </c:pt>
                <c:pt idx="1">
                  <c:v>0</c:v>
                </c:pt>
                <c:pt idx="2">
                  <c:v>30</c:v>
                </c:pt>
                <c:pt idx="3">
                  <c:v>40</c:v>
                </c:pt>
              </c:numCache>
            </c:numRef>
          </c:val>
          <c:extLst>
            <c:ext xmlns:c16="http://schemas.microsoft.com/office/drawing/2014/chart" uri="{C3380CC4-5D6E-409C-BE32-E72D297353CC}">
              <c16:uniqueId val="{00000002-55DF-4563-9F18-6136E6737F9F}"/>
            </c:ext>
          </c:extLst>
        </c:ser>
        <c:ser>
          <c:idx val="3"/>
          <c:order val="3"/>
          <c:tx>
            <c:strRef>
              <c:f>Översikt!$J$278</c:f>
              <c:strCache>
                <c:ptCount val="1"/>
                <c:pt idx="0">
                  <c:v>Nivå 4</c:v>
                </c:pt>
              </c:strCache>
            </c:strRef>
          </c:tx>
          <c:spPr>
            <a:solidFill>
              <a:schemeClr val="accent4"/>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Översikt!$F$279:$F$282</c:f>
              <c:strCache>
                <c:ptCount val="4"/>
                <c:pt idx="0">
                  <c:v>Gräns - nivå 1</c:v>
                </c:pt>
                <c:pt idx="1">
                  <c:v>Gräns - nivå 2</c:v>
                </c:pt>
                <c:pt idx="2">
                  <c:v>Gräns - nivå 3</c:v>
                </c:pt>
                <c:pt idx="3">
                  <c:v>Gräns - nivå 4</c:v>
                </c:pt>
              </c:strCache>
            </c:strRef>
          </c:cat>
          <c:val>
            <c:numRef>
              <c:f>Översikt!$J$279:$J$282</c:f>
              <c:numCache>
                <c:formatCode>General</c:formatCode>
                <c:ptCount val="4"/>
                <c:pt idx="0">
                  <c:v>0</c:v>
                </c:pt>
                <c:pt idx="1">
                  <c:v>0</c:v>
                </c:pt>
                <c:pt idx="2">
                  <c:v>0</c:v>
                </c:pt>
                <c:pt idx="3">
                  <c:v>8</c:v>
                </c:pt>
              </c:numCache>
            </c:numRef>
          </c:val>
          <c:extLst>
            <c:ext xmlns:c16="http://schemas.microsoft.com/office/drawing/2014/chart" uri="{C3380CC4-5D6E-409C-BE32-E72D297353CC}">
              <c16:uniqueId val="{00000003-55DF-4563-9F18-6136E6737F9F}"/>
            </c:ext>
          </c:extLst>
        </c:ser>
        <c:ser>
          <c:idx val="4"/>
          <c:order val="4"/>
          <c:tx>
            <c:strRef>
              <c:f>Översikt!$K$278</c:f>
              <c:strCache>
                <c:ptCount val="1"/>
                <c:pt idx="0">
                  <c:v>Rörlig poäng (poäng från valfri nivå och fråga)</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Översikt!$F$279:$F$282</c:f>
              <c:strCache>
                <c:ptCount val="4"/>
                <c:pt idx="0">
                  <c:v>Gräns - nivå 1</c:v>
                </c:pt>
                <c:pt idx="1">
                  <c:v>Gräns - nivå 2</c:v>
                </c:pt>
                <c:pt idx="2">
                  <c:v>Gräns - nivå 3</c:v>
                </c:pt>
                <c:pt idx="3">
                  <c:v>Gräns - nivå 4</c:v>
                </c:pt>
              </c:strCache>
            </c:strRef>
          </c:cat>
          <c:val>
            <c:numRef>
              <c:f>Översikt!$K$279:$K$282</c:f>
              <c:numCache>
                <c:formatCode>General</c:formatCode>
                <c:ptCount val="4"/>
                <c:pt idx="0">
                  <c:v>8</c:v>
                </c:pt>
                <c:pt idx="1">
                  <c:v>14</c:v>
                </c:pt>
                <c:pt idx="2">
                  <c:v>19</c:v>
                </c:pt>
                <c:pt idx="3">
                  <c:v>20</c:v>
                </c:pt>
              </c:numCache>
            </c:numRef>
          </c:val>
          <c:extLst>
            <c:ext xmlns:c16="http://schemas.microsoft.com/office/drawing/2014/chart" uri="{C3380CC4-5D6E-409C-BE32-E72D297353CC}">
              <c16:uniqueId val="{00000004-55DF-4563-9F18-6136E6737F9F}"/>
            </c:ext>
          </c:extLst>
        </c:ser>
        <c:dLbls>
          <c:showLegendKey val="0"/>
          <c:showVal val="1"/>
          <c:showCatName val="0"/>
          <c:showSerName val="0"/>
          <c:showPercent val="0"/>
          <c:showBubbleSize val="0"/>
        </c:dLbls>
        <c:gapWidth val="150"/>
        <c:shape val="box"/>
        <c:axId val="932941264"/>
        <c:axId val="932941592"/>
        <c:axId val="0"/>
      </c:bar3DChart>
      <c:catAx>
        <c:axId val="93294126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sv-SE"/>
          </a:p>
        </c:txPr>
        <c:crossAx val="932941592"/>
        <c:crosses val="autoZero"/>
        <c:auto val="1"/>
        <c:lblAlgn val="ctr"/>
        <c:lblOffset val="100"/>
        <c:noMultiLvlLbl val="0"/>
      </c:catAx>
      <c:valAx>
        <c:axId val="932941592"/>
        <c:scaling>
          <c:orientation val="minMax"/>
          <c:max val="2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sv-SE"/>
          </a:p>
        </c:txPr>
        <c:crossAx val="932941264"/>
        <c:crosses val="autoZero"/>
        <c:crossBetween val="between"/>
      </c:valAx>
      <c:spPr>
        <a:noFill/>
        <a:ln>
          <a:noFill/>
        </a:ln>
        <a:effectLst/>
      </c:spPr>
    </c:plotArea>
    <c:legend>
      <c:legendPos val="b"/>
      <c:layout>
        <c:manualLayout>
          <c:xMode val="edge"/>
          <c:yMode val="edge"/>
          <c:x val="0.16954286552342812"/>
          <c:y val="0.91405814723971268"/>
          <c:w val="0.6583645332974899"/>
          <c:h val="6.9196492006750321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85000"/>
                  <a:lumOff val="15000"/>
                </a:schemeClr>
              </a:solidFill>
              <a:latin typeface="+mn-lt"/>
              <a:ea typeface="+mn-ea"/>
              <a:cs typeface="+mn-cs"/>
            </a:defRPr>
          </a:pPr>
          <a:endParaRPr lang="sv-SE"/>
        </a:p>
      </c:txPr>
    </c:legend>
    <c:plotVisOnly val="1"/>
    <c:dispBlanksAs val="gap"/>
    <c:showDLblsOverMax val="0"/>
  </c:chart>
  <c:spPr>
    <a:solidFill>
      <a:schemeClr val="bg2">
        <a:alpha val="35000"/>
      </a:schemeClr>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Översikt!$F$284</c:f>
          <c:strCache>
            <c:ptCount val="1"/>
            <c:pt idx="0">
              <c:v>Organisationens resultat på respektive nivås frågor</c:v>
            </c:pt>
          </c:strCache>
        </c:strRef>
      </c:tx>
      <c:layout>
        <c:manualLayout>
          <c:xMode val="edge"/>
          <c:yMode val="edge"/>
          <c:x val="0.2775833966835568"/>
          <c:y val="8.291332619538818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Century Gothic" panose="020B0502020202020204" pitchFamily="34" charset="0"/>
              <a:ea typeface="+mn-ea"/>
              <a:cs typeface="+mn-cs"/>
            </a:defRPr>
          </a:pPr>
          <a:endParaRPr lang="sv-S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797253754008933"/>
          <c:y val="0.3222280031096264"/>
          <c:w val="0.8473715186697367"/>
          <c:h val="0.25225990289448363"/>
        </c:manualLayout>
      </c:layout>
      <c:bar3DChart>
        <c:barDir val="bar"/>
        <c:grouping val="stacked"/>
        <c:varyColors val="0"/>
        <c:ser>
          <c:idx val="0"/>
          <c:order val="0"/>
          <c:tx>
            <c:strRef>
              <c:f>Översikt!$G$285</c:f>
              <c:strCache>
                <c:ptCount val="1"/>
                <c:pt idx="0">
                  <c:v>Nivå 1 - poäng</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Översikt!$F$286</c:f>
              <c:strCache>
                <c:ptCount val="1"/>
                <c:pt idx="0">
                  <c:v>Insamlade poäng</c:v>
                </c:pt>
              </c:strCache>
            </c:strRef>
          </c:cat>
          <c:val>
            <c:numRef>
              <c:f>Översikt!$G$286</c:f>
              <c:numCache>
                <c:formatCode>General</c:formatCode>
                <c:ptCount val="1"/>
                <c:pt idx="0">
                  <c:v>0</c:v>
                </c:pt>
              </c:numCache>
            </c:numRef>
          </c:val>
          <c:extLst>
            <c:ext xmlns:c16="http://schemas.microsoft.com/office/drawing/2014/chart" uri="{C3380CC4-5D6E-409C-BE32-E72D297353CC}">
              <c16:uniqueId val="{00000000-BE22-48E0-90E9-8A6AD5085695}"/>
            </c:ext>
          </c:extLst>
        </c:ser>
        <c:ser>
          <c:idx val="1"/>
          <c:order val="1"/>
          <c:tx>
            <c:strRef>
              <c:f>Översikt!$H$285</c:f>
              <c:strCache>
                <c:ptCount val="1"/>
                <c:pt idx="0">
                  <c:v>Nivå 2 - poäng</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Översikt!$F$286</c:f>
              <c:strCache>
                <c:ptCount val="1"/>
                <c:pt idx="0">
                  <c:v>Insamlade poäng</c:v>
                </c:pt>
              </c:strCache>
            </c:strRef>
          </c:cat>
          <c:val>
            <c:numRef>
              <c:f>Översikt!$H$286</c:f>
              <c:numCache>
                <c:formatCode>General</c:formatCode>
                <c:ptCount val="1"/>
                <c:pt idx="0">
                  <c:v>0</c:v>
                </c:pt>
              </c:numCache>
            </c:numRef>
          </c:val>
          <c:extLst>
            <c:ext xmlns:c16="http://schemas.microsoft.com/office/drawing/2014/chart" uri="{C3380CC4-5D6E-409C-BE32-E72D297353CC}">
              <c16:uniqueId val="{00000001-BE22-48E0-90E9-8A6AD5085695}"/>
            </c:ext>
          </c:extLst>
        </c:ser>
        <c:ser>
          <c:idx val="2"/>
          <c:order val="2"/>
          <c:tx>
            <c:strRef>
              <c:f>Översikt!$I$285</c:f>
              <c:strCache>
                <c:ptCount val="1"/>
                <c:pt idx="0">
                  <c:v>Nivå 3 - poäng</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Översikt!$F$286</c:f>
              <c:strCache>
                <c:ptCount val="1"/>
                <c:pt idx="0">
                  <c:v>Insamlade poäng</c:v>
                </c:pt>
              </c:strCache>
            </c:strRef>
          </c:cat>
          <c:val>
            <c:numRef>
              <c:f>Översikt!$I$286</c:f>
              <c:numCache>
                <c:formatCode>General</c:formatCode>
                <c:ptCount val="1"/>
                <c:pt idx="0">
                  <c:v>0</c:v>
                </c:pt>
              </c:numCache>
            </c:numRef>
          </c:val>
          <c:extLst>
            <c:ext xmlns:c16="http://schemas.microsoft.com/office/drawing/2014/chart" uri="{C3380CC4-5D6E-409C-BE32-E72D297353CC}">
              <c16:uniqueId val="{00000002-BE22-48E0-90E9-8A6AD5085695}"/>
            </c:ext>
          </c:extLst>
        </c:ser>
        <c:ser>
          <c:idx val="3"/>
          <c:order val="3"/>
          <c:tx>
            <c:strRef>
              <c:f>Översikt!$J$285</c:f>
              <c:strCache>
                <c:ptCount val="1"/>
                <c:pt idx="0">
                  <c:v>Nivå 4 - poäng</c:v>
                </c:pt>
              </c:strCache>
            </c:strRef>
          </c:tx>
          <c:spPr>
            <a:solidFill>
              <a:schemeClr val="accent4"/>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Översikt!$F$286</c:f>
              <c:strCache>
                <c:ptCount val="1"/>
                <c:pt idx="0">
                  <c:v>Insamlade poäng</c:v>
                </c:pt>
              </c:strCache>
            </c:strRef>
          </c:cat>
          <c:val>
            <c:numRef>
              <c:f>Översikt!$J$286</c:f>
              <c:numCache>
                <c:formatCode>General</c:formatCode>
                <c:ptCount val="1"/>
                <c:pt idx="0">
                  <c:v>0</c:v>
                </c:pt>
              </c:numCache>
            </c:numRef>
          </c:val>
          <c:extLst>
            <c:ext xmlns:c16="http://schemas.microsoft.com/office/drawing/2014/chart" uri="{C3380CC4-5D6E-409C-BE32-E72D297353CC}">
              <c16:uniqueId val="{00000003-BE22-48E0-90E9-8A6AD5085695}"/>
            </c:ext>
          </c:extLst>
        </c:ser>
        <c:dLbls>
          <c:showLegendKey val="0"/>
          <c:showVal val="1"/>
          <c:showCatName val="0"/>
          <c:showSerName val="0"/>
          <c:showPercent val="0"/>
          <c:showBubbleSize val="0"/>
        </c:dLbls>
        <c:gapWidth val="150"/>
        <c:shape val="box"/>
        <c:axId val="737886264"/>
        <c:axId val="737880688"/>
        <c:axId val="0"/>
      </c:bar3DChart>
      <c:catAx>
        <c:axId val="737886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sv-SE"/>
          </a:p>
        </c:txPr>
        <c:crossAx val="737880688"/>
        <c:crosses val="autoZero"/>
        <c:auto val="1"/>
        <c:lblAlgn val="ctr"/>
        <c:lblOffset val="100"/>
        <c:noMultiLvlLbl val="0"/>
      </c:catAx>
      <c:valAx>
        <c:axId val="737880688"/>
        <c:scaling>
          <c:orientation val="minMax"/>
          <c:max val="2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sv-SE"/>
          </a:p>
        </c:txPr>
        <c:crossAx val="737886264"/>
        <c:crosses val="autoZero"/>
        <c:crossBetween val="between"/>
      </c:valAx>
      <c:spPr>
        <a:noFill/>
        <a:ln>
          <a:noFill/>
        </a:ln>
        <a:effectLst/>
      </c:spPr>
    </c:plotArea>
    <c:legend>
      <c:legendPos val="b"/>
      <c:layout>
        <c:manualLayout>
          <c:xMode val="edge"/>
          <c:yMode val="edge"/>
          <c:x val="0.25243624908105383"/>
          <c:y val="0.80201347873528117"/>
          <c:w val="0.49385046534169735"/>
          <c:h val="0.13960825191241974"/>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85000"/>
                  <a:lumOff val="15000"/>
                </a:schemeClr>
              </a:solidFill>
              <a:latin typeface="+mn-lt"/>
              <a:ea typeface="+mn-ea"/>
              <a:cs typeface="+mn-cs"/>
            </a:defRPr>
          </a:pPr>
          <a:endParaRPr lang="sv-SE"/>
        </a:p>
      </c:txPr>
    </c:legend>
    <c:plotVisOnly val="1"/>
    <c:dispBlanksAs val="gap"/>
    <c:showDLblsOverMax val="0"/>
  </c:chart>
  <c:spPr>
    <a:solidFill>
      <a:schemeClr val="bg2">
        <a:alpha val="35000"/>
      </a:schemeClr>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Översikt!$G$226</c:f>
          <c:strCache>
            <c:ptCount val="1"/>
            <c:pt idx="0">
              <c:v>Analys och hantering av informationssäkerhetsrisker</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Century Gothic" panose="020B0502020202020204" pitchFamily="34" charset="0"/>
              <a:ea typeface="+mn-ea"/>
              <a:cs typeface="+mn-cs"/>
            </a:defRPr>
          </a:pPr>
          <a:endParaRPr lang="sv-S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percentStacked"/>
        <c:varyColors val="0"/>
        <c:ser>
          <c:idx val="0"/>
          <c:order val="0"/>
          <c:tx>
            <c:strRef>
              <c:f>Översikt!$F$227</c:f>
              <c:strCache>
                <c:ptCount val="1"/>
                <c:pt idx="0">
                  <c:v>Organisationens poäng inom området</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Översikt!$G$227</c:f>
              <c:numCache>
                <c:formatCode>General</c:formatCode>
                <c:ptCount val="1"/>
                <c:pt idx="0">
                  <c:v>0</c:v>
                </c:pt>
              </c:numCache>
            </c:numRef>
          </c:val>
          <c:extLst>
            <c:ext xmlns:c16="http://schemas.microsoft.com/office/drawing/2014/chart" uri="{C3380CC4-5D6E-409C-BE32-E72D297353CC}">
              <c16:uniqueId val="{00000000-5CA9-44AB-9F89-0624AEC729EF}"/>
            </c:ext>
          </c:extLst>
        </c:ser>
        <c:ser>
          <c:idx val="1"/>
          <c:order val="1"/>
          <c:tx>
            <c:strRef>
              <c:f>Översikt!$F$228</c:f>
              <c:strCache>
                <c:ptCount val="1"/>
                <c:pt idx="0">
                  <c:v>Kvarvarande poäng att samla</c:v>
                </c:pt>
              </c:strCache>
            </c:strRef>
          </c:tx>
          <c:spPr>
            <a:solidFill>
              <a:schemeClr val="accent2">
                <a:lumMod val="20000"/>
                <a:lumOff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Översikt!$G$228</c:f>
              <c:numCache>
                <c:formatCode>General</c:formatCode>
                <c:ptCount val="1"/>
                <c:pt idx="0">
                  <c:v>47</c:v>
                </c:pt>
              </c:numCache>
            </c:numRef>
          </c:val>
          <c:extLst>
            <c:ext xmlns:c16="http://schemas.microsoft.com/office/drawing/2014/chart" uri="{C3380CC4-5D6E-409C-BE32-E72D297353CC}">
              <c16:uniqueId val="{00000001-5CA9-44AB-9F89-0624AEC729EF}"/>
            </c:ext>
          </c:extLst>
        </c:ser>
        <c:dLbls>
          <c:showLegendKey val="0"/>
          <c:showVal val="1"/>
          <c:showCatName val="0"/>
          <c:showSerName val="0"/>
          <c:showPercent val="0"/>
          <c:showBubbleSize val="0"/>
        </c:dLbls>
        <c:gapWidth val="150"/>
        <c:shape val="box"/>
        <c:axId val="1200229952"/>
        <c:axId val="1200222736"/>
        <c:axId val="0"/>
      </c:bar3DChart>
      <c:catAx>
        <c:axId val="1200229952"/>
        <c:scaling>
          <c:orientation val="minMax"/>
        </c:scaling>
        <c:delete val="1"/>
        <c:axPos val="l"/>
        <c:numFmt formatCode="General" sourceLinked="1"/>
        <c:majorTickMark val="out"/>
        <c:minorTickMark val="none"/>
        <c:tickLblPos val="nextTo"/>
        <c:crossAx val="1200222736"/>
        <c:crossesAt val="0"/>
        <c:auto val="1"/>
        <c:lblAlgn val="ctr"/>
        <c:lblOffset val="100"/>
        <c:noMultiLvlLbl val="0"/>
      </c:catAx>
      <c:valAx>
        <c:axId val="1200222736"/>
        <c:scaling>
          <c:orientation val="minMax"/>
        </c:scaling>
        <c:delete val="0"/>
        <c:axPos val="b"/>
        <c:majorGridlines>
          <c:spPr>
            <a:ln w="9525" cap="flat" cmpd="sng" algn="ctr">
              <a:no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sv-SE"/>
          </a:p>
        </c:txPr>
        <c:crossAx val="1200229952"/>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sv-SE"/>
          </a:p>
        </c:txPr>
      </c:legendEntry>
      <c:legendEntry>
        <c:idx val="1"/>
        <c:txPr>
          <a:bodyPr rot="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sv-SE"/>
          </a:p>
        </c:txPr>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sv-SE"/>
        </a:p>
      </c:txPr>
    </c:legend>
    <c:plotVisOnly val="1"/>
    <c:dispBlanksAs val="gap"/>
    <c:showDLblsOverMax val="0"/>
  </c:chart>
  <c:spPr>
    <a:solidFill>
      <a:schemeClr val="bg2">
        <a:alpha val="35000"/>
      </a:schemeClr>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Översikt!$G$231</c:f>
          <c:strCache>
            <c:ptCount val="1"/>
            <c:pt idx="0">
              <c:v>Incident- och kontinuitetshantering</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Century Gothic" panose="020B0502020202020204" pitchFamily="34" charset="0"/>
              <a:ea typeface="+mn-ea"/>
              <a:cs typeface="+mn-cs"/>
            </a:defRPr>
          </a:pPr>
          <a:endParaRPr lang="sv-S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percentStacked"/>
        <c:varyColors val="0"/>
        <c:ser>
          <c:idx val="0"/>
          <c:order val="0"/>
          <c:tx>
            <c:strRef>
              <c:f>Översikt!$F$232</c:f>
              <c:strCache>
                <c:ptCount val="1"/>
                <c:pt idx="0">
                  <c:v>Organisationens poäng inom området</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Översikt!$G$232</c:f>
              <c:numCache>
                <c:formatCode>General</c:formatCode>
                <c:ptCount val="1"/>
                <c:pt idx="0">
                  <c:v>0</c:v>
                </c:pt>
              </c:numCache>
            </c:numRef>
          </c:val>
          <c:extLst>
            <c:ext xmlns:c16="http://schemas.microsoft.com/office/drawing/2014/chart" uri="{C3380CC4-5D6E-409C-BE32-E72D297353CC}">
              <c16:uniqueId val="{00000000-A4A4-4EBE-A347-43D5AD2C1519}"/>
            </c:ext>
          </c:extLst>
        </c:ser>
        <c:ser>
          <c:idx val="1"/>
          <c:order val="1"/>
          <c:tx>
            <c:strRef>
              <c:f>Översikt!$F$233</c:f>
              <c:strCache>
                <c:ptCount val="1"/>
                <c:pt idx="0">
                  <c:v>Kvarvarande poäng att samla</c:v>
                </c:pt>
              </c:strCache>
            </c:strRef>
          </c:tx>
          <c:spPr>
            <a:solidFill>
              <a:schemeClr val="accent2">
                <a:lumMod val="20000"/>
                <a:lumOff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Översikt!$G$233</c:f>
              <c:numCache>
                <c:formatCode>General</c:formatCode>
                <c:ptCount val="1"/>
                <c:pt idx="0">
                  <c:v>24</c:v>
                </c:pt>
              </c:numCache>
            </c:numRef>
          </c:val>
          <c:extLst>
            <c:ext xmlns:c16="http://schemas.microsoft.com/office/drawing/2014/chart" uri="{C3380CC4-5D6E-409C-BE32-E72D297353CC}">
              <c16:uniqueId val="{00000001-A4A4-4EBE-A347-43D5AD2C1519}"/>
            </c:ext>
          </c:extLst>
        </c:ser>
        <c:dLbls>
          <c:showLegendKey val="0"/>
          <c:showVal val="1"/>
          <c:showCatName val="0"/>
          <c:showSerName val="0"/>
          <c:showPercent val="0"/>
          <c:showBubbleSize val="0"/>
        </c:dLbls>
        <c:gapWidth val="150"/>
        <c:shape val="box"/>
        <c:axId val="1200229952"/>
        <c:axId val="1200222736"/>
        <c:axId val="0"/>
      </c:bar3DChart>
      <c:catAx>
        <c:axId val="1200229952"/>
        <c:scaling>
          <c:orientation val="minMax"/>
        </c:scaling>
        <c:delete val="1"/>
        <c:axPos val="l"/>
        <c:numFmt formatCode="General" sourceLinked="1"/>
        <c:majorTickMark val="none"/>
        <c:minorTickMark val="none"/>
        <c:tickLblPos val="nextTo"/>
        <c:crossAx val="1200222736"/>
        <c:crossesAt val="0"/>
        <c:auto val="1"/>
        <c:lblAlgn val="ctr"/>
        <c:lblOffset val="100"/>
        <c:noMultiLvlLbl val="0"/>
      </c:catAx>
      <c:valAx>
        <c:axId val="1200222736"/>
        <c:scaling>
          <c:orientation val="minMax"/>
        </c:scaling>
        <c:delete val="0"/>
        <c:axPos val="b"/>
        <c:majorGridlines>
          <c:spPr>
            <a:ln w="9525" cap="flat" cmpd="sng" algn="ctr">
              <a:no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sv-SE"/>
          </a:p>
        </c:txPr>
        <c:crossAx val="1200229952"/>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sv-SE"/>
          </a:p>
        </c:txPr>
      </c:legendEntry>
      <c:legendEntry>
        <c:idx val="1"/>
        <c:txPr>
          <a:bodyPr rot="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sv-SE"/>
          </a:p>
        </c:txPr>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sv-SE"/>
        </a:p>
      </c:txPr>
    </c:legend>
    <c:plotVisOnly val="1"/>
    <c:dispBlanksAs val="gap"/>
    <c:showDLblsOverMax val="0"/>
  </c:chart>
  <c:spPr>
    <a:solidFill>
      <a:schemeClr val="bg2">
        <a:alpha val="35000"/>
      </a:schemeClr>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Översikt!$G$241</c:f>
          <c:strCache>
            <c:ptCount val="1"/>
            <c:pt idx="0">
              <c:v>Inventering, undersökningar och omvärldsbevakning</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Century Gothic" panose="020B0502020202020204" pitchFamily="34" charset="0"/>
              <a:ea typeface="+mn-ea"/>
              <a:cs typeface="+mn-cs"/>
            </a:defRPr>
          </a:pPr>
          <a:endParaRPr lang="sv-S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percentStacked"/>
        <c:varyColors val="0"/>
        <c:ser>
          <c:idx val="0"/>
          <c:order val="0"/>
          <c:tx>
            <c:strRef>
              <c:f>Översikt!$F$242</c:f>
              <c:strCache>
                <c:ptCount val="1"/>
                <c:pt idx="0">
                  <c:v>Organisationens poäng inom området</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Översikt!$G$242</c:f>
              <c:numCache>
                <c:formatCode>General</c:formatCode>
                <c:ptCount val="1"/>
                <c:pt idx="0">
                  <c:v>0</c:v>
                </c:pt>
              </c:numCache>
            </c:numRef>
          </c:val>
          <c:extLst>
            <c:ext xmlns:c16="http://schemas.microsoft.com/office/drawing/2014/chart" uri="{C3380CC4-5D6E-409C-BE32-E72D297353CC}">
              <c16:uniqueId val="{00000000-F7F1-48B4-B8D7-7578FA7B8CCA}"/>
            </c:ext>
          </c:extLst>
        </c:ser>
        <c:ser>
          <c:idx val="1"/>
          <c:order val="1"/>
          <c:tx>
            <c:strRef>
              <c:f>Översikt!$F$243</c:f>
              <c:strCache>
                <c:ptCount val="1"/>
                <c:pt idx="0">
                  <c:v>Kvarvarande poäng att samla</c:v>
                </c:pt>
              </c:strCache>
            </c:strRef>
          </c:tx>
          <c:spPr>
            <a:solidFill>
              <a:schemeClr val="accent2">
                <a:lumMod val="20000"/>
                <a:lumOff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Översikt!$G$243</c:f>
              <c:numCache>
                <c:formatCode>General</c:formatCode>
                <c:ptCount val="1"/>
                <c:pt idx="0">
                  <c:v>30</c:v>
                </c:pt>
              </c:numCache>
            </c:numRef>
          </c:val>
          <c:extLst>
            <c:ext xmlns:c16="http://schemas.microsoft.com/office/drawing/2014/chart" uri="{C3380CC4-5D6E-409C-BE32-E72D297353CC}">
              <c16:uniqueId val="{00000001-F7F1-48B4-B8D7-7578FA7B8CCA}"/>
            </c:ext>
          </c:extLst>
        </c:ser>
        <c:dLbls>
          <c:showLegendKey val="0"/>
          <c:showVal val="1"/>
          <c:showCatName val="0"/>
          <c:showSerName val="0"/>
          <c:showPercent val="0"/>
          <c:showBubbleSize val="0"/>
        </c:dLbls>
        <c:gapWidth val="150"/>
        <c:shape val="box"/>
        <c:axId val="1200229952"/>
        <c:axId val="1200222736"/>
        <c:axId val="0"/>
      </c:bar3DChart>
      <c:catAx>
        <c:axId val="1200229952"/>
        <c:scaling>
          <c:orientation val="minMax"/>
        </c:scaling>
        <c:delete val="1"/>
        <c:axPos val="l"/>
        <c:numFmt formatCode="General" sourceLinked="1"/>
        <c:majorTickMark val="none"/>
        <c:minorTickMark val="none"/>
        <c:tickLblPos val="nextTo"/>
        <c:crossAx val="1200222736"/>
        <c:crossesAt val="0"/>
        <c:auto val="1"/>
        <c:lblAlgn val="ctr"/>
        <c:lblOffset val="100"/>
        <c:noMultiLvlLbl val="0"/>
      </c:catAx>
      <c:valAx>
        <c:axId val="1200222736"/>
        <c:scaling>
          <c:orientation val="minMax"/>
        </c:scaling>
        <c:delete val="0"/>
        <c:axPos val="b"/>
        <c:majorGridlines>
          <c:spPr>
            <a:ln w="9525" cap="flat" cmpd="sng" algn="ctr">
              <a:no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sv-SE"/>
          </a:p>
        </c:txPr>
        <c:crossAx val="1200229952"/>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sv-SE"/>
          </a:p>
        </c:txPr>
      </c:legendEntry>
      <c:legendEntry>
        <c:idx val="1"/>
        <c:txPr>
          <a:bodyPr rot="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sv-SE"/>
          </a:p>
        </c:txPr>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sv-SE"/>
        </a:p>
      </c:txPr>
    </c:legend>
    <c:plotVisOnly val="1"/>
    <c:dispBlanksAs val="gap"/>
    <c:showDLblsOverMax val="0"/>
  </c:chart>
  <c:spPr>
    <a:solidFill>
      <a:schemeClr val="bg2">
        <a:alpha val="35000"/>
      </a:schemeClr>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Översikt!$G$246</c:f>
          <c:strCache>
            <c:ptCount val="1"/>
            <c:pt idx="0">
              <c:v>Ledningens styrning och kontroll</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Century Gothic" panose="020B0502020202020204" pitchFamily="34" charset="0"/>
              <a:ea typeface="+mn-ea"/>
              <a:cs typeface="+mn-cs"/>
            </a:defRPr>
          </a:pPr>
          <a:endParaRPr lang="sv-S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percentStacked"/>
        <c:varyColors val="0"/>
        <c:ser>
          <c:idx val="0"/>
          <c:order val="0"/>
          <c:tx>
            <c:strRef>
              <c:f>Översikt!$F$247</c:f>
              <c:strCache>
                <c:ptCount val="1"/>
                <c:pt idx="0">
                  <c:v>Organisationens poäng inom området</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Översikt!$G$247</c:f>
              <c:numCache>
                <c:formatCode>General</c:formatCode>
                <c:ptCount val="1"/>
                <c:pt idx="0">
                  <c:v>0</c:v>
                </c:pt>
              </c:numCache>
            </c:numRef>
          </c:val>
          <c:extLst>
            <c:ext xmlns:c16="http://schemas.microsoft.com/office/drawing/2014/chart" uri="{C3380CC4-5D6E-409C-BE32-E72D297353CC}">
              <c16:uniqueId val="{00000000-22F0-4EA4-A9A4-980F20BED910}"/>
            </c:ext>
          </c:extLst>
        </c:ser>
        <c:ser>
          <c:idx val="1"/>
          <c:order val="1"/>
          <c:tx>
            <c:strRef>
              <c:f>Översikt!$F$248</c:f>
              <c:strCache>
                <c:ptCount val="1"/>
                <c:pt idx="0">
                  <c:v>Kvarvarande poäng att samla</c:v>
                </c:pt>
              </c:strCache>
            </c:strRef>
          </c:tx>
          <c:spPr>
            <a:solidFill>
              <a:schemeClr val="accent2">
                <a:lumMod val="20000"/>
                <a:lumOff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Översikt!$G$248</c:f>
              <c:numCache>
                <c:formatCode>General</c:formatCode>
                <c:ptCount val="1"/>
                <c:pt idx="0">
                  <c:v>45</c:v>
                </c:pt>
              </c:numCache>
            </c:numRef>
          </c:val>
          <c:extLst>
            <c:ext xmlns:c16="http://schemas.microsoft.com/office/drawing/2014/chart" uri="{C3380CC4-5D6E-409C-BE32-E72D297353CC}">
              <c16:uniqueId val="{00000001-22F0-4EA4-A9A4-980F20BED910}"/>
            </c:ext>
          </c:extLst>
        </c:ser>
        <c:dLbls>
          <c:showLegendKey val="0"/>
          <c:showVal val="1"/>
          <c:showCatName val="0"/>
          <c:showSerName val="0"/>
          <c:showPercent val="0"/>
          <c:showBubbleSize val="0"/>
        </c:dLbls>
        <c:gapWidth val="150"/>
        <c:shape val="box"/>
        <c:axId val="1200229952"/>
        <c:axId val="1200222736"/>
        <c:axId val="0"/>
      </c:bar3DChart>
      <c:catAx>
        <c:axId val="1200229952"/>
        <c:scaling>
          <c:orientation val="minMax"/>
        </c:scaling>
        <c:delete val="1"/>
        <c:axPos val="l"/>
        <c:numFmt formatCode="General" sourceLinked="1"/>
        <c:majorTickMark val="none"/>
        <c:minorTickMark val="none"/>
        <c:tickLblPos val="nextTo"/>
        <c:crossAx val="1200222736"/>
        <c:crossesAt val="0"/>
        <c:auto val="1"/>
        <c:lblAlgn val="ctr"/>
        <c:lblOffset val="100"/>
        <c:noMultiLvlLbl val="0"/>
      </c:catAx>
      <c:valAx>
        <c:axId val="1200222736"/>
        <c:scaling>
          <c:orientation val="minMax"/>
        </c:scaling>
        <c:delete val="0"/>
        <c:axPos val="b"/>
        <c:majorGridlines>
          <c:spPr>
            <a:ln w="9525" cap="flat" cmpd="sng" algn="ctr">
              <a:no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sv-SE"/>
          </a:p>
        </c:txPr>
        <c:crossAx val="12002299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sv-SE"/>
        </a:p>
      </c:txPr>
    </c:legend>
    <c:plotVisOnly val="1"/>
    <c:dispBlanksAs val="gap"/>
    <c:showDLblsOverMax val="0"/>
  </c:chart>
  <c:spPr>
    <a:solidFill>
      <a:schemeClr val="bg2">
        <a:alpha val="35000"/>
      </a:schemeClr>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Översikt!$G$251</c:f>
          <c:strCache>
            <c:ptCount val="1"/>
            <c:pt idx="0">
              <c:v>Medarbetarnas kunskaper och utbildningsverksamhet</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Century Gothic" panose="020B0502020202020204" pitchFamily="34" charset="0"/>
              <a:ea typeface="+mn-ea"/>
              <a:cs typeface="+mn-cs"/>
            </a:defRPr>
          </a:pPr>
          <a:endParaRPr lang="sv-S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percentStacked"/>
        <c:varyColors val="0"/>
        <c:ser>
          <c:idx val="0"/>
          <c:order val="0"/>
          <c:tx>
            <c:strRef>
              <c:f>Översikt!$F$252</c:f>
              <c:strCache>
                <c:ptCount val="1"/>
                <c:pt idx="0">
                  <c:v>Organisationens poäng inom området</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Översikt!$G$252</c:f>
              <c:numCache>
                <c:formatCode>General</c:formatCode>
                <c:ptCount val="1"/>
                <c:pt idx="0">
                  <c:v>0</c:v>
                </c:pt>
              </c:numCache>
            </c:numRef>
          </c:val>
          <c:extLst>
            <c:ext xmlns:c16="http://schemas.microsoft.com/office/drawing/2014/chart" uri="{C3380CC4-5D6E-409C-BE32-E72D297353CC}">
              <c16:uniqueId val="{00000000-BB0A-4608-82F2-EDFF90C9DC39}"/>
            </c:ext>
          </c:extLst>
        </c:ser>
        <c:ser>
          <c:idx val="1"/>
          <c:order val="1"/>
          <c:tx>
            <c:strRef>
              <c:f>Översikt!$F$253</c:f>
              <c:strCache>
                <c:ptCount val="1"/>
                <c:pt idx="0">
                  <c:v>Kvarvarande poäng att samla</c:v>
                </c:pt>
              </c:strCache>
            </c:strRef>
          </c:tx>
          <c:spPr>
            <a:solidFill>
              <a:schemeClr val="accent2">
                <a:lumMod val="20000"/>
                <a:lumOff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Översikt!$G$253</c:f>
              <c:numCache>
                <c:formatCode>General</c:formatCode>
                <c:ptCount val="1"/>
                <c:pt idx="0">
                  <c:v>43</c:v>
                </c:pt>
              </c:numCache>
            </c:numRef>
          </c:val>
          <c:extLst>
            <c:ext xmlns:c16="http://schemas.microsoft.com/office/drawing/2014/chart" uri="{C3380CC4-5D6E-409C-BE32-E72D297353CC}">
              <c16:uniqueId val="{00000001-BB0A-4608-82F2-EDFF90C9DC39}"/>
            </c:ext>
          </c:extLst>
        </c:ser>
        <c:dLbls>
          <c:showLegendKey val="0"/>
          <c:showVal val="1"/>
          <c:showCatName val="0"/>
          <c:showSerName val="0"/>
          <c:showPercent val="0"/>
          <c:showBubbleSize val="0"/>
        </c:dLbls>
        <c:gapWidth val="150"/>
        <c:shape val="box"/>
        <c:axId val="1200229952"/>
        <c:axId val="1200222736"/>
        <c:axId val="0"/>
      </c:bar3DChart>
      <c:catAx>
        <c:axId val="1200229952"/>
        <c:scaling>
          <c:orientation val="minMax"/>
        </c:scaling>
        <c:delete val="1"/>
        <c:axPos val="l"/>
        <c:numFmt formatCode="General" sourceLinked="1"/>
        <c:majorTickMark val="none"/>
        <c:minorTickMark val="none"/>
        <c:tickLblPos val="nextTo"/>
        <c:crossAx val="1200222736"/>
        <c:crossesAt val="0"/>
        <c:auto val="1"/>
        <c:lblAlgn val="ctr"/>
        <c:lblOffset val="100"/>
        <c:noMultiLvlLbl val="0"/>
      </c:catAx>
      <c:valAx>
        <c:axId val="1200222736"/>
        <c:scaling>
          <c:orientation val="minMax"/>
        </c:scaling>
        <c:delete val="0"/>
        <c:axPos val="b"/>
        <c:majorGridlines>
          <c:spPr>
            <a:ln w="9525" cap="flat" cmpd="sng" algn="ctr">
              <a:no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sv-SE"/>
          </a:p>
        </c:txPr>
        <c:crossAx val="12002299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sv-SE"/>
        </a:p>
      </c:txPr>
    </c:legend>
    <c:plotVisOnly val="1"/>
    <c:dispBlanksAs val="gap"/>
    <c:showDLblsOverMax val="0"/>
  </c:chart>
  <c:spPr>
    <a:solidFill>
      <a:schemeClr val="bg2">
        <a:alpha val="35000"/>
      </a:schemeClr>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3" Type="http://schemas.openxmlformats.org/officeDocument/2006/relationships/chart" Target="../charts/chart4.xml"/><Relationship Id="rId7" Type="http://schemas.openxmlformats.org/officeDocument/2006/relationships/chart" Target="../charts/chart8.xml"/><Relationship Id="rId12" Type="http://schemas.openxmlformats.org/officeDocument/2006/relationships/chart" Target="../charts/chart13.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0" Type="http://schemas.openxmlformats.org/officeDocument/2006/relationships/chart" Target="../charts/chart11.xml"/><Relationship Id="rId4" Type="http://schemas.openxmlformats.org/officeDocument/2006/relationships/chart" Target="../charts/chart5.xml"/><Relationship Id="rId9"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317500</xdr:rowOff>
    </xdr:from>
    <xdr:to>
      <xdr:col>1</xdr:col>
      <xdr:colOff>1914071</xdr:colOff>
      <xdr:row>2</xdr:row>
      <xdr:rowOff>1259571</xdr:rowOff>
    </xdr:to>
    <xdr:pic>
      <xdr:nvPicPr>
        <xdr:cNvPr id="3" name="Bildobjekt 2">
          <a:extLst>
            <a:ext uri="{FF2B5EF4-FFF2-40B4-BE49-F238E27FC236}">
              <a16:creationId xmlns:a16="http://schemas.microsoft.com/office/drawing/2014/main" id="{2D62EC89-4802-154B-B197-C6896CC330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095375"/>
          <a:ext cx="2111375" cy="9420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23</xdr:row>
      <xdr:rowOff>-1</xdr:rowOff>
    </xdr:from>
    <xdr:to>
      <xdr:col>15</xdr:col>
      <xdr:colOff>14270</xdr:colOff>
      <xdr:row>48</xdr:row>
      <xdr:rowOff>992188</xdr:rowOff>
    </xdr:to>
    <xdr:graphicFrame macro="">
      <xdr:nvGraphicFramePr>
        <xdr:cNvPr id="2" name="Diagram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263328</xdr:colOff>
      <xdr:row>21</xdr:row>
      <xdr:rowOff>15679</xdr:rowOff>
    </xdr:from>
    <xdr:to>
      <xdr:col>8</xdr:col>
      <xdr:colOff>15679</xdr:colOff>
      <xdr:row>45</xdr:row>
      <xdr:rowOff>75010</xdr:rowOff>
    </xdr:to>
    <xdr:graphicFrame macro="">
      <xdr:nvGraphicFramePr>
        <xdr:cNvPr id="6" name="Diagram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325</xdr:row>
      <xdr:rowOff>43294</xdr:rowOff>
    </xdr:from>
    <xdr:to>
      <xdr:col>7</xdr:col>
      <xdr:colOff>726878</xdr:colOff>
      <xdr:row>326</xdr:row>
      <xdr:rowOff>3998149</xdr:rowOff>
    </xdr:to>
    <xdr:graphicFrame macro="">
      <xdr:nvGraphicFramePr>
        <xdr:cNvPr id="26" name="Diagram 25">
          <a:extLst>
            <a:ext uri="{FF2B5EF4-FFF2-40B4-BE49-F238E27FC236}">
              <a16:creationId xmlns:a16="http://schemas.microsoft.com/office/drawing/2014/main" id="{00000000-0008-0000-07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321</xdr:row>
      <xdr:rowOff>454690</xdr:rowOff>
    </xdr:from>
    <xdr:to>
      <xdr:col>7</xdr:col>
      <xdr:colOff>726878</xdr:colOff>
      <xdr:row>322</xdr:row>
      <xdr:rowOff>1991235</xdr:rowOff>
    </xdr:to>
    <xdr:graphicFrame macro="">
      <xdr:nvGraphicFramePr>
        <xdr:cNvPr id="27" name="Diagram 26">
          <a:extLst>
            <a:ext uri="{FF2B5EF4-FFF2-40B4-BE49-F238E27FC236}">
              <a16:creationId xmlns:a16="http://schemas.microsoft.com/office/drawing/2014/main" id="{00000000-0008-0000-07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63</xdr:row>
      <xdr:rowOff>0</xdr:rowOff>
    </xdr:from>
    <xdr:to>
      <xdr:col>7</xdr:col>
      <xdr:colOff>705278</xdr:colOff>
      <xdr:row>72</xdr:row>
      <xdr:rowOff>25400</xdr:rowOff>
    </xdr:to>
    <xdr:graphicFrame macro="">
      <xdr:nvGraphicFramePr>
        <xdr:cNvPr id="21" name="Diagram 20">
          <a:extLst>
            <a:ext uri="{FF2B5EF4-FFF2-40B4-BE49-F238E27FC236}">
              <a16:creationId xmlns:a16="http://schemas.microsoft.com/office/drawing/2014/main" id="{00000000-0008-0000-07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79</xdr:row>
      <xdr:rowOff>0</xdr:rowOff>
    </xdr:from>
    <xdr:to>
      <xdr:col>7</xdr:col>
      <xdr:colOff>705278</xdr:colOff>
      <xdr:row>87</xdr:row>
      <xdr:rowOff>235185</xdr:rowOff>
    </xdr:to>
    <xdr:graphicFrame macro="">
      <xdr:nvGraphicFramePr>
        <xdr:cNvPr id="22" name="Diagram 21">
          <a:extLst>
            <a:ext uri="{FF2B5EF4-FFF2-40B4-BE49-F238E27FC236}">
              <a16:creationId xmlns:a16="http://schemas.microsoft.com/office/drawing/2014/main" id="{00000000-0008-0000-07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112</xdr:row>
      <xdr:rowOff>0</xdr:rowOff>
    </xdr:from>
    <xdr:to>
      <xdr:col>7</xdr:col>
      <xdr:colOff>705278</xdr:colOff>
      <xdr:row>120</xdr:row>
      <xdr:rowOff>203200</xdr:rowOff>
    </xdr:to>
    <xdr:graphicFrame macro="">
      <xdr:nvGraphicFramePr>
        <xdr:cNvPr id="23" name="Diagram 22">
          <a:extLst>
            <a:ext uri="{FF2B5EF4-FFF2-40B4-BE49-F238E27FC236}">
              <a16:creationId xmlns:a16="http://schemas.microsoft.com/office/drawing/2014/main" id="{00000000-0008-0000-07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128</xdr:row>
      <xdr:rowOff>0</xdr:rowOff>
    </xdr:from>
    <xdr:to>
      <xdr:col>7</xdr:col>
      <xdr:colOff>705278</xdr:colOff>
      <xdr:row>137</xdr:row>
      <xdr:rowOff>0</xdr:rowOff>
    </xdr:to>
    <xdr:graphicFrame macro="">
      <xdr:nvGraphicFramePr>
        <xdr:cNvPr id="24" name="Diagram 23">
          <a:extLst>
            <a:ext uri="{FF2B5EF4-FFF2-40B4-BE49-F238E27FC236}">
              <a16:creationId xmlns:a16="http://schemas.microsoft.com/office/drawing/2014/main" id="{00000000-0008-0000-07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144</xdr:row>
      <xdr:rowOff>0</xdr:rowOff>
    </xdr:from>
    <xdr:to>
      <xdr:col>7</xdr:col>
      <xdr:colOff>705278</xdr:colOff>
      <xdr:row>152</xdr:row>
      <xdr:rowOff>228600</xdr:rowOff>
    </xdr:to>
    <xdr:graphicFrame macro="">
      <xdr:nvGraphicFramePr>
        <xdr:cNvPr id="25" name="Diagram 24">
          <a:extLst>
            <a:ext uri="{FF2B5EF4-FFF2-40B4-BE49-F238E27FC236}">
              <a16:creationId xmlns:a16="http://schemas.microsoft.com/office/drawing/2014/main" id="{00000000-0008-0000-07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160</xdr:row>
      <xdr:rowOff>0</xdr:rowOff>
    </xdr:from>
    <xdr:to>
      <xdr:col>7</xdr:col>
      <xdr:colOff>705278</xdr:colOff>
      <xdr:row>168</xdr:row>
      <xdr:rowOff>228600</xdr:rowOff>
    </xdr:to>
    <xdr:graphicFrame macro="">
      <xdr:nvGraphicFramePr>
        <xdr:cNvPr id="28" name="Diagram 27">
          <a:extLst>
            <a:ext uri="{FF2B5EF4-FFF2-40B4-BE49-F238E27FC236}">
              <a16:creationId xmlns:a16="http://schemas.microsoft.com/office/drawing/2014/main" id="{00000000-0008-0000-07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175</xdr:row>
      <xdr:rowOff>0</xdr:rowOff>
    </xdr:from>
    <xdr:to>
      <xdr:col>7</xdr:col>
      <xdr:colOff>705278</xdr:colOff>
      <xdr:row>183</xdr:row>
      <xdr:rowOff>241300</xdr:rowOff>
    </xdr:to>
    <xdr:graphicFrame macro="">
      <xdr:nvGraphicFramePr>
        <xdr:cNvPr id="29" name="Diagram 28">
          <a:extLst>
            <a:ext uri="{FF2B5EF4-FFF2-40B4-BE49-F238E27FC236}">
              <a16:creationId xmlns:a16="http://schemas.microsoft.com/office/drawing/2014/main" id="{00000000-0008-0000-07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191</xdr:row>
      <xdr:rowOff>0</xdr:rowOff>
    </xdr:from>
    <xdr:to>
      <xdr:col>7</xdr:col>
      <xdr:colOff>705278</xdr:colOff>
      <xdr:row>199</xdr:row>
      <xdr:rowOff>215900</xdr:rowOff>
    </xdr:to>
    <xdr:graphicFrame macro="">
      <xdr:nvGraphicFramePr>
        <xdr:cNvPr id="30" name="Diagram 29">
          <a:extLst>
            <a:ext uri="{FF2B5EF4-FFF2-40B4-BE49-F238E27FC236}">
              <a16:creationId xmlns:a16="http://schemas.microsoft.com/office/drawing/2014/main" id="{00000000-0008-0000-07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207</xdr:row>
      <xdr:rowOff>0</xdr:rowOff>
    </xdr:from>
    <xdr:to>
      <xdr:col>7</xdr:col>
      <xdr:colOff>705278</xdr:colOff>
      <xdr:row>215</xdr:row>
      <xdr:rowOff>241300</xdr:rowOff>
    </xdr:to>
    <xdr:graphicFrame macro="">
      <xdr:nvGraphicFramePr>
        <xdr:cNvPr id="31" name="Diagram 30">
          <a:extLst>
            <a:ext uri="{FF2B5EF4-FFF2-40B4-BE49-F238E27FC236}">
              <a16:creationId xmlns:a16="http://schemas.microsoft.com/office/drawing/2014/main" id="{00000000-0008-0000-07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96</xdr:row>
      <xdr:rowOff>0</xdr:rowOff>
    </xdr:from>
    <xdr:to>
      <xdr:col>7</xdr:col>
      <xdr:colOff>705278</xdr:colOff>
      <xdr:row>104</xdr:row>
      <xdr:rowOff>228600</xdr:rowOff>
    </xdr:to>
    <xdr:graphicFrame macro="">
      <xdr:nvGraphicFramePr>
        <xdr:cNvPr id="32" name="Diagram 31">
          <a:extLst>
            <a:ext uri="{FF2B5EF4-FFF2-40B4-BE49-F238E27FC236}">
              <a16:creationId xmlns:a16="http://schemas.microsoft.com/office/drawing/2014/main" id="{00000000-0008-0000-07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5</xdr:row>
      <xdr:rowOff>31749</xdr:rowOff>
    </xdr:from>
    <xdr:ext cx="11420856" cy="48028475"/>
    <xdr:sp macro="" textlink="">
      <xdr:nvSpPr>
        <xdr:cNvPr id="2" name="textruta 1">
          <a:extLst>
            <a:ext uri="{FF2B5EF4-FFF2-40B4-BE49-F238E27FC236}">
              <a16:creationId xmlns:a16="http://schemas.microsoft.com/office/drawing/2014/main" id="{00000000-0008-0000-0900-000002000000}"/>
            </a:ext>
          </a:extLst>
        </xdr:cNvPr>
        <xdr:cNvSpPr txBox="1"/>
      </xdr:nvSpPr>
      <xdr:spPr>
        <a:xfrm>
          <a:off x="185506" y="2329165"/>
          <a:ext cx="11420856" cy="480284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400" b="1">
              <a:solidFill>
                <a:schemeClr val="tx1"/>
              </a:solidFill>
              <a:effectLst/>
              <a:latin typeface="Century Gothic" panose="020B0502020202020204" pitchFamily="34" charset="0"/>
              <a:ea typeface="+mn-ea"/>
              <a:cs typeface="+mn-cs"/>
            </a:rPr>
            <a:t>Varför en uppföljning av systematiskt informationssäkerhetsarbete?</a:t>
          </a:r>
        </a:p>
        <a:p>
          <a:r>
            <a:rPr lang="sv-SE" sz="1100">
              <a:solidFill>
                <a:schemeClr val="tx1"/>
              </a:solidFill>
              <a:effectLst/>
              <a:latin typeface="+mn-lt"/>
              <a:ea typeface="+mn-ea"/>
              <a:cs typeface="+mn-cs"/>
            </a:rPr>
            <a:t>MSB har tagit fram uppföljningsmodellen - Infosäkkollen - för att stödja organisationer i den offentliga förvaltningen (kommuner, regioner och statliga myndigheter) i deras förbättringsarbete på informationssäkerhetsområdet. I det ingår bland annat automatisk återkoppling om vilken nivå organisationen befinner sig på och om vilka utvecklingsområden som är viktiga för framtiden. </a:t>
          </a:r>
        </a:p>
        <a:p>
          <a:endParaRPr lang="sv-SE" sz="1100">
            <a:solidFill>
              <a:schemeClr val="tx1"/>
            </a:solidFill>
            <a:effectLst/>
            <a:latin typeface="+mn-lt"/>
            <a:ea typeface="+mn-ea"/>
            <a:cs typeface="+mn-cs"/>
          </a:endParaRPr>
        </a:p>
        <a:p>
          <a:r>
            <a:rPr lang="sv-SE" sz="1100">
              <a:solidFill>
                <a:schemeClr val="tx1"/>
              </a:solidFill>
              <a:effectLst/>
              <a:latin typeface="+mn-lt"/>
              <a:ea typeface="+mn-ea"/>
              <a:cs typeface="+mn-cs"/>
            </a:rPr>
            <a:t>När underlaget rapporteras in till MSB får organisationen också kompletterande återkoppling, exempelvis möjlighet att jämföra sitt resultat med de aggregerade resultaten hos andra verksamheter. MSB kommer att använda inrapporterat underlag för att utveckla myndighetens stöd och lämna en samlad bedömning till regeringen.</a:t>
          </a:r>
        </a:p>
        <a:p>
          <a:endParaRPr lang="sv-SE" sz="1100">
            <a:solidFill>
              <a:schemeClr val="tx1"/>
            </a:solidFill>
            <a:effectLst/>
            <a:latin typeface="+mn-lt"/>
            <a:ea typeface="+mn-ea"/>
            <a:cs typeface="+mn-cs"/>
          </a:endParaRPr>
        </a:p>
        <a:p>
          <a:endParaRPr lang="sv-SE" sz="1100">
            <a:solidFill>
              <a:schemeClr val="tx1"/>
            </a:solidFill>
            <a:effectLst/>
            <a:latin typeface="+mn-lt"/>
            <a:ea typeface="+mn-ea"/>
            <a:cs typeface="+mn-cs"/>
          </a:endParaRPr>
        </a:p>
        <a:p>
          <a:r>
            <a:rPr lang="sv-SE" sz="1400" b="1">
              <a:solidFill>
                <a:schemeClr val="tx1"/>
              </a:solidFill>
              <a:effectLst/>
              <a:latin typeface="Century Gothic" panose="020B0502020202020204" pitchFamily="34" charset="0"/>
              <a:ea typeface="+mn-ea"/>
              <a:cs typeface="+mn-cs"/>
            </a:rPr>
            <a:t>Infosäkkollen utgår från föreskrifter, stöd och ISO-standard</a:t>
          </a:r>
        </a:p>
        <a:p>
          <a:r>
            <a:rPr lang="sv-SE" sz="1100" b="0" i="1" u="none">
              <a:solidFill>
                <a:schemeClr val="tx1"/>
              </a:solidFill>
              <a:effectLst/>
              <a:latin typeface="+mn-lt"/>
              <a:ea typeface="+mn-ea"/>
              <a:cs typeface="+mn-cs"/>
            </a:rPr>
            <a:t>Uppföljningsmodellen utgår från det systematiska informationssäkerhetsarbetet som det beskrivs i MSB:s föreskrifter och stöd, som i sin tur bygger på standardserien ISO/IEC 27000. </a:t>
          </a:r>
        </a:p>
        <a:p>
          <a:endParaRPr lang="sv-SE" sz="1100" b="0" i="1" u="none">
            <a:solidFill>
              <a:schemeClr val="tx1"/>
            </a:solidFill>
            <a:effectLst/>
            <a:latin typeface="+mn-lt"/>
            <a:ea typeface="+mn-ea"/>
            <a:cs typeface="+mn-cs"/>
          </a:endParaRPr>
        </a:p>
        <a:p>
          <a:r>
            <a:rPr lang="sv-SE" sz="1100">
              <a:solidFill>
                <a:schemeClr val="tx1"/>
              </a:solidFill>
              <a:effectLst/>
              <a:latin typeface="+mn-lt"/>
              <a:ea typeface="+mn-ea"/>
              <a:cs typeface="+mn-cs"/>
            </a:rPr>
            <a:t>Modellen ger stöd till uppföljning på en strategisk nivå. Resultatet visar i vilken utsträckning organisationen bedriver ett systematiskt informationssäkerhetsarbete, det vill säga har förutsättningar att bygga ett gott skydd för sin information. Modellen mäter inte om den enskilda organisationens skydd är tillräckligt.</a:t>
          </a:r>
        </a:p>
        <a:p>
          <a:endParaRPr lang="sv-SE" sz="1100">
            <a:solidFill>
              <a:schemeClr val="tx1"/>
            </a:solidFill>
            <a:effectLst/>
            <a:latin typeface="+mn-lt"/>
            <a:ea typeface="+mn-ea"/>
            <a:cs typeface="+mn-cs"/>
          </a:endParaRPr>
        </a:p>
        <a:p>
          <a:endParaRPr lang="sv-SE" sz="1100">
            <a:solidFill>
              <a:schemeClr val="tx1"/>
            </a:solidFill>
            <a:effectLst/>
            <a:latin typeface="+mn-lt"/>
            <a:ea typeface="+mn-ea"/>
            <a:cs typeface="+mn-cs"/>
          </a:endParaRPr>
        </a:p>
        <a:p>
          <a:r>
            <a:rPr lang="sv-SE" sz="1400" b="1">
              <a:solidFill>
                <a:schemeClr val="tx1"/>
              </a:solidFill>
              <a:effectLst/>
              <a:latin typeface="Century Gothic" panose="020B0502020202020204" pitchFamily="34" charset="0"/>
              <a:ea typeface="+mn-ea"/>
              <a:cs typeface="+mn-cs"/>
            </a:rPr>
            <a:t>Så kan ni arbeta med Infosäkkollen</a:t>
          </a:r>
        </a:p>
        <a:p>
          <a:r>
            <a:rPr lang="sv-SE" sz="1100" b="0" i="1" u="none">
              <a:solidFill>
                <a:schemeClr val="tx1"/>
              </a:solidFill>
              <a:effectLst/>
              <a:latin typeface="+mn-lt"/>
              <a:ea typeface="+mn-ea"/>
              <a:cs typeface="+mn-cs"/>
            </a:rPr>
            <a:t>Uppföljningsmodellen är omsatt i ett verktyg i Excel. Kärnan i verktyget är ett formulär med frågor om centrala delar av det systematiska informationssäkerhetsarbetet (se fliken ”Nivåfrågor”).</a:t>
          </a:r>
        </a:p>
        <a:p>
          <a:endParaRPr lang="sv-SE" sz="1100" b="1">
            <a:solidFill>
              <a:schemeClr val="tx1"/>
            </a:solidFill>
            <a:effectLst/>
            <a:latin typeface="+mn-lt"/>
            <a:ea typeface="+mn-ea"/>
            <a:cs typeface="+mn-cs"/>
          </a:endParaRPr>
        </a:p>
        <a:p>
          <a:endParaRPr lang="sv-SE" sz="1100" b="1">
            <a:solidFill>
              <a:schemeClr val="tx1"/>
            </a:solidFill>
            <a:effectLst/>
            <a:latin typeface="+mn-lt"/>
            <a:ea typeface="+mn-ea"/>
            <a:cs typeface="+mn-cs"/>
          </a:endParaRPr>
        </a:p>
        <a:p>
          <a:r>
            <a:rPr lang="sv-SE" sz="1400" b="1">
              <a:solidFill>
                <a:schemeClr val="tx1"/>
              </a:solidFill>
              <a:effectLst/>
              <a:latin typeface="Century Gothic" panose="020B0502020202020204" pitchFamily="34" charset="0"/>
              <a:ea typeface="+mn-ea"/>
              <a:cs typeface="+mn-cs"/>
            </a:rPr>
            <a:t>Samla in underlag från olika delar av organisationen</a:t>
          </a:r>
        </a:p>
        <a:p>
          <a:r>
            <a:rPr lang="sv-SE" sz="1100">
              <a:solidFill>
                <a:schemeClr val="tx1"/>
              </a:solidFill>
              <a:effectLst/>
              <a:latin typeface="+mn-lt"/>
              <a:ea typeface="+mn-ea"/>
              <a:cs typeface="+mn-cs"/>
            </a:rPr>
            <a:t>Eftersom era svar avser kommunen, regionen eller den statliga myndigheten i sin helhet behövs underlag från olika delar av organisationen. Ett bra sätt att samla in den nödvändiga informationen är en workshop där olika funktioner och roller deltar. Organisationens informationssäkerhets­samordnare kan med fördel hålla ihop arbetet (alternativt någon i stabsfunktionen). Det samlade svaret bör förankras hos ledningen.</a:t>
          </a:r>
        </a:p>
        <a:p>
          <a:endParaRPr lang="sv-SE" sz="1100">
            <a:solidFill>
              <a:schemeClr val="tx1"/>
            </a:solidFill>
            <a:effectLst/>
            <a:latin typeface="+mn-lt"/>
            <a:ea typeface="+mn-ea"/>
            <a:cs typeface="+mn-cs"/>
          </a:endParaRPr>
        </a:p>
        <a:p>
          <a:endParaRPr lang="sv-SE" sz="1100">
            <a:solidFill>
              <a:schemeClr val="tx1"/>
            </a:solidFill>
            <a:effectLst/>
            <a:latin typeface="+mn-lt"/>
            <a:ea typeface="+mn-ea"/>
            <a:cs typeface="+mn-cs"/>
          </a:endParaRPr>
        </a:p>
        <a:p>
          <a:pPr marL="0" indent="0"/>
          <a:r>
            <a:rPr lang="sv-SE" sz="1400" b="1">
              <a:solidFill>
                <a:schemeClr val="tx1"/>
              </a:solidFill>
              <a:effectLst/>
              <a:latin typeface="Century Gothic" panose="020B0502020202020204" pitchFamily="34" charset="0"/>
              <a:ea typeface="+mn-ea"/>
              <a:cs typeface="+mn-cs"/>
            </a:rPr>
            <a:t>Hur lång tid tar det att svara på frågorna?</a:t>
          </a:r>
        </a:p>
        <a:p>
          <a:r>
            <a:rPr lang="sv-SE" sz="1100">
              <a:solidFill>
                <a:schemeClr val="tx1"/>
              </a:solidFill>
              <a:effectLst/>
              <a:latin typeface="+mn-lt"/>
              <a:ea typeface="+mn-ea"/>
              <a:cs typeface="+mn-cs"/>
            </a:rPr>
            <a:t>Hur lång tid det tar att svara på frågorna beror på många faktorer och är därför svårt att uppskatta. Effektiv tid bedöms vara minst en eller ett par dagar, men ledtiden för att samla in informationen kan vara längre. Beroende på organisation och arbetssätt kan det i vissa fall röra sig om några veckor eller en ännu längre period. </a:t>
          </a:r>
        </a:p>
        <a:p>
          <a:endParaRPr lang="sv-SE" sz="1100">
            <a:solidFill>
              <a:schemeClr val="tx1"/>
            </a:solidFill>
            <a:effectLst/>
            <a:latin typeface="+mn-lt"/>
            <a:ea typeface="+mn-ea"/>
            <a:cs typeface="+mn-cs"/>
          </a:endParaRPr>
        </a:p>
        <a:p>
          <a:r>
            <a:rPr lang="sv-SE" sz="1100">
              <a:solidFill>
                <a:schemeClr val="tx1"/>
              </a:solidFill>
              <a:effectLst/>
              <a:latin typeface="+mn-lt"/>
              <a:ea typeface="+mn-ea"/>
              <a:cs typeface="+mn-cs"/>
            </a:rPr>
            <a:t>Alla organisationer behöver inte svara på alla frågor för att få ett resultat. Anledningen till det är att även organisationer som inte har kommit så långt ska kunna använda uppföljningsmodellen. För en organisation som är i början av sitt arbete med informationssäkerhet kan det till exempel räcka att svara på frågorna under nivå 1, och några frågor på nivå 2. </a:t>
          </a:r>
        </a:p>
        <a:p>
          <a:endParaRPr lang="sv-SE" sz="1100">
            <a:solidFill>
              <a:schemeClr val="tx1"/>
            </a:solidFill>
            <a:effectLst/>
            <a:latin typeface="+mn-lt"/>
            <a:ea typeface="+mn-ea"/>
            <a:cs typeface="+mn-cs"/>
          </a:endParaRPr>
        </a:p>
        <a:p>
          <a:endParaRPr lang="sv-SE" sz="1100">
            <a:solidFill>
              <a:schemeClr val="tx1"/>
            </a:solidFill>
            <a:effectLst/>
            <a:latin typeface="+mn-lt"/>
            <a:ea typeface="+mn-ea"/>
            <a:cs typeface="+mn-cs"/>
          </a:endParaRPr>
        </a:p>
        <a:p>
          <a:pPr marL="0" indent="0"/>
          <a:r>
            <a:rPr lang="sv-SE" sz="1400" b="1">
              <a:solidFill>
                <a:schemeClr val="tx1"/>
              </a:solidFill>
              <a:effectLst/>
              <a:latin typeface="Century Gothic" panose="020B0502020202020204" pitchFamily="34" charset="0"/>
              <a:ea typeface="+mn-ea"/>
              <a:cs typeface="+mn-cs"/>
            </a:rPr>
            <a:t>Svaren måste fyllas i och lämnas in säkert</a:t>
          </a:r>
        </a:p>
        <a:p>
          <a:r>
            <a:rPr lang="sv-SE" sz="1100">
              <a:solidFill>
                <a:schemeClr val="tx1"/>
              </a:solidFill>
              <a:effectLst/>
              <a:latin typeface="+mn-lt"/>
              <a:ea typeface="+mn-ea"/>
              <a:cs typeface="+mn-cs"/>
            </a:rPr>
            <a:t>Svaren som lämnas i verktyget behöver hanteras och rapporteras in till MSB på ett säkert sätt. Följ de anvisningar som finns i under fliken ”Säker hantering”. MSB vill av säkerhetsskäl inte ta emot informationen på andra sätt än de som anges där.</a:t>
          </a:r>
        </a:p>
        <a:p>
          <a:endParaRPr lang="sv-SE" sz="1100">
            <a:solidFill>
              <a:schemeClr val="tx1"/>
            </a:solidFill>
            <a:effectLst/>
            <a:latin typeface="+mn-lt"/>
            <a:ea typeface="+mn-ea"/>
            <a:cs typeface="+mn-cs"/>
          </a:endParaRPr>
        </a:p>
        <a:p>
          <a:endParaRPr lang="sv-SE" sz="1100">
            <a:solidFill>
              <a:schemeClr val="tx1"/>
            </a:solidFill>
            <a:effectLst/>
            <a:latin typeface="+mn-lt"/>
            <a:ea typeface="+mn-ea"/>
            <a:cs typeface="+mn-cs"/>
          </a:endParaRPr>
        </a:p>
        <a:p>
          <a:pPr marL="0" indent="0"/>
          <a:r>
            <a:rPr lang="sv-SE" sz="1400" b="1">
              <a:solidFill>
                <a:schemeClr val="tx1"/>
              </a:solidFill>
              <a:effectLst/>
              <a:latin typeface="Century Gothic" panose="020B0502020202020204" pitchFamily="34" charset="0"/>
              <a:ea typeface="+mn-ea"/>
              <a:cs typeface="+mn-cs"/>
            </a:rPr>
            <a:t>Skicka in svaren senast 30:e september 2021</a:t>
          </a:r>
        </a:p>
        <a:p>
          <a:r>
            <a:rPr lang="sv-SE" sz="1100">
              <a:solidFill>
                <a:schemeClr val="tx1"/>
              </a:solidFill>
              <a:effectLst/>
              <a:latin typeface="+mn-lt"/>
              <a:ea typeface="+mn-ea"/>
              <a:cs typeface="+mn-cs"/>
            </a:rPr>
            <a:t>Era svar behöver komma in till MSB senast den 30:e september för att er organisation ska kunna få kompletterande återkoppling från MSB och bidra till den samlade bedömningen på nationell nivå.</a:t>
          </a:r>
        </a:p>
        <a:p>
          <a:endParaRPr lang="sv-SE" sz="1100">
            <a:solidFill>
              <a:schemeClr val="tx1"/>
            </a:solidFill>
            <a:effectLst/>
            <a:latin typeface="+mn-lt"/>
            <a:ea typeface="+mn-ea"/>
            <a:cs typeface="+mn-cs"/>
          </a:endParaRPr>
        </a:p>
        <a:p>
          <a:endParaRPr lang="sv-SE" sz="1100">
            <a:solidFill>
              <a:schemeClr val="tx1"/>
            </a:solidFill>
            <a:effectLst/>
            <a:latin typeface="+mn-lt"/>
            <a:ea typeface="+mn-ea"/>
            <a:cs typeface="+mn-cs"/>
          </a:endParaRPr>
        </a:p>
        <a:p>
          <a:r>
            <a:rPr lang="sv-SE" sz="1400" b="1">
              <a:solidFill>
                <a:schemeClr val="tx1"/>
              </a:solidFill>
              <a:effectLst/>
              <a:latin typeface="Century Gothic" panose="020B0502020202020204" pitchFamily="34" charset="0"/>
              <a:ea typeface="+mn-ea"/>
              <a:cs typeface="+mn-cs"/>
            </a:rPr>
            <a:t>Ni får återkoppling när ni har fyllt i svaren</a:t>
          </a:r>
        </a:p>
        <a:p>
          <a:r>
            <a:rPr lang="sv-SE" sz="1100">
              <a:solidFill>
                <a:schemeClr val="tx1"/>
              </a:solidFill>
              <a:effectLst/>
              <a:latin typeface="+mn-lt"/>
              <a:ea typeface="+mn-ea"/>
              <a:cs typeface="+mn-cs"/>
            </a:rPr>
            <a:t>Direkt när ni har fyllt i svaren kan ni se vilken nivå organisationen befinner sig på och vilka arbetsområden som behöver utvecklas. Återkopplingen presenteras på fliken ”Återkoppling”. Där återfinns också tips på relevant stöd, och länkar finns även på www.msb.se/infosakkollen. Infosäkkollen ger en översiktsbild som ni kan använda som underlag för diskussion i till exempel en ledningsgrupp.</a:t>
          </a:r>
        </a:p>
        <a:p>
          <a:endParaRPr lang="sv-SE" sz="1100">
            <a:solidFill>
              <a:schemeClr val="tx1"/>
            </a:solidFill>
            <a:effectLst/>
            <a:latin typeface="+mn-lt"/>
            <a:ea typeface="+mn-ea"/>
            <a:cs typeface="+mn-cs"/>
          </a:endParaRPr>
        </a:p>
        <a:p>
          <a:endParaRPr lang="sv-SE" sz="1100">
            <a:solidFill>
              <a:schemeClr val="tx1"/>
            </a:solidFill>
            <a:effectLst/>
            <a:latin typeface="+mn-lt"/>
            <a:ea typeface="+mn-ea"/>
            <a:cs typeface="+mn-cs"/>
          </a:endParaRPr>
        </a:p>
        <a:p>
          <a:pPr marL="0" indent="0"/>
          <a:r>
            <a:rPr lang="sv-SE" sz="1400" b="1">
              <a:solidFill>
                <a:schemeClr val="tx1"/>
              </a:solidFill>
              <a:effectLst/>
              <a:latin typeface="Century Gothic" panose="020B0502020202020204" pitchFamily="34" charset="0"/>
              <a:ea typeface="+mn-ea"/>
              <a:cs typeface="+mn-cs"/>
            </a:rPr>
            <a:t>Underlag för att arbeta med förbättringar</a:t>
          </a:r>
        </a:p>
        <a:p>
          <a:r>
            <a:rPr lang="sv-SE" sz="1100">
              <a:solidFill>
                <a:schemeClr val="tx1"/>
              </a:solidFill>
              <a:effectLst/>
              <a:latin typeface="+mn-lt"/>
              <a:ea typeface="+mn-ea"/>
              <a:cs typeface="+mn-cs"/>
            </a:rPr>
            <a:t>Tänk på att nyligen genomförda förbättringar inte kommer att få fullt genomslag i den återkoppling ni får, eftersom uppföljningen avser de senaste två åren. Uppföljningen tittar bakåt i tiden, men själva nyttan med resultatet handlar om att se framåt. Tanken är att få fram ett underlag till arbetet med ständiga förbättringar, och att främja en positiv uppföljningskultur över tid, snarare än att fokusera på resultatet i sig.</a:t>
          </a:r>
        </a:p>
        <a:p>
          <a:endParaRPr lang="sv-SE" sz="1100">
            <a:solidFill>
              <a:schemeClr val="tx1"/>
            </a:solidFill>
            <a:effectLst/>
            <a:latin typeface="+mn-lt"/>
            <a:ea typeface="+mn-ea"/>
            <a:cs typeface="+mn-cs"/>
          </a:endParaRPr>
        </a:p>
        <a:p>
          <a:endParaRPr lang="sv-SE" sz="1100">
            <a:solidFill>
              <a:schemeClr val="tx1"/>
            </a:solidFill>
            <a:effectLst/>
            <a:latin typeface="+mn-lt"/>
            <a:ea typeface="+mn-ea"/>
            <a:cs typeface="+mn-cs"/>
          </a:endParaRPr>
        </a:p>
        <a:p>
          <a:r>
            <a:rPr lang="sv-SE" sz="1100">
              <a:solidFill>
                <a:schemeClr val="tx1"/>
              </a:solidFill>
              <a:effectLst/>
              <a:latin typeface="+mn-lt"/>
              <a:ea typeface="+mn-ea"/>
              <a:cs typeface="+mn-cs"/>
            </a:rPr>
            <a:t>Att mäta systematiskt informationssäkerhetsarbete är komplext och kan göras på olika sätt. Återkopplingen ger en kvalificerad bedömning utifrån de svar ni gett. </a:t>
          </a:r>
        </a:p>
        <a:p>
          <a:endParaRPr lang="sv-SE" sz="1100">
            <a:solidFill>
              <a:schemeClr val="tx1"/>
            </a:solidFill>
            <a:effectLst/>
            <a:latin typeface="+mn-lt"/>
            <a:ea typeface="+mn-ea"/>
            <a:cs typeface="+mn-cs"/>
          </a:endParaRPr>
        </a:p>
        <a:p>
          <a:endParaRPr lang="sv-SE" sz="1100">
            <a:solidFill>
              <a:schemeClr val="tx1"/>
            </a:solidFill>
            <a:effectLst/>
            <a:latin typeface="+mn-lt"/>
            <a:ea typeface="+mn-ea"/>
            <a:cs typeface="+mn-cs"/>
          </a:endParaRPr>
        </a:p>
        <a:p>
          <a:pPr marL="0" indent="0"/>
          <a:r>
            <a:rPr lang="sv-SE" sz="1400" b="1">
              <a:solidFill>
                <a:schemeClr val="tx1"/>
              </a:solidFill>
              <a:effectLst/>
              <a:latin typeface="Century Gothic" panose="020B0502020202020204" pitchFamily="34" charset="0"/>
              <a:ea typeface="+mn-ea"/>
              <a:cs typeface="+mn-cs"/>
            </a:rPr>
            <a:t>Rapportera in svaren och få mer återkoppling</a:t>
          </a:r>
        </a:p>
        <a:p>
          <a:r>
            <a:rPr lang="sv-SE" sz="1100">
              <a:solidFill>
                <a:schemeClr val="tx1"/>
              </a:solidFill>
              <a:effectLst/>
              <a:latin typeface="+mn-lt"/>
              <a:ea typeface="+mn-ea"/>
              <a:cs typeface="+mn-cs"/>
            </a:rPr>
            <a:t>När svaren rapporteras in till MSB kommer er organisation att få kompletterande återkoppling. I den ingår en jämförelse med snittet för andra, liknande organisationer. Jämförelsen utgår från det samlade underlaget.</a:t>
          </a:r>
        </a:p>
        <a:p>
          <a:endParaRPr lang="sv-SE" sz="1100">
            <a:solidFill>
              <a:schemeClr val="tx1"/>
            </a:solidFill>
            <a:effectLst/>
            <a:latin typeface="+mn-lt"/>
            <a:ea typeface="+mn-ea"/>
            <a:cs typeface="+mn-cs"/>
          </a:endParaRPr>
        </a:p>
        <a:p>
          <a:endParaRPr lang="sv-SE" sz="1100">
            <a:solidFill>
              <a:schemeClr val="tx1"/>
            </a:solidFill>
            <a:effectLst/>
            <a:latin typeface="+mn-lt"/>
            <a:ea typeface="+mn-ea"/>
            <a:cs typeface="+mn-cs"/>
          </a:endParaRPr>
        </a:p>
        <a:p>
          <a:pPr marL="0" indent="0"/>
          <a:r>
            <a:rPr lang="sv-SE" sz="1400" b="1">
              <a:solidFill>
                <a:schemeClr val="tx1"/>
              </a:solidFill>
              <a:effectLst/>
              <a:latin typeface="Century Gothic" panose="020B0502020202020204" pitchFamily="34" charset="0"/>
              <a:ea typeface="+mn-ea"/>
              <a:cs typeface="+mn-cs"/>
            </a:rPr>
            <a:t>Vad betyder egentligen ”ett systematiskt informationssäkerhetsarbete”?</a:t>
          </a:r>
        </a:p>
        <a:p>
          <a:r>
            <a:rPr lang="sv-SE" sz="1100">
              <a:solidFill>
                <a:schemeClr val="tx1"/>
              </a:solidFill>
              <a:effectLst/>
              <a:latin typeface="+mn-lt"/>
              <a:ea typeface="+mn-ea"/>
              <a:cs typeface="+mn-cs"/>
            </a:rPr>
            <a:t>Informationssäkerhet är ett gemensamt ansvar för hela organisationen. Säkerhet är en förutsättning för att organisationen ska kunna använda sin information på avsett sätt och därigenom nå sina mål. Att bedriva ett systematiskt arbete med informationssäkerhet betyder att det finns en tydlig och strukturerad styrning i enlighet med ledningens vision och mål.</a:t>
          </a:r>
        </a:p>
        <a:p>
          <a:endParaRPr lang="sv-SE" sz="1100">
            <a:solidFill>
              <a:schemeClr val="tx1"/>
            </a:solidFill>
            <a:effectLst/>
            <a:latin typeface="+mn-lt"/>
            <a:ea typeface="+mn-ea"/>
            <a:cs typeface="+mn-cs"/>
          </a:endParaRPr>
        </a:p>
        <a:p>
          <a:r>
            <a:rPr lang="sv-SE" sz="1100">
              <a:solidFill>
                <a:schemeClr val="tx1"/>
              </a:solidFill>
              <a:effectLst/>
              <a:latin typeface="+mn-lt"/>
              <a:ea typeface="+mn-ea"/>
              <a:cs typeface="+mn-cs"/>
            </a:rPr>
            <a:t>Det övergripande syftet med systematiskt informationssäkerhetsarbete är att skydda informationen på rätt nivå genom ständiga förbättringar och anpassningar till en föränderlig värld. </a:t>
          </a:r>
        </a:p>
        <a:p>
          <a:endParaRPr lang="sv-SE" sz="1100">
            <a:solidFill>
              <a:schemeClr val="tx1"/>
            </a:solidFill>
            <a:effectLst/>
            <a:latin typeface="+mn-lt"/>
            <a:ea typeface="+mn-ea"/>
            <a:cs typeface="+mn-cs"/>
          </a:endParaRPr>
        </a:p>
        <a:p>
          <a:r>
            <a:rPr lang="sv-SE" sz="1100">
              <a:solidFill>
                <a:schemeClr val="tx1"/>
              </a:solidFill>
              <a:effectLst/>
              <a:latin typeface="+mn-lt"/>
              <a:ea typeface="+mn-ea"/>
              <a:cs typeface="+mn-cs"/>
            </a:rPr>
            <a:t>De grundläggande stegen vid allt systematiskt informationssäkerhetsarbete är att:</a:t>
          </a:r>
        </a:p>
        <a:p>
          <a:endParaRPr lang="sv-SE" sz="1100">
            <a:solidFill>
              <a:schemeClr val="tx1"/>
            </a:solidFill>
            <a:effectLst/>
            <a:latin typeface="+mn-lt"/>
            <a:ea typeface="+mn-ea"/>
            <a:cs typeface="+mn-cs"/>
          </a:endParaRPr>
        </a:p>
        <a:p>
          <a:pPr lvl="0"/>
          <a:r>
            <a:rPr lang="sv-SE" sz="1100">
              <a:solidFill>
                <a:schemeClr val="tx1"/>
              </a:solidFill>
              <a:effectLst/>
              <a:latin typeface="+mn-lt"/>
              <a:ea typeface="+mn-ea"/>
              <a:cs typeface="+mn-cs"/>
            </a:rPr>
            <a:t>- identifiera organisationens informationstillgångar</a:t>
          </a:r>
        </a:p>
        <a:p>
          <a:pPr lvl="0"/>
          <a:r>
            <a:rPr lang="sv-SE" sz="1100">
              <a:solidFill>
                <a:schemeClr val="tx1"/>
              </a:solidFill>
              <a:effectLst/>
              <a:latin typeface="+mn-lt"/>
              <a:ea typeface="+mn-ea"/>
              <a:cs typeface="+mn-cs"/>
            </a:rPr>
            <a:t>- värdera informationstillgångarna utifrån konfidentialitet, riktighet och tillgänglighet</a:t>
          </a:r>
        </a:p>
        <a:p>
          <a:pPr lvl="0"/>
          <a:r>
            <a:rPr lang="sv-SE" sz="1100">
              <a:solidFill>
                <a:schemeClr val="tx1"/>
              </a:solidFill>
              <a:effectLst/>
              <a:latin typeface="+mn-lt"/>
              <a:ea typeface="+mn-ea"/>
              <a:cs typeface="+mn-cs"/>
            </a:rPr>
            <a:t>- bedöma de risker som kan förekomma när informationstillgångarna hanteras </a:t>
          </a:r>
        </a:p>
        <a:p>
          <a:pPr lvl="0"/>
          <a:r>
            <a:rPr lang="sv-SE" sz="1100">
              <a:solidFill>
                <a:schemeClr val="tx1"/>
              </a:solidFill>
              <a:effectLst/>
              <a:latin typeface="+mn-lt"/>
              <a:ea typeface="+mn-ea"/>
              <a:cs typeface="+mn-cs"/>
            </a:rPr>
            <a:t>- införa ändamålsenliga och proportionerliga säkerhetsåtgärder.</a:t>
          </a:r>
        </a:p>
        <a:p>
          <a:pPr lvl="0"/>
          <a:endParaRPr lang="sv-SE" sz="1100">
            <a:solidFill>
              <a:schemeClr val="tx1"/>
            </a:solidFill>
            <a:effectLst/>
            <a:latin typeface="+mn-lt"/>
            <a:ea typeface="+mn-ea"/>
            <a:cs typeface="+mn-cs"/>
          </a:endParaRPr>
        </a:p>
        <a:p>
          <a:r>
            <a:rPr lang="sv-SE" sz="1100">
              <a:solidFill>
                <a:schemeClr val="tx1"/>
              </a:solidFill>
              <a:effectLst/>
              <a:latin typeface="+mn-lt"/>
              <a:ea typeface="+mn-ea"/>
              <a:cs typeface="+mn-cs"/>
            </a:rPr>
            <a:t>Uppföljning och utvärdering av arbetets olika delar sker återkommande och är ett centralt underlag i styrningen. </a:t>
          </a:r>
        </a:p>
        <a:p>
          <a:endParaRPr lang="sv-SE" sz="1100">
            <a:solidFill>
              <a:schemeClr val="tx1"/>
            </a:solidFill>
            <a:effectLst/>
            <a:latin typeface="+mn-lt"/>
            <a:ea typeface="+mn-ea"/>
            <a:cs typeface="+mn-cs"/>
          </a:endParaRPr>
        </a:p>
        <a:p>
          <a:endParaRPr lang="sv-SE" sz="1100">
            <a:solidFill>
              <a:schemeClr val="tx1"/>
            </a:solidFill>
            <a:effectLst/>
            <a:latin typeface="+mn-lt"/>
            <a:ea typeface="+mn-ea"/>
            <a:cs typeface="+mn-cs"/>
          </a:endParaRPr>
        </a:p>
        <a:p>
          <a:pPr marL="0" indent="0"/>
          <a:r>
            <a:rPr lang="sv-SE" sz="1400" b="1">
              <a:solidFill>
                <a:schemeClr val="tx1"/>
              </a:solidFill>
              <a:effectLst/>
              <a:latin typeface="Century Gothic" panose="020B0502020202020204" pitchFamily="34" charset="0"/>
              <a:ea typeface="+mn-ea"/>
              <a:cs typeface="+mn-cs"/>
            </a:rPr>
            <a:t>Planera, genomför, följ upp, utvärdera och förbättra</a:t>
          </a:r>
        </a:p>
        <a:p>
          <a:r>
            <a:rPr lang="sv-SE" sz="1100">
              <a:solidFill>
                <a:schemeClr val="tx1"/>
              </a:solidFill>
              <a:effectLst/>
              <a:latin typeface="+mn-lt"/>
              <a:ea typeface="+mn-ea"/>
              <a:cs typeface="+mn-cs"/>
            </a:rPr>
            <a:t>Att arbeta systematiskt innebär att man arbetar medvetet och metodiskt genom stegen planera, genomföra, följa upp, utvärdera och förbättra. Konkret innebär det att organisationen, för de olika delarna i informationssäkerhetsarbetet:</a:t>
          </a:r>
        </a:p>
        <a:p>
          <a:endParaRPr lang="sv-SE" sz="1100">
            <a:solidFill>
              <a:schemeClr val="tx1"/>
            </a:solidFill>
            <a:effectLst/>
            <a:latin typeface="+mn-lt"/>
            <a:ea typeface="+mn-ea"/>
            <a:cs typeface="+mn-cs"/>
          </a:endParaRPr>
        </a:p>
        <a:p>
          <a:pPr lvl="0" fontAlgn="base"/>
          <a:r>
            <a:rPr lang="sv-SE" sz="1100">
              <a:solidFill>
                <a:schemeClr val="tx1"/>
              </a:solidFill>
              <a:effectLst/>
              <a:latin typeface="+mn-lt"/>
              <a:ea typeface="+mn-ea"/>
              <a:cs typeface="+mn-cs"/>
            </a:rPr>
            <a:t>- medvetet väljer arbetssätt (exempelvis beslutar och dokumenterar i form av riktlinjer, rutiner, instruktioner, modeller eller verktyg)</a:t>
          </a:r>
        </a:p>
        <a:p>
          <a:pPr lvl="0" fontAlgn="base"/>
          <a:r>
            <a:rPr lang="sv-SE" sz="1100">
              <a:solidFill>
                <a:schemeClr val="tx1"/>
              </a:solidFill>
              <a:effectLst/>
              <a:latin typeface="+mn-lt"/>
              <a:ea typeface="+mn-ea"/>
              <a:cs typeface="+mn-cs"/>
            </a:rPr>
            <a:t>- implementerar och tillämpar arbetssätten i alla relevanta situationer och verksamhetsprocesser</a:t>
          </a:r>
        </a:p>
        <a:p>
          <a:pPr lvl="0" fontAlgn="base"/>
          <a:r>
            <a:rPr lang="sv-SE" sz="1100">
              <a:solidFill>
                <a:schemeClr val="tx1"/>
              </a:solidFill>
              <a:effectLst/>
              <a:latin typeface="+mn-lt"/>
              <a:ea typeface="+mn-ea"/>
              <a:cs typeface="+mn-cs"/>
            </a:rPr>
            <a:t>- följer över tid vilka resultat tillämpningen av arbetssätten leder till</a:t>
          </a:r>
        </a:p>
        <a:p>
          <a:pPr lvl="0" fontAlgn="base"/>
          <a:r>
            <a:rPr lang="sv-SE" sz="1100">
              <a:solidFill>
                <a:schemeClr val="tx1"/>
              </a:solidFill>
              <a:effectLst/>
              <a:latin typeface="+mn-lt"/>
              <a:ea typeface="+mn-ea"/>
              <a:cs typeface="+mn-cs"/>
            </a:rPr>
            <a:t>- utvärderar och förbättrar arbetssätten. </a:t>
          </a:r>
        </a:p>
        <a:p>
          <a:pPr lvl="0" fontAlgn="base"/>
          <a:endParaRPr lang="sv-SE" sz="1100">
            <a:solidFill>
              <a:schemeClr val="tx1"/>
            </a:solidFill>
            <a:effectLst/>
            <a:latin typeface="+mn-lt"/>
            <a:ea typeface="+mn-ea"/>
            <a:cs typeface="+mn-cs"/>
          </a:endParaRPr>
        </a:p>
        <a:p>
          <a:pPr lvl="0" fontAlgn="base"/>
          <a:endParaRPr lang="sv-SE" sz="1100">
            <a:solidFill>
              <a:schemeClr val="tx1"/>
            </a:solidFill>
            <a:effectLst/>
            <a:latin typeface="+mn-lt"/>
            <a:ea typeface="+mn-ea"/>
            <a:cs typeface="+mn-cs"/>
          </a:endParaRPr>
        </a:p>
        <a:p>
          <a:pPr marL="0" indent="0"/>
          <a:r>
            <a:rPr lang="sv-SE" sz="1400" b="1">
              <a:solidFill>
                <a:schemeClr val="tx1"/>
              </a:solidFill>
              <a:effectLst/>
              <a:latin typeface="Century Gothic" panose="020B0502020202020204" pitchFamily="34" charset="0"/>
              <a:ea typeface="+mn-ea"/>
              <a:cs typeface="+mn-cs"/>
            </a:rPr>
            <a:t>Koppla ihop arbetssätten till en sammanhållen process</a:t>
          </a:r>
        </a:p>
        <a:p>
          <a:r>
            <a:rPr lang="sv-SE" sz="1100">
              <a:solidFill>
                <a:schemeClr val="tx1"/>
              </a:solidFill>
              <a:effectLst/>
              <a:latin typeface="+mn-lt"/>
              <a:ea typeface="+mn-ea"/>
              <a:cs typeface="+mn-cs"/>
            </a:rPr>
            <a:t>Systematik innebär också att olika arbetssätt kopplas ihop till en sammanhållen process i organisationen. Till exempel bör resultatet av organisationens arbete med riskanalys användas vid valet av säkerhetsåtgärder, men även som underlag för att utforma medarbetarnas utbildning. </a:t>
          </a:r>
        </a:p>
        <a:p>
          <a:endParaRPr lang="sv-SE" sz="1100">
            <a:solidFill>
              <a:schemeClr val="tx1"/>
            </a:solidFill>
            <a:effectLst/>
            <a:latin typeface="+mn-lt"/>
            <a:ea typeface="+mn-ea"/>
            <a:cs typeface="+mn-cs"/>
          </a:endParaRPr>
        </a:p>
        <a:p>
          <a:endParaRPr lang="sv-SE" sz="1100">
            <a:solidFill>
              <a:schemeClr val="tx1"/>
            </a:solidFill>
            <a:effectLst/>
            <a:latin typeface="+mn-lt"/>
            <a:ea typeface="+mn-ea"/>
            <a:cs typeface="+mn-cs"/>
          </a:endParaRPr>
        </a:p>
        <a:p>
          <a:pPr marL="0" indent="0"/>
          <a:r>
            <a:rPr lang="sv-SE" sz="1400" b="1">
              <a:solidFill>
                <a:schemeClr val="tx1"/>
              </a:solidFill>
              <a:effectLst/>
              <a:latin typeface="Century Gothic" panose="020B0502020202020204" pitchFamily="34" charset="0"/>
              <a:ea typeface="+mn-ea"/>
              <a:cs typeface="+mn-cs"/>
            </a:rPr>
            <a:t>Främja en god säkerhetskultur</a:t>
          </a:r>
        </a:p>
        <a:p>
          <a:r>
            <a:rPr lang="sv-SE" sz="1100">
              <a:solidFill>
                <a:schemeClr val="tx1"/>
              </a:solidFill>
              <a:effectLst/>
              <a:latin typeface="+mn-lt"/>
              <a:ea typeface="+mn-ea"/>
              <a:cs typeface="+mn-cs"/>
            </a:rPr>
            <a:t>Informationssäkerheten i organisationen påverkas inte bara av de olika arbetsmomenten i informationssäkerhetsarbetet och de tekniska eller administrativa säkerhetsåtgärder som införs. Också säkerhetskulturen i organisationen spelar en avgörande roll för att både det systematiska arbetet och skyddet ska fungera. </a:t>
          </a:r>
        </a:p>
        <a:p>
          <a:r>
            <a:rPr lang="sv-SE" sz="1100">
              <a:solidFill>
                <a:schemeClr val="tx1"/>
              </a:solidFill>
              <a:effectLst/>
              <a:latin typeface="+mn-lt"/>
              <a:ea typeface="+mn-ea"/>
              <a:cs typeface="+mn-cs"/>
            </a:rPr>
            <a:t> </a:t>
          </a:r>
        </a:p>
        <a:p>
          <a:r>
            <a:rPr lang="sv-SE" sz="1100">
              <a:solidFill>
                <a:schemeClr val="tx1"/>
              </a:solidFill>
              <a:effectLst/>
              <a:latin typeface="+mn-lt"/>
              <a:ea typeface="+mn-ea"/>
              <a:cs typeface="+mn-cs"/>
            </a:rPr>
            <a:t>Säkerhetskulturen består av tankemönster, värderingar och beteenden hos grupper och individer. Vilka kunskaper medarbetarna har, vilka signaler ledningen och kollegorna ger samt hur individens arbetssituation ser ut är några exempel på faktorer som påverkar informationssäkerhetsarbetet.</a:t>
          </a:r>
        </a:p>
        <a:p>
          <a:endParaRPr lang="sv-SE" sz="1100">
            <a:solidFill>
              <a:schemeClr val="tx1"/>
            </a:solidFill>
            <a:effectLst/>
            <a:latin typeface="+mn-lt"/>
            <a:ea typeface="+mn-ea"/>
            <a:cs typeface="+mn-cs"/>
          </a:endParaRPr>
        </a:p>
        <a:p>
          <a:endParaRPr lang="sv-SE" sz="1100">
            <a:solidFill>
              <a:schemeClr val="tx1"/>
            </a:solidFill>
            <a:effectLst/>
            <a:latin typeface="+mn-lt"/>
            <a:ea typeface="+mn-ea"/>
            <a:cs typeface="+mn-cs"/>
          </a:endParaRPr>
        </a:p>
        <a:p>
          <a:pPr marL="0" indent="0"/>
          <a:r>
            <a:rPr lang="sv-SE" sz="1400" b="1">
              <a:solidFill>
                <a:schemeClr val="tx1"/>
              </a:solidFill>
              <a:effectLst/>
              <a:latin typeface="Century Gothic" panose="020B0502020202020204" pitchFamily="34" charset="0"/>
              <a:ea typeface="+mn-ea"/>
              <a:cs typeface="+mn-cs"/>
            </a:rPr>
            <a:t>Modellen visar vilken nivå organisationens informationssäkerhetsarbete ligger på</a:t>
          </a:r>
        </a:p>
        <a:p>
          <a:r>
            <a:rPr lang="sv-SE" sz="1100">
              <a:solidFill>
                <a:schemeClr val="tx1"/>
              </a:solidFill>
              <a:effectLst/>
              <a:latin typeface="+mn-lt"/>
              <a:ea typeface="+mn-ea"/>
              <a:cs typeface="+mn-cs"/>
            </a:rPr>
            <a:t>Uppföljningsmodellen delar in det systematiska informationssäkerhetsarbetet i fyra nivåer, som är tänkta att svara mot ett stegvis utvecklingsarbete:</a:t>
          </a:r>
        </a:p>
        <a:p>
          <a:endParaRPr lang="sv-SE" sz="1100">
            <a:solidFill>
              <a:schemeClr val="tx1"/>
            </a:solidFill>
            <a:effectLst/>
            <a:latin typeface="+mn-lt"/>
            <a:ea typeface="+mn-ea"/>
            <a:cs typeface="+mn-cs"/>
          </a:endParaRPr>
        </a:p>
        <a:p>
          <a:r>
            <a:rPr lang="sv-SE" sz="1100" b="1">
              <a:solidFill>
                <a:schemeClr val="tx1"/>
              </a:solidFill>
              <a:effectLst/>
              <a:latin typeface="+mn-lt"/>
              <a:ea typeface="+mn-ea"/>
              <a:cs typeface="+mn-cs"/>
            </a:rPr>
            <a:t>Nivå 1</a:t>
          </a:r>
        </a:p>
        <a:p>
          <a:r>
            <a:rPr lang="sv-SE" sz="1100">
              <a:solidFill>
                <a:schemeClr val="tx1"/>
              </a:solidFill>
              <a:effectLst/>
              <a:latin typeface="+mn-lt"/>
              <a:ea typeface="+mn-ea"/>
              <a:cs typeface="+mn-cs"/>
            </a:rPr>
            <a:t>Organisationer som har grunderna i informationssäkerhetsarbetet på plats, åtminstone i begränsad utsträckning.</a:t>
          </a:r>
        </a:p>
        <a:p>
          <a:endParaRPr lang="sv-SE" sz="1100">
            <a:solidFill>
              <a:schemeClr val="tx1"/>
            </a:solidFill>
            <a:effectLst/>
            <a:latin typeface="+mn-lt"/>
            <a:ea typeface="+mn-ea"/>
            <a:cs typeface="+mn-cs"/>
          </a:endParaRPr>
        </a:p>
        <a:p>
          <a:r>
            <a:rPr lang="sv-SE" sz="1100" b="1">
              <a:solidFill>
                <a:schemeClr val="tx1"/>
              </a:solidFill>
              <a:effectLst/>
              <a:latin typeface="+mn-lt"/>
              <a:ea typeface="+mn-ea"/>
              <a:cs typeface="+mn-cs"/>
            </a:rPr>
            <a:t>Nivå 2</a:t>
          </a:r>
          <a:endParaRPr lang="sv-SE" sz="1100">
            <a:solidFill>
              <a:schemeClr val="tx1"/>
            </a:solidFill>
            <a:effectLst/>
            <a:latin typeface="+mn-lt"/>
            <a:ea typeface="+mn-ea"/>
            <a:cs typeface="+mn-cs"/>
          </a:endParaRPr>
        </a:p>
        <a:p>
          <a:r>
            <a:rPr lang="sv-SE" sz="1100">
              <a:solidFill>
                <a:schemeClr val="tx1"/>
              </a:solidFill>
              <a:effectLst/>
              <a:latin typeface="+mn-lt"/>
              <a:ea typeface="+mn-ea"/>
              <a:cs typeface="+mn-cs"/>
            </a:rPr>
            <a:t>Organisationer som bedriver informationssäkerhetsarbetet med en viss systematik, och som är bättre på grunderna än på nivå 1.</a:t>
          </a:r>
        </a:p>
        <a:p>
          <a:endParaRPr lang="sv-SE" sz="1100">
            <a:solidFill>
              <a:schemeClr val="tx1"/>
            </a:solidFill>
            <a:effectLst/>
            <a:latin typeface="+mn-lt"/>
            <a:ea typeface="+mn-ea"/>
            <a:cs typeface="+mn-cs"/>
          </a:endParaRPr>
        </a:p>
        <a:p>
          <a:r>
            <a:rPr lang="sv-SE" sz="1100" b="1">
              <a:solidFill>
                <a:schemeClr val="tx1"/>
              </a:solidFill>
              <a:effectLst/>
              <a:latin typeface="+mn-lt"/>
              <a:ea typeface="+mn-ea"/>
              <a:cs typeface="+mn-cs"/>
            </a:rPr>
            <a:t>Nivå 3</a:t>
          </a:r>
          <a:endParaRPr lang="sv-SE" sz="1100">
            <a:solidFill>
              <a:schemeClr val="tx1"/>
            </a:solidFill>
            <a:effectLst/>
            <a:latin typeface="+mn-lt"/>
            <a:ea typeface="+mn-ea"/>
            <a:cs typeface="+mn-cs"/>
          </a:endParaRPr>
        </a:p>
        <a:p>
          <a:r>
            <a:rPr lang="sv-SE" sz="1100">
              <a:solidFill>
                <a:schemeClr val="tx1"/>
              </a:solidFill>
              <a:effectLst/>
              <a:latin typeface="+mn-lt"/>
              <a:ea typeface="+mn-ea"/>
              <a:cs typeface="+mn-cs"/>
            </a:rPr>
            <a:t>Organisationer som har ett kvalificerat innehåll i sitt informationssäkerhetsarbete, och som är bättre på både grunderna och systematiken än på nivå 2.</a:t>
          </a:r>
        </a:p>
        <a:p>
          <a:endParaRPr lang="sv-SE" sz="1100">
            <a:solidFill>
              <a:schemeClr val="tx1"/>
            </a:solidFill>
            <a:effectLst/>
            <a:latin typeface="+mn-lt"/>
            <a:ea typeface="+mn-ea"/>
            <a:cs typeface="+mn-cs"/>
          </a:endParaRPr>
        </a:p>
        <a:p>
          <a:r>
            <a:rPr lang="sv-SE" sz="1100" b="1">
              <a:solidFill>
                <a:schemeClr val="tx1"/>
              </a:solidFill>
              <a:effectLst/>
              <a:latin typeface="+mn-lt"/>
              <a:ea typeface="+mn-ea"/>
              <a:cs typeface="+mn-cs"/>
            </a:rPr>
            <a:t>Nivå 4</a:t>
          </a:r>
          <a:endParaRPr lang="sv-SE" sz="1100">
            <a:solidFill>
              <a:schemeClr val="tx1"/>
            </a:solidFill>
            <a:effectLst/>
            <a:latin typeface="+mn-lt"/>
            <a:ea typeface="+mn-ea"/>
            <a:cs typeface="+mn-cs"/>
          </a:endParaRPr>
        </a:p>
        <a:p>
          <a:r>
            <a:rPr lang="sv-SE" sz="1100">
              <a:solidFill>
                <a:schemeClr val="tx1"/>
              </a:solidFill>
              <a:effectLst/>
              <a:latin typeface="+mn-lt"/>
              <a:ea typeface="+mn-ea"/>
              <a:cs typeface="+mn-cs"/>
            </a:rPr>
            <a:t>Organisationer som arbetar avancerat med ständiga förbättringar, samt är bättre på såväl grunderna som systematiken och innehållet än på nivå 3. </a:t>
          </a:r>
        </a:p>
        <a:p>
          <a:r>
            <a:rPr lang="sv-SE" sz="1100">
              <a:solidFill>
                <a:schemeClr val="tx1"/>
              </a:solidFill>
              <a:effectLst/>
              <a:latin typeface="+mn-lt"/>
              <a:ea typeface="+mn-ea"/>
              <a:cs typeface="+mn-cs"/>
            </a:rPr>
            <a:t> </a:t>
          </a:r>
        </a:p>
        <a:p>
          <a:r>
            <a:rPr lang="sv-SE" sz="1100">
              <a:solidFill>
                <a:schemeClr val="tx1"/>
              </a:solidFill>
              <a:effectLst/>
              <a:latin typeface="+mn-lt"/>
              <a:ea typeface="+mn-ea"/>
              <a:cs typeface="+mn-cs"/>
            </a:rPr>
            <a:t>Gemensamt för alla nivåer är att de bygger vidare på och fördjupar innehållet från föregående nivå. Till exempel har en organisation på nivå 2 inte bara utvecklat viss systematik i sitt arbete utan också kommit längre med informationssäkerhetens grunder än en organisation på nivå 1.</a:t>
          </a:r>
        </a:p>
        <a:p>
          <a:r>
            <a:rPr lang="sv-SE" sz="1100">
              <a:solidFill>
                <a:schemeClr val="tx1"/>
              </a:solidFill>
              <a:effectLst/>
              <a:latin typeface="+mn-lt"/>
              <a:ea typeface="+mn-ea"/>
              <a:cs typeface="+mn-cs"/>
            </a:rPr>
            <a:t> </a:t>
          </a:r>
        </a:p>
        <a:p>
          <a:r>
            <a:rPr lang="sv-SE" sz="1100">
              <a:solidFill>
                <a:schemeClr val="tx1"/>
              </a:solidFill>
              <a:effectLst/>
              <a:latin typeface="+mn-lt"/>
              <a:ea typeface="+mn-ea"/>
              <a:cs typeface="+mn-cs"/>
            </a:rPr>
            <a:t>Nivåbedömningen i Infosäkkollen utgår från svar på frågorna i fliken ”Nivåfrågor”, som grupperats i avsnitt för respektive nivå.</a:t>
          </a:r>
        </a:p>
        <a:p>
          <a:endParaRPr lang="sv-SE" sz="1100">
            <a:solidFill>
              <a:schemeClr val="tx1"/>
            </a:solidFill>
            <a:effectLst/>
            <a:latin typeface="+mn-lt"/>
            <a:ea typeface="+mn-ea"/>
            <a:cs typeface="+mn-cs"/>
          </a:endParaRPr>
        </a:p>
        <a:p>
          <a:endParaRPr lang="sv-SE" sz="1100">
            <a:solidFill>
              <a:schemeClr val="tx1"/>
            </a:solidFill>
            <a:effectLst/>
            <a:latin typeface="+mn-lt"/>
            <a:ea typeface="+mn-ea"/>
            <a:cs typeface="+mn-cs"/>
          </a:endParaRPr>
        </a:p>
        <a:p>
          <a:r>
            <a:rPr lang="sv-SE" sz="1100" b="1" u="none">
              <a:solidFill>
                <a:schemeClr val="tx1"/>
              </a:solidFill>
              <a:effectLst/>
              <a:latin typeface="+mn-lt"/>
              <a:ea typeface="+mn-ea"/>
              <a:cs typeface="+mn-cs"/>
            </a:rPr>
            <a:t>Nivå 1: organisationer som har grunderna i informationssäkerhetsarbetet</a:t>
          </a:r>
        </a:p>
        <a:p>
          <a:r>
            <a:rPr lang="sv-SE" sz="1100">
              <a:solidFill>
                <a:schemeClr val="tx1"/>
              </a:solidFill>
              <a:effectLst/>
              <a:latin typeface="+mn-lt"/>
              <a:ea typeface="+mn-ea"/>
              <a:cs typeface="+mn-cs"/>
            </a:rPr>
            <a:t>Frågorna i detta avsnitt mäter om organisationen har de grundläggande delarna i informationssäkerhetsarbetet på plats. Frågorna undersöker bland annat: </a:t>
          </a:r>
        </a:p>
        <a:p>
          <a:endParaRPr lang="sv-SE" sz="1100">
            <a:solidFill>
              <a:schemeClr val="tx1"/>
            </a:solidFill>
            <a:effectLst/>
            <a:latin typeface="+mn-lt"/>
            <a:ea typeface="+mn-ea"/>
            <a:cs typeface="+mn-cs"/>
          </a:endParaRPr>
        </a:p>
        <a:p>
          <a:pPr lvl="0"/>
          <a:r>
            <a:rPr lang="sv-SE" sz="1100">
              <a:solidFill>
                <a:schemeClr val="tx1"/>
              </a:solidFill>
              <a:effectLst/>
              <a:latin typeface="+mn-lt"/>
              <a:ea typeface="+mn-ea"/>
              <a:cs typeface="+mn-cs"/>
            </a:rPr>
            <a:t>- om ledningen är engagerad i informationssäkerhetsarbetet</a:t>
          </a:r>
        </a:p>
        <a:p>
          <a:pPr lvl="0"/>
          <a:r>
            <a:rPr lang="sv-SE" sz="1100" baseline="0">
              <a:solidFill>
                <a:schemeClr val="tx1"/>
              </a:solidFill>
              <a:effectLst/>
              <a:latin typeface="+mn-lt"/>
              <a:ea typeface="+mn-ea"/>
              <a:cs typeface="+mn-cs"/>
            </a:rPr>
            <a:t>- </a:t>
          </a:r>
          <a:r>
            <a:rPr lang="sv-SE" sz="1100">
              <a:solidFill>
                <a:schemeClr val="tx1"/>
              </a:solidFill>
              <a:effectLst/>
              <a:latin typeface="+mn-lt"/>
              <a:ea typeface="+mn-ea"/>
              <a:cs typeface="+mn-cs"/>
            </a:rPr>
            <a:t>om organisationen har inventerat informationstillgångar</a:t>
          </a:r>
        </a:p>
        <a:p>
          <a:pPr lvl="0"/>
          <a:r>
            <a:rPr lang="sv-SE" sz="1100">
              <a:solidFill>
                <a:schemeClr val="tx1"/>
              </a:solidFill>
              <a:effectLst/>
              <a:latin typeface="+mn-lt"/>
              <a:ea typeface="+mn-ea"/>
              <a:cs typeface="+mn-cs"/>
            </a:rPr>
            <a:t>- om organisationen har arbetssätt på centrala områden (som informationsklassning och risk)</a:t>
          </a:r>
        </a:p>
        <a:p>
          <a:pPr lvl="0"/>
          <a:r>
            <a:rPr lang="sv-SE" sz="1100">
              <a:solidFill>
                <a:schemeClr val="tx1"/>
              </a:solidFill>
              <a:effectLst/>
              <a:latin typeface="+mn-lt"/>
              <a:ea typeface="+mn-ea"/>
              <a:cs typeface="+mn-cs"/>
            </a:rPr>
            <a:t>- om organisationen har undersökt medarbetarnas kunskaper inom informationssäkerhetsarbete. </a:t>
          </a:r>
        </a:p>
        <a:p>
          <a:endParaRPr lang="sv-SE" sz="1100">
            <a:solidFill>
              <a:schemeClr val="tx1"/>
            </a:solidFill>
            <a:effectLst/>
            <a:latin typeface="+mn-lt"/>
            <a:ea typeface="+mn-ea"/>
            <a:cs typeface="+mn-cs"/>
          </a:endParaRPr>
        </a:p>
        <a:p>
          <a:r>
            <a:rPr lang="sv-SE" sz="1100">
              <a:solidFill>
                <a:schemeClr val="tx1"/>
              </a:solidFill>
              <a:effectLst/>
              <a:latin typeface="+mn-lt"/>
              <a:ea typeface="+mn-ea"/>
              <a:cs typeface="+mn-cs"/>
            </a:rPr>
            <a:t>För att uppfylla kraven för nivå 1 räcker det att de grundläggande delarna finns på plats i begränsad utsträckning. Något resultat behöver uppvisas inom varje frågeområde, men det finns inga krav på särskild systematik eller innehåll i arbetet. Det behandlas istället på högre nivåer.</a:t>
          </a:r>
        </a:p>
        <a:p>
          <a:endParaRPr lang="sv-SE" sz="1100">
            <a:solidFill>
              <a:schemeClr val="tx1"/>
            </a:solidFill>
            <a:effectLst/>
            <a:latin typeface="+mn-lt"/>
            <a:ea typeface="+mn-ea"/>
            <a:cs typeface="+mn-cs"/>
          </a:endParaRPr>
        </a:p>
        <a:p>
          <a:endParaRPr lang="sv-SE" sz="1100">
            <a:solidFill>
              <a:schemeClr val="tx1"/>
            </a:solidFill>
            <a:effectLst/>
            <a:latin typeface="+mn-lt"/>
            <a:ea typeface="+mn-ea"/>
            <a:cs typeface="+mn-cs"/>
          </a:endParaRPr>
        </a:p>
        <a:p>
          <a:r>
            <a:rPr lang="sv-SE" sz="1100" b="1" u="none">
              <a:solidFill>
                <a:schemeClr val="tx1"/>
              </a:solidFill>
              <a:effectLst/>
              <a:latin typeface="+mn-lt"/>
              <a:ea typeface="+mn-ea"/>
              <a:cs typeface="+mn-cs"/>
            </a:rPr>
            <a:t>Nivå 2: organisationer som bedriver informationssäkerhetsarbetet med viss systematik och är bättre på grunderna</a:t>
          </a:r>
        </a:p>
        <a:p>
          <a:r>
            <a:rPr lang="sv-SE" sz="1100">
              <a:solidFill>
                <a:schemeClr val="tx1"/>
              </a:solidFill>
              <a:effectLst/>
              <a:latin typeface="+mn-lt"/>
              <a:ea typeface="+mn-ea"/>
              <a:cs typeface="+mn-cs"/>
            </a:rPr>
            <a:t>Frågorna</a:t>
          </a:r>
          <a:r>
            <a:rPr lang="sv-SE" sz="1100" b="1">
              <a:solidFill>
                <a:schemeClr val="tx1"/>
              </a:solidFill>
              <a:effectLst/>
              <a:latin typeface="+mn-lt"/>
              <a:ea typeface="+mn-ea"/>
              <a:cs typeface="+mn-cs"/>
            </a:rPr>
            <a:t> </a:t>
          </a:r>
          <a:r>
            <a:rPr lang="sv-SE" sz="1100">
              <a:solidFill>
                <a:schemeClr val="tx1"/>
              </a:solidFill>
              <a:effectLst/>
              <a:latin typeface="+mn-lt"/>
              <a:ea typeface="+mn-ea"/>
              <a:cs typeface="+mn-cs"/>
            </a:rPr>
            <a:t>i avsnittet fokuserar på om informationssäkerhetsarbetet sker med viss systematik. Frågorna undersöker därför om organisationen tillämpar sina arbetssätt och om de olika delarna kopplar till varandra. Ett exempel på det är om säkerhetsåtgärderna bygger på en riskanalys. </a:t>
          </a:r>
        </a:p>
        <a:p>
          <a:endParaRPr lang="sv-SE" sz="1100">
            <a:solidFill>
              <a:schemeClr val="tx1"/>
            </a:solidFill>
            <a:effectLst/>
            <a:latin typeface="+mn-lt"/>
            <a:ea typeface="+mn-ea"/>
            <a:cs typeface="+mn-cs"/>
          </a:endParaRPr>
        </a:p>
        <a:p>
          <a:r>
            <a:rPr lang="sv-SE" sz="1100">
              <a:solidFill>
                <a:schemeClr val="tx1"/>
              </a:solidFill>
              <a:effectLst/>
              <a:latin typeface="+mn-lt"/>
              <a:ea typeface="+mn-ea"/>
              <a:cs typeface="+mn-cs"/>
            </a:rPr>
            <a:t>En del av områdena från nivå 1 utvecklas med fördjupande frågor, till exempel om medarbetarnas kunskaper. </a:t>
          </a:r>
        </a:p>
        <a:p>
          <a:endParaRPr lang="sv-SE" sz="1100">
            <a:solidFill>
              <a:schemeClr val="tx1"/>
            </a:solidFill>
            <a:effectLst/>
            <a:latin typeface="+mn-lt"/>
            <a:ea typeface="+mn-ea"/>
            <a:cs typeface="+mn-cs"/>
          </a:endParaRPr>
        </a:p>
        <a:p>
          <a:endParaRPr lang="sv-SE" sz="1100">
            <a:solidFill>
              <a:schemeClr val="tx1"/>
            </a:solidFill>
            <a:effectLst/>
            <a:latin typeface="+mn-lt"/>
            <a:ea typeface="+mn-ea"/>
            <a:cs typeface="+mn-cs"/>
          </a:endParaRPr>
        </a:p>
        <a:p>
          <a:r>
            <a:rPr lang="sv-SE" sz="1100" b="1" u="none">
              <a:solidFill>
                <a:schemeClr val="tx1"/>
              </a:solidFill>
              <a:effectLst/>
              <a:latin typeface="+mn-lt"/>
              <a:ea typeface="+mn-ea"/>
              <a:cs typeface="+mn-cs"/>
            </a:rPr>
            <a:t>Nivå 3: organisationer som har ett kvalificerat innehåll i informationssäkerhetsarbetet samt är bättre på både grunderna och systematiken </a:t>
          </a:r>
        </a:p>
        <a:p>
          <a:r>
            <a:rPr lang="sv-SE" sz="1100">
              <a:solidFill>
                <a:schemeClr val="tx1"/>
              </a:solidFill>
              <a:effectLst/>
              <a:latin typeface="+mn-lt"/>
              <a:ea typeface="+mn-ea"/>
              <a:cs typeface="+mn-cs"/>
            </a:rPr>
            <a:t>Frågorna i avsnittet handlar om huruvida det systematiska informationssäkerhetsarbetet har ett kvalificerat innehåll. Utgångspunkten är bland annat MSB:s föreskrifter om informationssäkerhet för statliga myndigheter, MSBFS 2020:6. Frågorna undersöker om organisationens arbetssätt är utformade på ett sätt som kan förväntas vara ändamålsenligt. </a:t>
          </a:r>
        </a:p>
        <a:p>
          <a:endParaRPr lang="sv-SE" sz="1100">
            <a:solidFill>
              <a:schemeClr val="tx1"/>
            </a:solidFill>
            <a:effectLst/>
            <a:latin typeface="+mn-lt"/>
            <a:ea typeface="+mn-ea"/>
            <a:cs typeface="+mn-cs"/>
          </a:endParaRPr>
        </a:p>
        <a:p>
          <a:endParaRPr lang="sv-SE" sz="1100">
            <a:solidFill>
              <a:schemeClr val="tx1"/>
            </a:solidFill>
            <a:effectLst/>
            <a:latin typeface="+mn-lt"/>
            <a:ea typeface="+mn-ea"/>
            <a:cs typeface="+mn-cs"/>
          </a:endParaRPr>
        </a:p>
        <a:p>
          <a:r>
            <a:rPr lang="sv-SE" sz="1100" b="1" u="none">
              <a:solidFill>
                <a:schemeClr val="tx1"/>
              </a:solidFill>
              <a:effectLst/>
              <a:latin typeface="+mn-lt"/>
              <a:ea typeface="+mn-ea"/>
              <a:cs typeface="+mn-cs"/>
            </a:rPr>
            <a:t>Nivå 4: organisationer som arbetar avancerat med ständiga förbättringar samt är bättre på grunderna, systematiken och innehållet</a:t>
          </a:r>
        </a:p>
        <a:p>
          <a:r>
            <a:rPr lang="sv-SE" sz="1100">
              <a:solidFill>
                <a:schemeClr val="tx1"/>
              </a:solidFill>
              <a:effectLst/>
              <a:latin typeface="+mn-lt"/>
              <a:ea typeface="+mn-ea"/>
              <a:cs typeface="+mn-cs"/>
            </a:rPr>
            <a:t>Frågorna i avsnittet syftar till att fånga ett avancerat arbete med ständiga förbättringar, avseende att identifiera hinder och framgångsfaktorer samt ledningens uppföljning. På nivå 4</a:t>
          </a:r>
          <a:r>
            <a:rPr lang="sv-SE" sz="1100" b="1">
              <a:solidFill>
                <a:schemeClr val="tx1"/>
              </a:solidFill>
              <a:effectLst/>
              <a:latin typeface="+mn-lt"/>
              <a:ea typeface="+mn-ea"/>
              <a:cs typeface="+mn-cs"/>
            </a:rPr>
            <a:t> </a:t>
          </a:r>
          <a:r>
            <a:rPr lang="sv-SE" sz="1100">
              <a:solidFill>
                <a:schemeClr val="tx1"/>
              </a:solidFill>
              <a:effectLst/>
              <a:latin typeface="+mn-lt"/>
              <a:ea typeface="+mn-ea"/>
              <a:cs typeface="+mn-cs"/>
            </a:rPr>
            <a:t>uppvisar organisationen mycket höga resultat på alla frågor. Informationssäkerhetsarbetet karaktäriseras genomgående av systematik och ändamålsenlighet.</a:t>
          </a:r>
        </a:p>
        <a:p>
          <a:endParaRPr lang="sv-SE" sz="1100">
            <a:solidFill>
              <a:schemeClr val="tx1"/>
            </a:solidFill>
            <a:effectLst/>
            <a:latin typeface="+mn-lt"/>
            <a:ea typeface="+mn-ea"/>
            <a:cs typeface="+mn-cs"/>
          </a:endParaRPr>
        </a:p>
        <a:p>
          <a:endParaRPr lang="sv-SE" sz="1100">
            <a:solidFill>
              <a:schemeClr val="tx1"/>
            </a:solidFill>
            <a:effectLst/>
            <a:latin typeface="+mn-lt"/>
            <a:ea typeface="+mn-ea"/>
            <a:cs typeface="+mn-cs"/>
          </a:endParaRPr>
        </a:p>
        <a:p>
          <a:r>
            <a:rPr lang="sv-SE" sz="1400" b="1">
              <a:solidFill>
                <a:schemeClr val="tx1"/>
              </a:solidFill>
              <a:effectLst/>
              <a:latin typeface="Century Gothic" panose="020B0502020202020204" pitchFamily="34" charset="0"/>
              <a:ea typeface="+mn-ea"/>
              <a:cs typeface="+mn-cs"/>
            </a:rPr>
            <a:t>Olika organisationer kan behöva prioritera olika delar av arbetet</a:t>
          </a:r>
        </a:p>
        <a:p>
          <a:r>
            <a:rPr lang="sv-SE" sz="1100">
              <a:solidFill>
                <a:schemeClr val="tx1"/>
              </a:solidFill>
              <a:effectLst/>
              <a:latin typeface="+mn-lt"/>
              <a:ea typeface="+mn-ea"/>
              <a:cs typeface="+mn-cs"/>
            </a:rPr>
            <a:t>Infosäkkollen tar hänsyn till att olika organisationer kan behöva prioritera olika delar av informationssäkerhetsarbetet. Därför kan respektive nivå uppnås på delvis olika sätt, genom viss flexibilitet för egna prioriteringar (se beskrivningen av poängberäkningen nedan). Modellen främjar samtidigt ett helhetsgrepp på informationssäkerhetsarbetet, eftersom organisationer som satsar på spets på bekostnad av bredd inte når modellens högre nivåer.</a:t>
          </a:r>
        </a:p>
        <a:p>
          <a:endParaRPr lang="sv-SE" sz="1100">
            <a:solidFill>
              <a:schemeClr val="tx1"/>
            </a:solidFill>
            <a:effectLst/>
            <a:latin typeface="+mn-lt"/>
            <a:ea typeface="+mn-ea"/>
            <a:cs typeface="+mn-cs"/>
          </a:endParaRPr>
        </a:p>
        <a:p>
          <a:endParaRPr lang="sv-SE" sz="1100">
            <a:solidFill>
              <a:schemeClr val="tx1"/>
            </a:solidFill>
            <a:effectLst/>
            <a:latin typeface="+mn-lt"/>
            <a:ea typeface="+mn-ea"/>
            <a:cs typeface="+mn-cs"/>
          </a:endParaRPr>
        </a:p>
        <a:p>
          <a:pPr marL="0" indent="0"/>
          <a:r>
            <a:rPr lang="sv-SE" sz="1400" b="1">
              <a:solidFill>
                <a:schemeClr val="tx1"/>
              </a:solidFill>
              <a:effectLst/>
              <a:latin typeface="Century Gothic" panose="020B0502020202020204" pitchFamily="34" charset="0"/>
              <a:ea typeface="+mn-ea"/>
              <a:cs typeface="+mn-cs"/>
            </a:rPr>
            <a:t>Nivån räknas fram genom poäng och andel säkra bedömningar </a:t>
          </a:r>
        </a:p>
        <a:p>
          <a:r>
            <a:rPr lang="sv-SE" sz="1100">
              <a:solidFill>
                <a:schemeClr val="tx1"/>
              </a:solidFill>
              <a:effectLst/>
              <a:latin typeface="+mn-lt"/>
              <a:ea typeface="+mn-ea"/>
              <a:cs typeface="+mn-cs"/>
            </a:rPr>
            <a:t>Det krävs ett visst antal poäng för att uppnå varje nivå. Poängen beräknas utifrån svar på frågorna i fliken ”Nivåfrågor”, som grupperats i avsnitt för respektive nivå. För att nå en viss nivå behövs en totalpoäng, som består av två delar: lägstapoäng per fråga och rörliga poäng (egna prioriteringar). Dessutom krävs säkra bedömningar för en viss andel av de frågor som har besvarats. </a:t>
          </a:r>
        </a:p>
        <a:p>
          <a:endParaRPr lang="sv-SE" sz="1100">
            <a:solidFill>
              <a:schemeClr val="tx1"/>
            </a:solidFill>
            <a:effectLst/>
            <a:latin typeface="+mn-lt"/>
            <a:ea typeface="+mn-ea"/>
            <a:cs typeface="+mn-cs"/>
          </a:endParaRPr>
        </a:p>
        <a:p>
          <a:r>
            <a:rPr lang="sv-SE" sz="1100">
              <a:solidFill>
                <a:schemeClr val="tx1"/>
              </a:solidFill>
              <a:effectLst/>
              <a:latin typeface="+mn-lt"/>
              <a:ea typeface="+mn-ea"/>
              <a:cs typeface="+mn-cs"/>
            </a:rPr>
            <a:t>Lägstapoängen per fråga beror på nivån. För att nå nivå 1 behöver frågorna i det avsnittet ge minst 1 poäng. För att nå nivå 2 behövs 2 poäng på varje fråga i nivåavsnitt 1-2, osv. För varje nivå krävs alltså bättre resultat på frågorna i de föregående avsnitten. Rörliga poäng kan samlas på olika sätt. Ett sätt är att samla mer än lägstapoängen på någon eller några frågor. Ett annat sätt är att svara på någon eller några frågor från högre nivåer.</a:t>
          </a:r>
        </a:p>
        <a:p>
          <a:endParaRPr lang="sv-SE" sz="1100">
            <a:solidFill>
              <a:schemeClr val="tx1"/>
            </a:solidFill>
            <a:effectLst/>
            <a:latin typeface="+mn-lt"/>
            <a:ea typeface="+mn-ea"/>
            <a:cs typeface="+mn-cs"/>
          </a:endParaRPr>
        </a:p>
        <a:p>
          <a:endParaRPr lang="sv-SE" sz="1100">
            <a:solidFill>
              <a:schemeClr val="tx1"/>
            </a:solidFill>
            <a:effectLst/>
            <a:latin typeface="+mn-lt"/>
            <a:ea typeface="+mn-ea"/>
            <a:cs typeface="+mn-cs"/>
          </a:endParaRPr>
        </a:p>
        <a:p>
          <a:r>
            <a:rPr lang="sv-SE" sz="1100" b="1">
              <a:solidFill>
                <a:schemeClr val="tx1"/>
              </a:solidFill>
              <a:effectLst/>
              <a:latin typeface="+mn-lt"/>
              <a:ea typeface="+mn-ea"/>
              <a:cs typeface="+mn-cs"/>
            </a:rPr>
            <a:t>Nivå	Frågorna</a:t>
          </a:r>
          <a:r>
            <a:rPr lang="sv-SE" sz="1100" b="1" baseline="0">
              <a:solidFill>
                <a:schemeClr val="tx1"/>
              </a:solidFill>
              <a:effectLst/>
              <a:latin typeface="+mn-lt"/>
              <a:ea typeface="+mn-ea"/>
              <a:cs typeface="+mn-cs"/>
            </a:rPr>
            <a:t> på nivå 1	Frågorna på nivå 2	Frågorna på nivå 3	Frågorna på nivå 4	Kommentar</a:t>
          </a:r>
        </a:p>
        <a:p>
          <a:endParaRPr lang="sv-SE" sz="1100" b="1"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mn-lt"/>
              <a:ea typeface="+mn-ea"/>
              <a:cs typeface="+mn-cs"/>
            </a:rPr>
            <a:t>1</a:t>
          </a:r>
          <a:r>
            <a:rPr lang="sv-SE" sz="1100" baseline="0">
              <a:solidFill>
                <a:schemeClr val="tx1"/>
              </a:solidFill>
              <a:effectLst/>
              <a:latin typeface="+mn-lt"/>
              <a:ea typeface="+mn-ea"/>
              <a:cs typeface="+mn-cs"/>
            </a:rPr>
            <a:t>	Behöver besvaras	Behöver inte besvaras	Behöver inte besvaras	Behöver inte besvaras	</a:t>
          </a:r>
          <a:r>
            <a:rPr lang="sv-SE" sz="1100">
              <a:solidFill>
                <a:schemeClr val="tx1"/>
              </a:solidFill>
              <a:effectLst/>
              <a:latin typeface="+mn-lt"/>
              <a:ea typeface="+mn-ea"/>
              <a:cs typeface="+mn-cs"/>
            </a:rPr>
            <a:t>Minst 23 poäng behövs för att uppnå nivå 1. Alla 									15 frågorna i avsnittet för nivå 1 behöver 										besvaras med minst 1 poäng. Högst 50 % av 									svaren får vara osäkra bedömningar.</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mn-lt"/>
              <a:ea typeface="+mn-ea"/>
              <a:cs typeface="+mn-cs"/>
            </a:rPr>
            <a:t>2</a:t>
          </a:r>
          <a:r>
            <a:rPr lang="sv-SE" sz="1100" baseline="0">
              <a:solidFill>
                <a:schemeClr val="tx1"/>
              </a:solidFill>
              <a:effectLst/>
              <a:latin typeface="+mn-lt"/>
              <a:ea typeface="+mn-ea"/>
              <a:cs typeface="+mn-cs"/>
            </a:rPr>
            <a:t>	Behöver besvaras	Behöver besvaras	Behöver inte besvaras	Behöver inte besvaras	</a:t>
          </a:r>
          <a:r>
            <a:rPr lang="sv-SE" sz="1100">
              <a:solidFill>
                <a:schemeClr val="tx1"/>
              </a:solidFill>
              <a:effectLst/>
              <a:latin typeface="+mn-lt"/>
              <a:ea typeface="+mn-ea"/>
              <a:cs typeface="+mn-cs"/>
            </a:rPr>
            <a:t>Minst 70 poäng behövs för att uppnå nivå 2. Alla 									28 frågorna i avsnitten för nivå 1-2 behöver 										besvaras med minst 2 poäng. Högst 40 % av 									svaren får vara osäkra bedömningar.</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mn-lt"/>
              <a:ea typeface="+mn-ea"/>
              <a:cs typeface="+mn-cs"/>
            </a:rPr>
            <a:t>3</a:t>
          </a:r>
          <a:r>
            <a:rPr lang="sv-SE" sz="1100" baseline="0">
              <a:solidFill>
                <a:schemeClr val="tx1"/>
              </a:solidFill>
              <a:effectLst/>
              <a:latin typeface="+mn-lt"/>
              <a:ea typeface="+mn-ea"/>
              <a:cs typeface="+mn-cs"/>
            </a:rPr>
            <a:t>	Behöver besvaras	Behöver besvaras	Behöver besvaras	Behöver inte besvaras	</a:t>
          </a:r>
          <a:r>
            <a:rPr lang="sv-SE" sz="1100">
              <a:solidFill>
                <a:schemeClr val="tx1"/>
              </a:solidFill>
              <a:effectLst/>
              <a:latin typeface="+mn-lt"/>
              <a:ea typeface="+mn-ea"/>
              <a:cs typeface="+mn-cs"/>
            </a:rPr>
            <a:t>Minst 133 poäng behövs för att uppnå nivå 3. Alla 									38 frågorna i avsnitten för nivå  1-3 behöver 										besvaras med minst 3 poäng. Högst 30 % av 									svaren får vara osäkra bedömningar.</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mn-lt"/>
              <a:ea typeface="+mn-ea"/>
              <a:cs typeface="+mn-cs"/>
            </a:rPr>
            <a:t>4</a:t>
          </a:r>
          <a:r>
            <a:rPr lang="sv-SE" sz="1100" baseline="0">
              <a:solidFill>
                <a:schemeClr val="tx1"/>
              </a:solidFill>
              <a:effectLst/>
              <a:latin typeface="+mn-lt"/>
              <a:ea typeface="+mn-ea"/>
              <a:cs typeface="+mn-cs"/>
            </a:rPr>
            <a:t>	Behöver besvaras	Behöver besvaras	Behöver besvaras	Behöver besvaras	</a:t>
          </a:r>
          <a:r>
            <a:rPr lang="sv-SE" sz="1100">
              <a:solidFill>
                <a:schemeClr val="tx1"/>
              </a:solidFill>
              <a:effectLst/>
              <a:latin typeface="+mn-lt"/>
              <a:ea typeface="+mn-ea"/>
              <a:cs typeface="+mn-cs"/>
            </a:rPr>
            <a:t>Minst 180 poäng behövs för att uppnå nivå 4. Alla 									40 frågorna i avsnitten för nivå 1-4 behöver 										besvaras med minst 4 poäng. Högst 20 % av 									svaren får vara osäkra bedömningar.</a:t>
          </a:r>
          <a:endParaRPr lang="sv-SE">
            <a:effectLst/>
          </a:endParaRPr>
        </a:p>
        <a:p>
          <a:r>
            <a:rPr lang="sv-SE" sz="1100" b="1">
              <a:solidFill>
                <a:schemeClr val="tx1"/>
              </a:solidFill>
              <a:effectLst/>
              <a:latin typeface="+mn-lt"/>
              <a:ea typeface="+mn-ea"/>
              <a:cs typeface="+mn-cs"/>
            </a:rPr>
            <a:t> </a:t>
          </a:r>
          <a:endParaRPr lang="sv-SE" sz="1100">
            <a:solidFill>
              <a:schemeClr val="tx1"/>
            </a:solidFill>
            <a:effectLst/>
            <a:latin typeface="+mn-lt"/>
            <a:ea typeface="+mn-ea"/>
            <a:cs typeface="+mn-cs"/>
          </a:endParaRPr>
        </a:p>
        <a:p>
          <a:r>
            <a:rPr lang="sv-SE" sz="1400" b="1">
              <a:solidFill>
                <a:schemeClr val="tx1"/>
              </a:solidFill>
              <a:effectLst/>
              <a:latin typeface="Century Gothic" panose="020B0502020202020204" pitchFamily="34" charset="0"/>
              <a:ea typeface="+mn-ea"/>
              <a:cs typeface="+mn-cs"/>
            </a:rPr>
            <a:t>Ekvation för poängkraven </a:t>
          </a:r>
        </a:p>
        <a:p>
          <a:r>
            <a:rPr lang="sv-SE" sz="1100">
              <a:solidFill>
                <a:schemeClr val="tx1"/>
              </a:solidFill>
              <a:effectLst/>
              <a:latin typeface="+mn-lt"/>
              <a:ea typeface="+mn-ea"/>
              <a:cs typeface="+mn-cs"/>
            </a:rPr>
            <a:t>Kraven för att nå en viss nivå kan även sammanfattas i följande ekvation:</a:t>
          </a:r>
        </a:p>
        <a:p>
          <a:r>
            <a:rPr lang="sv-SE" sz="1100" i="1">
              <a:solidFill>
                <a:schemeClr val="tx1"/>
              </a:solidFill>
              <a:effectLst/>
              <a:latin typeface="+mn-lt"/>
              <a:ea typeface="+mn-ea"/>
              <a:cs typeface="+mn-cs"/>
            </a:rPr>
            <a:t>Poängkrav för nivå X = (X+0,5) * Antalet frågor som måste besvaras på nivån</a:t>
          </a:r>
          <a:endParaRPr lang="sv-SE" sz="1100">
            <a:solidFill>
              <a:schemeClr val="tx1"/>
            </a:solidFill>
            <a:effectLst/>
            <a:latin typeface="+mn-lt"/>
            <a:ea typeface="+mn-ea"/>
            <a:cs typeface="+mn-cs"/>
          </a:endParaRPr>
        </a:p>
        <a:p>
          <a:r>
            <a:rPr lang="sv-SE" sz="1100" i="1">
              <a:solidFill>
                <a:schemeClr val="tx1"/>
              </a:solidFill>
              <a:effectLst/>
              <a:latin typeface="+mn-lt"/>
              <a:ea typeface="+mn-ea"/>
              <a:cs typeface="+mn-cs"/>
            </a:rPr>
            <a:t>X</a:t>
          </a:r>
          <a:r>
            <a:rPr lang="sv-SE" sz="1100">
              <a:solidFill>
                <a:schemeClr val="tx1"/>
              </a:solidFill>
              <a:effectLst/>
              <a:latin typeface="+mn-lt"/>
              <a:ea typeface="+mn-ea"/>
              <a:cs typeface="+mn-cs"/>
            </a:rPr>
            <a:t> är nivånumret och är även liktydigt med lägstapoängen som behövs per fråga för att nå nivån. </a:t>
          </a:r>
        </a:p>
        <a:p>
          <a:r>
            <a:rPr lang="sv-SE" sz="1100">
              <a:solidFill>
                <a:schemeClr val="tx1"/>
              </a:solidFill>
              <a:effectLst/>
              <a:latin typeface="+mn-lt"/>
              <a:ea typeface="+mn-ea"/>
              <a:cs typeface="+mn-cs"/>
            </a:rPr>
            <a:t>Antalet rörliga poäng, alltså poäng som kan hämtas från vilken fråga som helst, beräknas som </a:t>
          </a:r>
          <a:r>
            <a:rPr lang="sv-SE" sz="1100" i="1">
              <a:solidFill>
                <a:schemeClr val="tx1"/>
              </a:solidFill>
              <a:effectLst/>
              <a:latin typeface="+mn-lt"/>
              <a:ea typeface="+mn-ea"/>
              <a:cs typeface="+mn-cs"/>
            </a:rPr>
            <a:t>0,5 * Antalet frågor som måste besvaras på nivån</a:t>
          </a:r>
          <a:r>
            <a:rPr lang="sv-SE" sz="1100">
              <a:solidFill>
                <a:schemeClr val="tx1"/>
              </a:solidFill>
              <a:effectLst/>
              <a:latin typeface="+mn-lt"/>
              <a:ea typeface="+mn-ea"/>
              <a:cs typeface="+mn-cs"/>
            </a:rPr>
            <a:t>.</a:t>
          </a:r>
        </a:p>
        <a:p>
          <a:endParaRPr lang="sv-SE" sz="1100">
            <a:solidFill>
              <a:schemeClr val="tx1"/>
            </a:solidFill>
            <a:effectLst/>
            <a:latin typeface="+mn-lt"/>
            <a:ea typeface="+mn-ea"/>
            <a:cs typeface="+mn-cs"/>
          </a:endParaRPr>
        </a:p>
        <a:p>
          <a:endParaRPr lang="sv-SE" sz="1100" b="1" u="sng">
            <a:solidFill>
              <a:schemeClr val="tx1"/>
            </a:solidFill>
            <a:effectLst/>
            <a:latin typeface="+mn-lt"/>
            <a:ea typeface="+mn-ea"/>
            <a:cs typeface="+mn-cs"/>
          </a:endParaRPr>
        </a:p>
        <a:p>
          <a:pPr marL="0" indent="0"/>
          <a:r>
            <a:rPr lang="sv-SE" sz="1400" b="1">
              <a:solidFill>
                <a:schemeClr val="tx1"/>
              </a:solidFill>
              <a:effectLst/>
              <a:latin typeface="Century Gothic" panose="020B0502020202020204" pitchFamily="34" charset="0"/>
              <a:ea typeface="+mn-ea"/>
              <a:cs typeface="+mn-cs"/>
            </a:rPr>
            <a:t>Hur Infosäkkollens frågor besvaras</a:t>
          </a:r>
        </a:p>
        <a:p>
          <a:r>
            <a:rPr lang="sv-SE" sz="1100">
              <a:solidFill>
                <a:schemeClr val="tx1"/>
              </a:solidFill>
              <a:effectLst/>
              <a:latin typeface="+mn-lt"/>
              <a:ea typeface="+mn-ea"/>
              <a:cs typeface="+mn-cs"/>
            </a:rPr>
            <a:t>Svara på frågorna i verktyget genom att markera med ett X under de svarsalternativ som stämmer för organisationen. Svarsrutor finns direkt under respektive svarsalternativ. Komplettera svaret med hur säker organisationen är på svaren som lämnas. </a:t>
          </a:r>
        </a:p>
        <a:p>
          <a:endParaRPr lang="sv-SE" sz="1100">
            <a:solidFill>
              <a:schemeClr val="tx1"/>
            </a:solidFill>
            <a:effectLst/>
            <a:latin typeface="+mn-lt"/>
            <a:ea typeface="+mn-ea"/>
            <a:cs typeface="+mn-cs"/>
          </a:endParaRPr>
        </a:p>
        <a:p>
          <a:r>
            <a:rPr lang="sv-SE" sz="1100">
              <a:solidFill>
                <a:schemeClr val="tx1"/>
              </a:solidFill>
              <a:effectLst/>
              <a:latin typeface="+mn-lt"/>
              <a:ea typeface="+mn-ea"/>
              <a:cs typeface="+mn-cs"/>
            </a:rPr>
            <a:t>Rutan under ”Summa” speglar de svar som markerats, antingen genom att visa poäng som samlats eller genom att indikera om svaret är ofullständigt eller ogiltigt.  </a:t>
          </a:r>
        </a:p>
        <a:p>
          <a:endParaRPr lang="sv-SE" sz="1100" b="1" u="sng">
            <a:solidFill>
              <a:schemeClr val="tx1"/>
            </a:solidFill>
            <a:effectLst/>
            <a:latin typeface="+mn-lt"/>
            <a:ea typeface="+mn-ea"/>
            <a:cs typeface="+mn-cs"/>
          </a:endParaRPr>
        </a:p>
        <a:p>
          <a:endParaRPr lang="sv-SE" sz="1100" b="1" u="sng">
            <a:solidFill>
              <a:schemeClr val="tx1"/>
            </a:solidFill>
            <a:effectLst/>
            <a:latin typeface="+mn-lt"/>
            <a:ea typeface="+mn-ea"/>
            <a:cs typeface="+mn-cs"/>
          </a:endParaRPr>
        </a:p>
        <a:p>
          <a:r>
            <a:rPr lang="sv-SE" sz="1400" b="1">
              <a:solidFill>
                <a:schemeClr val="tx1"/>
              </a:solidFill>
              <a:effectLst/>
              <a:latin typeface="Century Gothic" panose="020B0502020202020204" pitchFamily="34" charset="0"/>
              <a:ea typeface="+mn-ea"/>
              <a:cs typeface="+mn-cs"/>
            </a:rPr>
            <a:t>Två typer av frågor</a:t>
          </a:r>
        </a:p>
        <a:p>
          <a:r>
            <a:rPr lang="sv-SE" sz="1100">
              <a:solidFill>
                <a:schemeClr val="tx1"/>
              </a:solidFill>
              <a:effectLst/>
              <a:latin typeface="+mn-lt"/>
              <a:ea typeface="+mn-ea"/>
              <a:cs typeface="+mn-cs"/>
            </a:rPr>
            <a:t>Infosäkkollen omfattar två typer av frågor: flervalsfrågor och angränsande flervalsfrågor.</a:t>
          </a:r>
        </a:p>
        <a:p>
          <a:endParaRPr lang="sv-SE" sz="1100">
            <a:solidFill>
              <a:schemeClr val="tx1"/>
            </a:solidFill>
            <a:effectLst/>
            <a:latin typeface="+mn-lt"/>
            <a:ea typeface="+mn-ea"/>
            <a:cs typeface="+mn-cs"/>
          </a:endParaRPr>
        </a:p>
        <a:p>
          <a:r>
            <a:rPr lang="sv-SE" sz="1100">
              <a:solidFill>
                <a:schemeClr val="tx1"/>
              </a:solidFill>
              <a:effectLst/>
              <a:latin typeface="+mn-lt"/>
              <a:ea typeface="+mn-ea"/>
              <a:cs typeface="+mn-cs"/>
            </a:rPr>
            <a:t>Flervalsfrågorna kan besvaras med fler än ett svarsalternativ. De första fem svarsalternativen ger 1 poäng, övriga svarsalternativ ger 0 poäng. Poängsumman motsvarar alltså antalet valda poänggivande svarsalternativ. Flervalsfrågorna kan ge maximalt 5 poäng</a:t>
          </a:r>
        </a:p>
        <a:p>
          <a:r>
            <a:rPr lang="sv-SE" sz="1100">
              <a:solidFill>
                <a:schemeClr val="tx1"/>
              </a:solidFill>
              <a:effectLst/>
              <a:latin typeface="+mn-lt"/>
              <a:ea typeface="+mn-ea"/>
              <a:cs typeface="+mn-cs"/>
            </a:rPr>
            <a:t>.</a:t>
          </a:r>
        </a:p>
        <a:p>
          <a:r>
            <a:rPr lang="sv-SE" sz="1100">
              <a:solidFill>
                <a:schemeClr val="tx1"/>
              </a:solidFill>
              <a:effectLst/>
              <a:latin typeface="+mn-lt"/>
              <a:ea typeface="+mn-ea"/>
              <a:cs typeface="+mn-cs"/>
            </a:rPr>
            <a:t>Angränsande flervalsfrågor kan också besvaras med fler än ett svarsalternativ, men bara om svarsalternativen angränsar till varandra och inte motsäger varandra. Svarsalternativen är formulerade som intervall. De angränsande flervalsfrågornas svarsalternativ ger antingen 5, 4, 3, 2, 1 eller 0 poäng. Svaret ”Alla …” ger 5 poäng, medan lägre andelar ger lägre poäng i fallande skala. Om organisationen väljer fler än ett svarsalternativ bestäms poängen av det alternativ som ger lägst poäng.</a:t>
          </a:r>
        </a:p>
        <a:p>
          <a:endParaRPr lang="sv-SE" sz="1100">
            <a:solidFill>
              <a:schemeClr val="tx1"/>
            </a:solidFill>
            <a:effectLst/>
            <a:latin typeface="+mn-lt"/>
            <a:ea typeface="+mn-ea"/>
            <a:cs typeface="+mn-cs"/>
          </a:endParaRPr>
        </a:p>
        <a:p>
          <a:pPr marL="0" indent="0"/>
          <a:endParaRPr lang="sv-SE" sz="1400" b="1">
            <a:solidFill>
              <a:schemeClr val="tx1"/>
            </a:solidFill>
            <a:effectLst/>
            <a:latin typeface="Century Gothic" panose="020B0502020202020204" pitchFamily="34" charset="0"/>
            <a:ea typeface="+mn-ea"/>
            <a:cs typeface="+mn-cs"/>
          </a:endParaRPr>
        </a:p>
        <a:p>
          <a:pPr marL="0" indent="0"/>
          <a:r>
            <a:rPr lang="sv-SE" sz="1400" b="1">
              <a:solidFill>
                <a:schemeClr val="tx1"/>
              </a:solidFill>
              <a:effectLst/>
              <a:latin typeface="Century Gothic" panose="020B0502020202020204" pitchFamily="34" charset="0"/>
              <a:ea typeface="+mn-ea"/>
              <a:cs typeface="+mn-cs"/>
            </a:rPr>
            <a:t>Säker och osäker bedömning</a:t>
          </a:r>
        </a:p>
        <a:p>
          <a:r>
            <a:rPr lang="sv-SE" sz="1100">
              <a:solidFill>
                <a:schemeClr val="tx1"/>
              </a:solidFill>
              <a:effectLst/>
              <a:latin typeface="+mn-lt"/>
              <a:ea typeface="+mn-ea"/>
              <a:cs typeface="+mn-cs"/>
            </a:rPr>
            <a:t>För varje fråga behöver ni bedöma hur säkert svaret eller svaren är. Det kan vara en fördel när organisationer har goda skäl att tro, men inte helt säkert vet, att en viss del av det systematiska informationssäkerhetsarbetet ser ut på ett visst sätt. Välj bara alternativet ”Säker bedömning” om det finns dokumenterade och tydliga belägg för att svaret är korrekt. </a:t>
          </a:r>
        </a:p>
        <a:p>
          <a:r>
            <a:rPr lang="sv-SE" sz="1100">
              <a:solidFill>
                <a:schemeClr val="tx1"/>
              </a:solidFill>
              <a:effectLst/>
              <a:latin typeface="+mn-lt"/>
              <a:ea typeface="+mn-ea"/>
              <a:cs typeface="+mn-cs"/>
            </a:rPr>
            <a:t>Ju högre nivå, desto högre måste andelen säkra bedömningar vara.</a:t>
          </a:r>
        </a:p>
        <a:p>
          <a:endParaRPr lang="sv-SE" sz="1100">
            <a:solidFill>
              <a:schemeClr val="tx1"/>
            </a:solidFill>
            <a:effectLst/>
            <a:latin typeface="+mn-lt"/>
            <a:ea typeface="+mn-ea"/>
            <a:cs typeface="+mn-cs"/>
          </a:endParaRPr>
        </a:p>
        <a:p>
          <a:r>
            <a:rPr lang="sv-SE" sz="1100">
              <a:solidFill>
                <a:schemeClr val="tx1"/>
              </a:solidFill>
              <a:effectLst/>
              <a:latin typeface="+mn-lt"/>
              <a:ea typeface="+mn-ea"/>
              <a:cs typeface="+mn-cs"/>
            </a:rPr>
            <a:t>Om ni kryssar i flera svarsalternativ betyder ”Säker bedömning” att det finns dokumenterade och tydliga belägg för </a:t>
          </a:r>
          <a:r>
            <a:rPr lang="sv-SE" sz="1100" i="1">
              <a:solidFill>
                <a:schemeClr val="tx1"/>
              </a:solidFill>
              <a:effectLst/>
              <a:latin typeface="+mn-lt"/>
              <a:ea typeface="+mn-ea"/>
              <a:cs typeface="+mn-cs"/>
            </a:rPr>
            <a:t>alla</a:t>
          </a:r>
          <a:r>
            <a:rPr lang="sv-SE" sz="1100">
              <a:solidFill>
                <a:schemeClr val="tx1"/>
              </a:solidFill>
              <a:effectLst/>
              <a:latin typeface="+mn-lt"/>
              <a:ea typeface="+mn-ea"/>
              <a:cs typeface="+mn-cs"/>
            </a:rPr>
            <a:t> svarsalternativ ni väljer. </a:t>
          </a:r>
        </a:p>
        <a:p>
          <a:endParaRPr lang="sv-SE" sz="1400" b="1">
            <a:solidFill>
              <a:schemeClr val="tx1"/>
            </a:solidFill>
            <a:effectLst/>
            <a:latin typeface="Century Gothic" panose="020B0502020202020204" pitchFamily="34" charset="0"/>
            <a:ea typeface="+mn-ea"/>
            <a:cs typeface="+mn-cs"/>
          </a:endParaRPr>
        </a:p>
        <a:p>
          <a:r>
            <a:rPr lang="sv-SE" sz="1400" b="1">
              <a:solidFill>
                <a:schemeClr val="tx1"/>
              </a:solidFill>
              <a:effectLst/>
              <a:latin typeface="Century Gothic" panose="020B0502020202020204" pitchFamily="34" charset="0"/>
              <a:ea typeface="+mn-ea"/>
              <a:cs typeface="+mn-cs"/>
            </a:rPr>
            <a:t>Infosäkkollen följer upp de senaste två åren</a:t>
          </a:r>
        </a:p>
        <a:p>
          <a:r>
            <a:rPr lang="sv-SE" sz="1100">
              <a:solidFill>
                <a:schemeClr val="tx1"/>
              </a:solidFill>
              <a:effectLst/>
              <a:latin typeface="+mn-lt"/>
              <a:ea typeface="+mn-ea"/>
              <a:cs typeface="+mn-cs"/>
            </a:rPr>
            <a:t>Alla frågor i Infosäkkollen handlar om den senaste tvåårsperioden, eftersom nivån på organisationens informationssäkerhetsarbete är resultatet av arbete och val som har gjorts över tid. Då både förändringar och uppföljning tar tid att genomföra blir det inte effektivt att mäta för ofta. Det är också en fördel att mätperioden sammanfaller med hur ofta uppföljningen genomförs. Vartannat år kommer att MSB skicka ut verktyget till offentlig förvaltning och be att resultaten rapporteras in.</a:t>
          </a:r>
        </a:p>
        <a:p>
          <a:endParaRPr lang="sv-SE" sz="1100">
            <a:solidFill>
              <a:schemeClr val="tx1"/>
            </a:solidFill>
            <a:effectLst/>
            <a:latin typeface="+mn-lt"/>
            <a:ea typeface="+mn-ea"/>
            <a:cs typeface="+mn-cs"/>
          </a:endParaRPr>
        </a:p>
        <a:p>
          <a:pPr marL="0" indent="0"/>
          <a:endParaRPr lang="sv-SE" sz="1400" b="1">
            <a:solidFill>
              <a:schemeClr val="tx1"/>
            </a:solidFill>
            <a:effectLst/>
            <a:latin typeface="Century Gothic" panose="020B0502020202020204" pitchFamily="34" charset="0"/>
            <a:ea typeface="+mn-ea"/>
            <a:cs typeface="+mn-cs"/>
          </a:endParaRPr>
        </a:p>
        <a:p>
          <a:pPr marL="0" indent="0"/>
          <a:r>
            <a:rPr lang="sv-SE" sz="1400" b="1">
              <a:solidFill>
                <a:schemeClr val="tx1"/>
              </a:solidFill>
              <a:effectLst/>
              <a:latin typeface="Century Gothic" panose="020B0502020202020204" pitchFamily="34" charset="0"/>
              <a:ea typeface="+mn-ea"/>
              <a:cs typeface="+mn-cs"/>
            </a:rPr>
            <a:t>Infosäkkollen använder måttet ”andel av verksamheter”</a:t>
          </a:r>
        </a:p>
        <a:p>
          <a:r>
            <a:rPr lang="sv-SE" sz="1100">
              <a:solidFill>
                <a:schemeClr val="tx1"/>
              </a:solidFill>
              <a:effectLst/>
              <a:latin typeface="+mn-lt"/>
              <a:ea typeface="+mn-ea"/>
              <a:cs typeface="+mn-cs"/>
            </a:rPr>
            <a:t>I de frågor som handlar om i vilken utsträckning något tillämpas (till exempel ett arbetssätt) förekommer måttet ”andel av verksamheter”. Det är ett trubbigt mått, men MSB bedömer att det är bättre att mäta något som är enklare att kontrollera för, men som ger en lägre precision, än att mäta något som är svårt att kontrollera för, men som ger en hög precision om man lyckas. </a:t>
          </a:r>
        </a:p>
        <a:p>
          <a:endParaRPr lang="sv-SE" sz="1100">
            <a:solidFill>
              <a:schemeClr val="tx1"/>
            </a:solidFill>
            <a:effectLst/>
            <a:latin typeface="+mn-lt"/>
            <a:ea typeface="+mn-ea"/>
            <a:cs typeface="+mn-cs"/>
          </a:endParaRPr>
        </a:p>
        <a:p>
          <a:r>
            <a:rPr lang="sv-SE" sz="1100">
              <a:solidFill>
                <a:schemeClr val="tx1"/>
              </a:solidFill>
              <a:effectLst/>
              <a:latin typeface="+mn-lt"/>
              <a:ea typeface="+mn-ea"/>
              <a:cs typeface="+mn-cs"/>
            </a:rPr>
            <a:t>Med verksamhet menas större organisationsindelningar, till exempel förvaltningar eller avdelningar beroende på hur organisationen är strukturerad. </a:t>
          </a:r>
        </a:p>
        <a:p>
          <a:endParaRPr lang="sv-SE" sz="1100">
            <a:solidFill>
              <a:schemeClr val="tx1"/>
            </a:solidFill>
            <a:effectLst/>
            <a:latin typeface="+mn-lt"/>
            <a:ea typeface="+mn-ea"/>
            <a:cs typeface="+mn-cs"/>
          </a:endParaRPr>
        </a:p>
        <a:p>
          <a:endParaRPr lang="sv-SE" sz="1100" b="1" u="sng">
            <a:solidFill>
              <a:schemeClr val="tx1"/>
            </a:solidFill>
            <a:effectLst/>
            <a:latin typeface="+mn-lt"/>
            <a:ea typeface="+mn-ea"/>
            <a:cs typeface="+mn-cs"/>
          </a:endParaRPr>
        </a:p>
        <a:p>
          <a:pPr marL="0" indent="0"/>
          <a:r>
            <a:rPr lang="sv-SE" sz="1400" b="1">
              <a:solidFill>
                <a:schemeClr val="tx1"/>
              </a:solidFill>
              <a:effectLst/>
              <a:latin typeface="Century Gothic" panose="020B0502020202020204" pitchFamily="34" charset="0"/>
              <a:ea typeface="+mn-ea"/>
              <a:cs typeface="+mn-cs"/>
            </a:rPr>
            <a:t>Infosäkkollen stödjer tillämpning av MSB:s föreskrifter</a:t>
          </a:r>
        </a:p>
        <a:p>
          <a:r>
            <a:rPr lang="sv-SE" sz="1100">
              <a:solidFill>
                <a:schemeClr val="tx1"/>
              </a:solidFill>
              <a:effectLst/>
              <a:latin typeface="+mn-lt"/>
              <a:ea typeface="+mn-ea"/>
              <a:cs typeface="+mn-cs"/>
            </a:rPr>
            <a:t>Statliga myndigheter är skyldiga att bedriva ett systematiskt och riskbaserat informationssäkerhets­arbete, i enlighet med MSB:s föreskrifter om statliga myndigheters informationssäkerhet (MSBFS 2020:6). Även organisationer som inte omfattas av föreskrifterna kan använda dem som stöd för arbetet och för att hitta rätt ambitionsnivå. Infosäkkollen är utformad så att den kan indikera i vilken utsträckning organisationen uppfyller olika krav i föreskrifterna. Tanken med det är att stödja tillämpningen av föreskrifterna.</a:t>
          </a:r>
        </a:p>
        <a:p>
          <a:r>
            <a:rPr lang="sv-SE" sz="1100">
              <a:solidFill>
                <a:schemeClr val="tx1"/>
              </a:solidFill>
              <a:effectLst/>
              <a:latin typeface="+mn-lt"/>
              <a:ea typeface="+mn-ea"/>
              <a:cs typeface="+mn-cs"/>
            </a:rPr>
            <a:t>Indikation om att kraven är uppfyllda förutsätter minst nivå 3 i modellen. Dessutom innebär kraven att vissa specifika svarsalternativ behöver vara uppfyllda på enskilda frågor. </a:t>
          </a:r>
        </a:p>
        <a:p>
          <a:r>
            <a:rPr lang="sv-SE" sz="1100">
              <a:solidFill>
                <a:schemeClr val="tx1"/>
              </a:solidFill>
              <a:effectLst/>
              <a:latin typeface="+mn-lt"/>
              <a:ea typeface="+mn-ea"/>
              <a:cs typeface="+mn-cs"/>
            </a:rPr>
            <a:t>Det är viktigt att komma ihåg att modellen bara kan ge en indikation, den är inte tänkt att omfatta hela författningen eller alla sätt som kraven kan uppnås på. Till exempel berör modellen inte fysiskt skydd. Ni kan läsa mer om hur indikationen tas fram på www.msb.se/infosakkollen.</a:t>
          </a:r>
        </a:p>
        <a:p>
          <a:endParaRPr lang="sv-SE" sz="1100">
            <a:solidFill>
              <a:schemeClr val="tx1"/>
            </a:solidFill>
            <a:effectLst/>
            <a:latin typeface="+mn-lt"/>
            <a:ea typeface="+mn-ea"/>
            <a:cs typeface="+mn-cs"/>
          </a:endParaRPr>
        </a:p>
        <a:p>
          <a:r>
            <a:rPr lang="sv-SE" sz="1100">
              <a:solidFill>
                <a:schemeClr val="tx1"/>
              </a:solidFill>
              <a:effectLst/>
              <a:latin typeface="+mn-lt"/>
              <a:ea typeface="+mn-ea"/>
              <a:cs typeface="+mn-cs"/>
            </a:rPr>
            <a:t>Modellen mäter inte hur organisationens arbete förhåller sig till specifika krav i andra författningar, exempelvis dataskyddsförordningen och säkerhetsskyddslagen.</a:t>
          </a:r>
        </a:p>
        <a:p>
          <a:endParaRPr lang="sv-SE" sz="1100">
            <a:solidFill>
              <a:schemeClr val="tx1"/>
            </a:solidFill>
            <a:effectLst/>
            <a:latin typeface="+mn-lt"/>
            <a:ea typeface="+mn-ea"/>
            <a:cs typeface="+mn-cs"/>
          </a:endParaRPr>
        </a:p>
        <a:p>
          <a:endParaRPr lang="sv-SE" sz="1100">
            <a:solidFill>
              <a:schemeClr val="tx1"/>
            </a:solidFill>
            <a:effectLst/>
            <a:latin typeface="+mn-lt"/>
            <a:ea typeface="+mn-ea"/>
            <a:cs typeface="+mn-cs"/>
          </a:endParaRPr>
        </a:p>
        <a:p>
          <a:r>
            <a:rPr lang="sv-SE" sz="1400" b="1">
              <a:solidFill>
                <a:schemeClr val="tx1"/>
              </a:solidFill>
              <a:effectLst/>
              <a:latin typeface="Century Gothic" panose="020B0502020202020204" pitchFamily="34" charset="0"/>
              <a:ea typeface="+mn-ea"/>
              <a:cs typeface="+mn-cs"/>
            </a:rPr>
            <a:t>MSB använder inte svaren för att kontrollera om föreskrifterna följs</a:t>
          </a:r>
        </a:p>
        <a:p>
          <a:r>
            <a:rPr lang="sv-SE" sz="1100">
              <a:solidFill>
                <a:schemeClr val="tx1"/>
              </a:solidFill>
              <a:effectLst/>
              <a:latin typeface="+mn-lt"/>
              <a:ea typeface="+mn-ea"/>
              <a:cs typeface="+mn-cs"/>
            </a:rPr>
            <a:t>MSB avser inte använda Infosäkkollen för att kontrollera hur enskilda organisationer efterlever de regler som finns. Det är inte syftet med modellen och MSB har inte heller i uppgift att utöva tillsyn över tillämpningen av föreskrifterna på informationssäkerhetsområdet. Indikationen ska inte heller i övrigt tas till intäkt för en bedömning av efterlevnad från MSB i det enskilda fallet.</a:t>
          </a:r>
        </a:p>
        <a:p>
          <a:endParaRPr lang="sv-SE" sz="1100">
            <a:solidFill>
              <a:schemeClr val="tx1"/>
            </a:solidFill>
            <a:effectLst/>
            <a:latin typeface="+mn-lt"/>
            <a:ea typeface="+mn-ea"/>
            <a:cs typeface="+mn-cs"/>
          </a:endParaRPr>
        </a:p>
        <a:p>
          <a:endParaRPr lang="sv-SE" sz="1100">
            <a:solidFill>
              <a:schemeClr val="tx1"/>
            </a:solidFill>
            <a:effectLst/>
            <a:latin typeface="+mn-lt"/>
            <a:ea typeface="+mn-ea"/>
            <a:cs typeface="+mn-cs"/>
          </a:endParaRPr>
        </a:p>
        <a:p>
          <a:r>
            <a:rPr lang="sv-SE" sz="1400" b="1">
              <a:solidFill>
                <a:schemeClr val="tx1"/>
              </a:solidFill>
              <a:effectLst/>
              <a:latin typeface="Century Gothic" panose="020B0502020202020204" pitchFamily="34" charset="0"/>
              <a:ea typeface="+mn-ea"/>
              <a:cs typeface="+mn-cs"/>
            </a:rPr>
            <a:t>Reflektion &amp; Målbild</a:t>
          </a:r>
        </a:p>
        <a:p>
          <a:r>
            <a:rPr lang="sv-SE" sz="1100">
              <a:solidFill>
                <a:schemeClr val="tx1"/>
              </a:solidFill>
              <a:effectLst/>
              <a:latin typeface="+mn-lt"/>
              <a:ea typeface="+mn-ea"/>
              <a:cs typeface="+mn-cs"/>
            </a:rPr>
            <a:t>På fliken ”Analysstöd” ges organisationen möjlighet att redogöra för hur den ser på resultatet, samt plotta ut målbilden för de kommande två åren. Informationen här är i huvudsak till för er och den kan med fördel kopieras och användas för presentation till ledningsgruppen.</a:t>
          </a:r>
        </a:p>
        <a:p>
          <a:endParaRPr lang="sv-SE" sz="1100" b="1" u="sng">
            <a:solidFill>
              <a:schemeClr val="tx1"/>
            </a:solidFill>
            <a:effectLst/>
            <a:latin typeface="+mn-lt"/>
            <a:ea typeface="+mn-ea"/>
            <a:cs typeface="+mn-cs"/>
          </a:endParaRPr>
        </a:p>
        <a:p>
          <a:pPr marL="0" indent="0"/>
          <a:r>
            <a:rPr lang="sv-SE" sz="1400" b="1">
              <a:solidFill>
                <a:schemeClr val="tx1"/>
              </a:solidFill>
              <a:effectLst/>
              <a:latin typeface="Century Gothic" panose="020B0502020202020204" pitchFamily="34" charset="0"/>
              <a:ea typeface="+mn-ea"/>
              <a:cs typeface="+mn-cs"/>
            </a:rPr>
            <a:t>Valideringsfrågor bidrar till att förbättra modellen på sikt</a:t>
          </a:r>
        </a:p>
        <a:p>
          <a:r>
            <a:rPr lang="sv-SE" sz="1100">
              <a:solidFill>
                <a:schemeClr val="tx1"/>
              </a:solidFill>
              <a:effectLst/>
              <a:latin typeface="+mn-lt"/>
              <a:ea typeface="+mn-ea"/>
              <a:cs typeface="+mn-cs"/>
            </a:rPr>
            <a:t>Utöver ”nivåfrågorna” innehåller verktyget också valideringsfrågor (se fliken ”Analysstöd”). Syftet med valideringsfrågorna är tredelat: </a:t>
          </a:r>
        </a:p>
        <a:p>
          <a:endParaRPr lang="sv-SE" sz="1100">
            <a:solidFill>
              <a:schemeClr val="tx1"/>
            </a:solidFill>
            <a:effectLst/>
            <a:latin typeface="+mn-lt"/>
            <a:ea typeface="+mn-ea"/>
            <a:cs typeface="+mn-cs"/>
          </a:endParaRPr>
        </a:p>
        <a:p>
          <a:r>
            <a:rPr lang="sv-SE" sz="1100">
              <a:solidFill>
                <a:schemeClr val="tx1"/>
              </a:solidFill>
              <a:effectLst/>
              <a:latin typeface="+mn-lt"/>
              <a:ea typeface="+mn-ea"/>
              <a:cs typeface="+mn-cs"/>
            </a:rPr>
            <a:t>* att göra det lättare för organisationer att följa upp effekterna av sitt informationssäkerhetsarbete</a:t>
          </a:r>
        </a:p>
        <a:p>
          <a:r>
            <a:rPr lang="sv-SE" sz="1100">
              <a:solidFill>
                <a:schemeClr val="tx1"/>
              </a:solidFill>
              <a:effectLst/>
              <a:latin typeface="+mn-lt"/>
              <a:ea typeface="+mn-ea"/>
              <a:cs typeface="+mn-cs"/>
            </a:rPr>
            <a:t>* att möjliggöra för MSB att ta fram bättre stöd till aktörerna, genom att kunna se samband mellan resultat på olika områden och utfallet av valideringen</a:t>
          </a:r>
        </a:p>
        <a:p>
          <a:pPr lvl="0"/>
          <a:r>
            <a:rPr lang="sv-SE" sz="1100">
              <a:solidFill>
                <a:schemeClr val="tx1"/>
              </a:solidFill>
              <a:effectLst/>
              <a:latin typeface="+mn-lt"/>
              <a:ea typeface="+mn-ea"/>
              <a:cs typeface="+mn-cs"/>
            </a:rPr>
            <a:t>* att på sikt kunna säkerställa att modellen mäter sådant som har betydelse för informationssäkerhetsarbetet, och därmed kunna utvärdera och förbättra den.</a:t>
          </a:r>
        </a:p>
        <a:p>
          <a:pPr lvl="0"/>
          <a:endParaRPr lang="sv-SE" sz="1100">
            <a:solidFill>
              <a:schemeClr val="tx1"/>
            </a:solidFill>
            <a:effectLst/>
            <a:latin typeface="+mn-lt"/>
            <a:ea typeface="+mn-ea"/>
            <a:cs typeface="+mn-cs"/>
          </a:endParaRPr>
        </a:p>
        <a:p>
          <a:pPr lvl="0"/>
          <a:r>
            <a:rPr lang="sv-SE" sz="1100">
              <a:solidFill>
                <a:schemeClr val="tx1"/>
              </a:solidFill>
              <a:effectLst/>
              <a:latin typeface="+mn-lt"/>
              <a:ea typeface="+mn-ea"/>
              <a:cs typeface="+mn-cs"/>
            </a:rPr>
            <a:t>Ni behöver inte svara på valideringsfrågorna för att få ett resultat i fliken ”Återkoppling” eller kompletterande återkoppling från MSB.</a:t>
          </a:r>
        </a:p>
        <a:p>
          <a:pPr lvl="0"/>
          <a:endParaRPr lang="sv-SE" sz="1100">
            <a:solidFill>
              <a:schemeClr val="tx1"/>
            </a:solidFill>
            <a:effectLst/>
            <a:latin typeface="+mn-lt"/>
            <a:ea typeface="+mn-ea"/>
            <a:cs typeface="+mn-cs"/>
          </a:endParaRPr>
        </a:p>
        <a:p>
          <a:endParaRPr lang="sv-SE" sz="1100" b="1">
            <a:solidFill>
              <a:schemeClr val="tx1"/>
            </a:solidFill>
            <a:effectLst/>
            <a:latin typeface="+mn-lt"/>
            <a:ea typeface="+mn-ea"/>
            <a:cs typeface="+mn-cs"/>
          </a:endParaRPr>
        </a:p>
        <a:p>
          <a:r>
            <a:rPr lang="sv-SE" sz="1400" b="1">
              <a:solidFill>
                <a:schemeClr val="tx1"/>
              </a:solidFill>
              <a:effectLst/>
              <a:latin typeface="Century Gothic" panose="020B0502020202020204" pitchFamily="34" charset="0"/>
              <a:ea typeface="+mn-ea"/>
              <a:cs typeface="+mn-cs"/>
            </a:rPr>
            <a:t>Ekonomifrågor</a:t>
          </a:r>
        </a:p>
        <a:p>
          <a:r>
            <a:rPr lang="sv-SE" sz="1100">
              <a:solidFill>
                <a:schemeClr val="tx1"/>
              </a:solidFill>
              <a:effectLst/>
              <a:latin typeface="+mn-lt"/>
              <a:ea typeface="+mn-ea"/>
              <a:cs typeface="+mn-cs"/>
            </a:rPr>
            <a:t>Här ges organisationen möjlighet att följa upp hur den har understött det systematiska informationssäkerhetsarbetet med ekonomiska resurser under den senaste tvåårsperioden. Det är helt frivilligt att besvara frågorna. Frågorna bör troligen besvaras genom ett samarbete mellan informationssäkerhetssamordnaren och representanter från motsvarande en ekonomiavdelning eller en controllerfunktion.</a:t>
          </a:r>
        </a:p>
        <a:p>
          <a:endParaRPr lang="sv-SE" sz="1100">
            <a:solidFill>
              <a:schemeClr val="tx1"/>
            </a:solidFill>
            <a:effectLst/>
            <a:latin typeface="+mn-lt"/>
            <a:ea typeface="+mn-ea"/>
            <a:cs typeface="+mn-cs"/>
          </a:endParaRPr>
        </a:p>
        <a:p>
          <a:r>
            <a:rPr lang="sv-SE" sz="1100">
              <a:solidFill>
                <a:schemeClr val="tx1"/>
              </a:solidFill>
              <a:effectLst/>
              <a:latin typeface="+mn-lt"/>
              <a:ea typeface="+mn-ea"/>
              <a:cs typeface="+mn-cs"/>
            </a:rPr>
            <a:t>Genom att besvara frågorna ges organisationen en möjlighet att följa om organisationen har resurssatt arbetet på ett systematiskt och tillräckligt sätt. Om organisationen rapporterar sina svar till MSB så kommer myndigheten över tid att kunna stödja organisationer med nyckeltal om hur mycket resurser som normalt sett behövs för att uppnå en viss nivå i Infosäkkollen - och därmed i organisationens eget systematiska informationssäkerhetsarbete.</a:t>
          </a:r>
        </a:p>
        <a:p>
          <a:endParaRPr lang="sv-SE" sz="1100">
            <a:solidFill>
              <a:schemeClr val="tx1"/>
            </a:solidFill>
            <a:effectLst/>
            <a:latin typeface="+mn-lt"/>
            <a:ea typeface="+mn-ea"/>
            <a:cs typeface="+mn-cs"/>
          </a:endParaRPr>
        </a:p>
        <a:p>
          <a:pPr marL="0" indent="0"/>
          <a:endParaRPr lang="sv-SE" sz="1400" b="1">
            <a:solidFill>
              <a:schemeClr val="tx1"/>
            </a:solidFill>
            <a:effectLst/>
            <a:latin typeface="Century Gothic" panose="020B0502020202020204" pitchFamily="34" charset="0"/>
            <a:ea typeface="+mn-ea"/>
            <a:cs typeface="+mn-cs"/>
          </a:endParaRPr>
        </a:p>
        <a:p>
          <a:pPr marL="0" indent="0"/>
          <a:r>
            <a:rPr lang="sv-SE" sz="1400" b="1">
              <a:solidFill>
                <a:schemeClr val="tx1"/>
              </a:solidFill>
              <a:effectLst/>
              <a:latin typeface="Century Gothic" panose="020B0502020202020204" pitchFamily="34" charset="0"/>
              <a:ea typeface="+mn-ea"/>
              <a:cs typeface="+mn-cs"/>
            </a:rPr>
            <a:t>Ställ frågor och lämna förbättringsförslag till MSB</a:t>
          </a:r>
        </a:p>
        <a:p>
          <a:r>
            <a:rPr lang="sv-SE" sz="1100">
              <a:solidFill>
                <a:schemeClr val="tx1"/>
              </a:solidFill>
              <a:effectLst/>
              <a:latin typeface="+mn-lt"/>
              <a:ea typeface="+mn-ea"/>
              <a:cs typeface="+mn-cs"/>
            </a:rPr>
            <a:t>Vanliga frågor och svar om uppföljningen finns på www.msb.se/infosakkollen. Det går också att ställa frågor till infosakkollen@msb.se. Infosäkkollen utvecklas kontinuerligt och MSB uppskattar alla synpunkter för framtida versioner.</a:t>
          </a:r>
        </a:p>
        <a:p>
          <a:endParaRPr lang="sv-SE" sz="1100">
            <a:solidFill>
              <a:schemeClr val="tx1"/>
            </a:solidFill>
            <a:effectLst/>
            <a:latin typeface="+mn-lt"/>
            <a:ea typeface="+mn-ea"/>
            <a:cs typeface="+mn-cs"/>
          </a:endParaRPr>
        </a:p>
        <a:p>
          <a:r>
            <a:rPr lang="sv-SE" sz="1100">
              <a:solidFill>
                <a:schemeClr val="tx1"/>
              </a:solidFill>
              <a:effectLst/>
              <a:latin typeface="+mn-lt"/>
              <a:ea typeface="+mn-ea"/>
              <a:cs typeface="+mn-cs"/>
            </a:rPr>
            <a:t> </a:t>
          </a:r>
        </a:p>
        <a:p>
          <a:endParaRPr lang="sv-SE" sz="1100"/>
        </a:p>
      </xdr:txBody>
    </xdr:sp>
    <xdr:clientData/>
  </xdr:oneCellAnchor>
</xdr:wsDr>
</file>

<file path=xl/theme/theme1.xml><?xml version="1.0" encoding="utf-8"?>
<a:theme xmlns:a="http://schemas.openxmlformats.org/drawingml/2006/main" name="NyEgnaFärger">
  <a:themeElements>
    <a:clrScheme name="MSB">
      <a:dk1>
        <a:sysClr val="windowText" lastClr="000000"/>
      </a:dk1>
      <a:lt1>
        <a:sysClr val="window" lastClr="FFFFFF"/>
      </a:lt1>
      <a:dk2>
        <a:srgbClr val="44546A"/>
      </a:dk2>
      <a:lt2>
        <a:srgbClr val="E7E6E6"/>
      </a:lt2>
      <a:accent1>
        <a:srgbClr val="CC0000"/>
      </a:accent1>
      <a:accent2>
        <a:srgbClr val="822757"/>
      </a:accent2>
      <a:accent3>
        <a:srgbClr val="6F6E67"/>
      </a:accent3>
      <a:accent4>
        <a:srgbClr val="E67C5E"/>
      </a:accent4>
      <a:accent5>
        <a:srgbClr val="B47D9A"/>
      </a:accent5>
      <a:accent6>
        <a:srgbClr val="A9A8A4"/>
      </a:accent6>
      <a:hlink>
        <a:srgbClr val="0563C1"/>
      </a:hlink>
      <a:folHlink>
        <a:srgbClr val="954F72"/>
      </a:folHlink>
    </a:clrScheme>
    <a:fontScheme name="MSB">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custClrLst>
    <a:custClr name="MSB Röd 100%">
      <a:srgbClr val="CC0000"/>
    </a:custClr>
    <a:custClr name="MSB Röd 80%">
      <a:srgbClr val="DB4B32"/>
    </a:custClr>
    <a:custClr name="MSB Röd 60%">
      <a:srgbClr val="E67C5E"/>
    </a:custClr>
    <a:custClr name="MSB Röd 40%">
      <a:srgbClr val="F0AB92"/>
    </a:custClr>
    <a:custClr name="MSB Röd 20%">
      <a:srgbClr val="F8D6C7"/>
    </a:custClr>
    <a:custClr name=" ">
      <a:srgbClr val="FFFFFF"/>
    </a:custClr>
    <a:custClr name=" ">
      <a:srgbClr val="FFFFFF"/>
    </a:custClr>
    <a:custClr name=" ">
      <a:srgbClr val="FFFFFF"/>
    </a:custClr>
    <a:custClr name=" ">
      <a:srgbClr val="FFFFFF"/>
    </a:custClr>
    <a:custClr name=" ">
      <a:srgbClr val="FFFFFF"/>
    </a:custClr>
    <a:custClr name="MSB Lila 100%">
      <a:srgbClr val="822757"/>
    </a:custClr>
    <a:custClr name="MSB Lila 80%">
      <a:srgbClr val="9B5279"/>
    </a:custClr>
    <a:custClr name="MSB Lila 60%">
      <a:srgbClr val="B47D9A"/>
    </a:custClr>
    <a:custClr name="MSB Lila 40%">
      <a:srgbClr val="CDA9BC"/>
    </a:custClr>
    <a:custClr name="MSB Lila 20%">
      <a:srgbClr val="E6D4DD"/>
    </a:custClr>
    <a:custClr name=" ">
      <a:srgbClr val="FFFFFF"/>
    </a:custClr>
    <a:custClr name=" ">
      <a:srgbClr val="FFFFFF"/>
    </a:custClr>
    <a:custClr name=" ">
      <a:srgbClr val="FFFFFF"/>
    </a:custClr>
    <a:custClr name=" ">
      <a:srgbClr val="FFFFFF"/>
    </a:custClr>
    <a:custClr name=" ">
      <a:srgbClr val="FFFFFF"/>
    </a:custClr>
    <a:custClr name="MSB Grå 100%">
      <a:srgbClr val="6F6E67"/>
    </a:custClr>
    <a:custClr name="MSB Grå 80%">
      <a:srgbClr val="8C8B85"/>
    </a:custClr>
    <a:custClr name="MSB Grå 60%">
      <a:srgbClr val="A9A8A4"/>
    </a:custClr>
    <a:custClr name="MSB Grå 40%">
      <a:srgbClr val="C5C5C2"/>
    </a:custClr>
    <a:custClr name="MSB Grå 20%">
      <a:srgbClr val="E2E2E1"/>
    </a:custClr>
    <a:custClr name=" ">
      <a:srgbClr val="FFFFFF"/>
    </a:custClr>
    <a:custClr name=" ">
      <a:srgbClr val="FFFFFF"/>
    </a:custClr>
    <a:custClr name=" ">
      <a:srgbClr val="FFFFFF"/>
    </a:custClr>
    <a:custClr name=" ">
      <a:srgbClr val="FFFFFF"/>
    </a:custClr>
    <a:custClr name=" ">
      <a:srgbClr val="FFFFFF"/>
    </a:custClr>
  </a:custClrLst>
  <a:extLst>
    <a:ext uri="{05A4C25C-085E-4340-85A3-A5531E510DB2}">
      <thm15:themeFamily xmlns:thm15="http://schemas.microsoft.com/office/thememl/2012/main" name="NyEgnaFärger" id="{236400B0-0B8E-40AB-B9A9-2DE73E03316E}" vid="{75714FE9-0E04-45F5-93A0-30C27FC21A3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F41"/>
  <sheetViews>
    <sheetView showGridLines="0" tabSelected="1" zoomScale="80" zoomScaleNormal="80" zoomScaleSheetLayoutView="50" workbookViewId="0">
      <pane ySplit="2" topLeftCell="A3" activePane="bottomLeft" state="frozen"/>
      <selection pane="bottomLeft" activeCell="B5" sqref="B5"/>
    </sheetView>
  </sheetViews>
  <sheetFormatPr defaultColWidth="9.3046875" defaultRowHeight="14.5"/>
  <cols>
    <col min="1" max="1" width="4.3046875" style="66" customWidth="1"/>
    <col min="2" max="2" width="100.3046875" style="66" customWidth="1"/>
    <col min="3" max="16384" width="9.3046875" style="66"/>
  </cols>
  <sheetData>
    <row r="1" spans="1:6" s="236" customFormat="1" ht="41" customHeight="1">
      <c r="A1" s="441" t="s">
        <v>721</v>
      </c>
      <c r="B1" s="441"/>
    </row>
    <row r="2" spans="1:6" ht="20" customHeight="1">
      <c r="A2" s="172" t="str">
        <f>IF(OR('Säker hantering'!B13="[Exempelvis OSL 18:8, OSL 18:13, säkerhetsskyddsklass begränsat hemlig]",ISBLANK('Säker hantering'!B13)),"INFORMATIONSKLASS HAR INTE ANGETTS - Se fliken Säker hantering.","INFORMATIONSKLASS: "&amp;'Säker hantering'!B13&amp;" - Se fliken Säker hantering för mer information.")</f>
        <v>INFORMATIONSKLASS HAR INTE ANGETTS - Se fliken Säker hantering.</v>
      </c>
      <c r="C2" s="172"/>
      <c r="D2" s="172"/>
      <c r="E2" s="172"/>
      <c r="F2" s="172"/>
    </row>
    <row r="3" spans="1:6" ht="122" customHeight="1">
      <c r="B3" s="65"/>
    </row>
    <row r="4" spans="1:6" ht="30" customHeight="1">
      <c r="B4" s="241" t="s">
        <v>692</v>
      </c>
    </row>
    <row r="5" spans="1:6" ht="18">
      <c r="B5" s="67"/>
    </row>
    <row r="6" spans="1:6" ht="42" customHeight="1">
      <c r="B6" s="296" t="s">
        <v>726</v>
      </c>
    </row>
    <row r="7" spans="1:6" ht="29" customHeight="1">
      <c r="B7" s="297" t="s">
        <v>722</v>
      </c>
    </row>
    <row r="8" spans="1:6" ht="4" customHeight="1">
      <c r="B8" s="298"/>
    </row>
    <row r="9" spans="1:6" ht="50" customHeight="1">
      <c r="B9" s="299" t="s">
        <v>699</v>
      </c>
    </row>
    <row r="10" spans="1:6" ht="17.5">
      <c r="B10" s="239"/>
    </row>
    <row r="11" spans="1:6" ht="19.5">
      <c r="B11" s="243" t="s">
        <v>672</v>
      </c>
    </row>
    <row r="12" spans="1:6" ht="74" customHeight="1">
      <c r="B12" s="244" t="s">
        <v>728</v>
      </c>
    </row>
    <row r="13" spans="1:6" ht="95" customHeight="1">
      <c r="B13" s="244" t="s">
        <v>725</v>
      </c>
    </row>
    <row r="14" spans="1:6" ht="68" customHeight="1">
      <c r="B14" s="244" t="s">
        <v>727</v>
      </c>
    </row>
    <row r="15" spans="1:6" ht="17.5">
      <c r="B15" s="240"/>
    </row>
    <row r="16" spans="1:6" ht="19.5">
      <c r="B16" s="243" t="s">
        <v>523</v>
      </c>
    </row>
    <row r="17" spans="2:2" ht="66" customHeight="1">
      <c r="B17" s="244" t="s">
        <v>563</v>
      </c>
    </row>
    <row r="18" spans="2:2" ht="64" customHeight="1">
      <c r="B18" s="244" t="s">
        <v>564</v>
      </c>
    </row>
    <row r="19" spans="2:2" ht="29" customHeight="1">
      <c r="B19" s="244" t="s">
        <v>149</v>
      </c>
    </row>
    <row r="20" spans="2:2" ht="45" customHeight="1">
      <c r="B20" s="296" t="s">
        <v>707</v>
      </c>
    </row>
    <row r="21" spans="2:2" ht="45" customHeight="1">
      <c r="B21" s="296" t="s">
        <v>709</v>
      </c>
    </row>
    <row r="22" spans="2:2" ht="66" customHeight="1">
      <c r="B22" s="244" t="s">
        <v>565</v>
      </c>
    </row>
    <row r="23" spans="2:2" ht="17" customHeight="1">
      <c r="B23" s="244"/>
    </row>
    <row r="24" spans="2:2" ht="19.5">
      <c r="B24" s="243" t="s">
        <v>723</v>
      </c>
    </row>
    <row r="25" spans="2:2" ht="66" customHeight="1">
      <c r="B25" s="244" t="s">
        <v>724</v>
      </c>
    </row>
    <row r="26" spans="2:2" ht="15">
      <c r="B26" s="71"/>
    </row>
    <row r="27" spans="2:2">
      <c r="B27" s="72"/>
    </row>
    <row r="29" spans="2:2" ht="15">
      <c r="B29" s="73"/>
    </row>
    <row r="30" spans="2:2" ht="15">
      <c r="B30" s="74"/>
    </row>
    <row r="31" spans="2:2">
      <c r="B31" s="75"/>
    </row>
    <row r="32" spans="2:2" ht="15">
      <c r="B32" s="73"/>
    </row>
    <row r="33" spans="2:2">
      <c r="B33" s="76"/>
    </row>
    <row r="34" spans="2:2">
      <c r="B34" s="76"/>
    </row>
    <row r="35" spans="2:2" ht="15">
      <c r="B35" s="71"/>
    </row>
    <row r="36" spans="2:2" ht="15">
      <c r="B36" s="77"/>
    </row>
    <row r="37" spans="2:2" ht="15">
      <c r="B37" s="77"/>
    </row>
    <row r="38" spans="2:2" ht="15">
      <c r="B38" s="77"/>
    </row>
    <row r="39" spans="2:2" ht="15">
      <c r="B39" s="78"/>
    </row>
    <row r="40" spans="2:2" ht="15">
      <c r="B40" s="79"/>
    </row>
    <row r="41" spans="2:2" ht="15">
      <c r="B41" s="80"/>
    </row>
  </sheetData>
  <sheetProtection algorithmName="SHA-512" hashValue="+3CbmloU28KAvmADvzIFo3ZWEdNv7PaST6B6nKcg3LkuZ2jLU0L2wBtpyErPSMlj79HYEadxFVONJKUme6Mcng==" saltValue="sohsVOlNI47Uu8bLniqncA==" spinCount="100000" sheet="1" formatCells="0" formatColumns="0" formatRows="0" selectLockedCells="1"/>
  <mergeCells count="1">
    <mergeCell ref="A1:B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Q6"/>
  <sheetViews>
    <sheetView showGridLines="0" zoomScale="80" zoomScaleNormal="80" workbookViewId="0">
      <pane ySplit="2" topLeftCell="A3" activePane="bottomLeft" state="frozen"/>
      <selection pane="bottomLeft" activeCell="B3" sqref="B3"/>
    </sheetView>
  </sheetViews>
  <sheetFormatPr defaultColWidth="8.69140625" defaultRowHeight="14.5"/>
  <cols>
    <col min="1" max="1" width="2.15234375" customWidth="1"/>
  </cols>
  <sheetData>
    <row r="1" spans="1:17" s="30" customFormat="1" ht="41" customHeight="1">
      <c r="A1" s="174" t="s">
        <v>658</v>
      </c>
      <c r="B1" s="237"/>
      <c r="C1" s="238"/>
      <c r="D1" s="238"/>
      <c r="E1" s="237"/>
      <c r="F1" s="237"/>
      <c r="G1" s="237"/>
      <c r="H1" s="237"/>
      <c r="I1" s="237"/>
      <c r="J1" s="237"/>
      <c r="K1" s="237"/>
      <c r="L1" s="237"/>
      <c r="M1" s="237"/>
      <c r="N1" s="237"/>
      <c r="O1" s="237"/>
      <c r="P1" s="237"/>
      <c r="Q1" s="237"/>
    </row>
    <row r="2" spans="1:17" s="337" customFormat="1" ht="20" customHeight="1">
      <c r="A2" s="675" t="str">
        <f>IF(OR('Säker hantering'!B13="[Exempelvis OSL 18:8, OSL 18:13, säkerhetsskyddsklass begränsat hemlig]",ISBLANK('Säker hantering'!B13)),"INFORMATIONSKLASS HAR INTE ANGETTS - Se fliken Säker hantering.","INFORMATIONSKLASS: "&amp;'Säker hantering'!B13&amp;" - Se fliken Säker hantering för mer information.")</f>
        <v>INFORMATIONSKLASS HAR INTE ANGETTS - Se fliken Säker hantering.</v>
      </c>
      <c r="B2" s="675"/>
      <c r="C2" s="675"/>
      <c r="D2" s="675"/>
      <c r="E2" s="675"/>
      <c r="F2" s="675"/>
      <c r="G2" s="675"/>
      <c r="H2" s="675"/>
      <c r="I2" s="675"/>
      <c r="J2" s="675"/>
      <c r="K2" s="675"/>
      <c r="L2" s="675"/>
      <c r="M2" s="675"/>
      <c r="N2" s="675"/>
    </row>
    <row r="3" spans="1:17" s="293" customFormat="1" ht="14.5" customHeight="1">
      <c r="A3" s="294"/>
      <c r="B3" s="294"/>
      <c r="C3" s="294"/>
      <c r="D3" s="294"/>
      <c r="E3" s="294"/>
      <c r="F3" s="294"/>
      <c r="G3" s="294"/>
      <c r="H3" s="294"/>
      <c r="I3" s="294"/>
      <c r="J3" s="294"/>
      <c r="K3" s="294"/>
      <c r="L3" s="294"/>
      <c r="M3" s="294"/>
      <c r="N3" s="294"/>
    </row>
    <row r="4" spans="1:17" s="293" customFormat="1" ht="68" customHeight="1">
      <c r="A4" s="294"/>
      <c r="B4" s="676" t="s">
        <v>713</v>
      </c>
      <c r="C4" s="676"/>
      <c r="D4" s="676"/>
      <c r="E4" s="676"/>
      <c r="F4" s="676"/>
      <c r="G4" s="676"/>
      <c r="H4" s="676"/>
      <c r="I4" s="676"/>
      <c r="J4" s="676"/>
      <c r="K4" s="676"/>
      <c r="L4" s="676"/>
      <c r="M4" s="676"/>
      <c r="N4" s="676"/>
      <c r="O4" s="676"/>
      <c r="P4" s="676"/>
      <c r="Q4" s="676"/>
    </row>
    <row r="5" spans="1:17" ht="32" customHeight="1"/>
    <row r="6" spans="1:17" ht="79" customHeight="1"/>
  </sheetData>
  <sheetProtection algorithmName="SHA-512" hashValue="E3g85RBKPe7CQxul2UU932ID48tsZqMoNmOra6GlrUhmdWtz2AHo6yUPMD6ku/DeqEAQaGQ9agXnly6yb9zSQw==" saltValue="kwcaF46dQWvE4WEJTCr8gQ==" spinCount="100000" sheet="1" objects="1" scenarios="1" formatColumns="0" formatRows="0"/>
  <mergeCells count="2">
    <mergeCell ref="A2:N2"/>
    <mergeCell ref="B4:Q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XP18"/>
  <sheetViews>
    <sheetView workbookViewId="0">
      <selection activeCell="XP7" sqref="XP7"/>
    </sheetView>
  </sheetViews>
  <sheetFormatPr defaultColWidth="4.69140625" defaultRowHeight="14.5"/>
  <cols>
    <col min="1" max="4" width="4.69140625" style="8"/>
    <col min="5" max="5" width="10.15234375" style="8" bestFit="1" customWidth="1"/>
    <col min="6" max="6" width="4.69140625" style="8"/>
    <col min="7" max="7" width="10.15234375" style="8" bestFit="1" customWidth="1"/>
    <col min="8" max="10" width="4.69140625" style="8"/>
    <col min="11" max="11" width="11.69140625" style="8" bestFit="1" customWidth="1"/>
    <col min="12" max="22" width="4.69140625" style="8"/>
    <col min="23" max="483" width="4.69140625" style="8" customWidth="1"/>
    <col min="484" max="16384" width="4.69140625" style="8"/>
  </cols>
  <sheetData>
    <row r="1" spans="1:640">
      <c r="A1" s="8" t="str">
        <f>'Säker hantering'!B13</f>
        <v>[Exempelvis OSL 18:8, OSL 18:13, säkerhetsskyddsklass begränsat hemlig]</v>
      </c>
      <c r="B1" s="8">
        <f>Nivåfrågor!C14</f>
        <v>0</v>
      </c>
      <c r="C1" s="8" t="str">
        <f>Nivåfrågor!D14</f>
        <v>Välj organisationstyp här</v>
      </c>
      <c r="D1" s="8">
        <f>Nivåfrågor!E14</f>
        <v>0</v>
      </c>
      <c r="E1" s="82">
        <f>Nivåfrågor!C19</f>
        <v>0</v>
      </c>
      <c r="F1" s="8">
        <f>Nivåfrågor!C20</f>
        <v>0</v>
      </c>
      <c r="G1" s="82">
        <f>Nivåfrågor!D19</f>
        <v>0</v>
      </c>
      <c r="H1" s="8">
        <f>Nivåfrågor!D20</f>
        <v>0</v>
      </c>
      <c r="I1" s="8" t="s">
        <v>224</v>
      </c>
      <c r="J1" s="8" t="s">
        <v>224</v>
      </c>
      <c r="K1" s="8" t="str">
        <f>Nivåfrågor!C24</f>
        <v xml:space="preserve">[Exempelvis informationssäkerhetssamordnare, representant från it-avdelning, dataskyddsombud, säkerhetschef, verksamhetsrepresentanter etc.] </v>
      </c>
      <c r="L1" s="8" t="s">
        <v>224</v>
      </c>
      <c r="M1" s="8" t="s">
        <v>224</v>
      </c>
      <c r="N1" s="8">
        <f>Nivåfrågor!C37</f>
        <v>0</v>
      </c>
      <c r="O1" s="8">
        <f>Nivåfrågor!D37</f>
        <v>0</v>
      </c>
      <c r="P1" s="8">
        <f>Nivåfrågor!E37</f>
        <v>0</v>
      </c>
      <c r="Q1" s="8">
        <f>Nivåfrågor!C39</f>
        <v>0</v>
      </c>
      <c r="R1" s="8">
        <f>Nivåfrågor!D39</f>
        <v>0</v>
      </c>
      <c r="S1" s="8">
        <f>Nivåfrågor!E39</f>
        <v>0</v>
      </c>
      <c r="T1" s="8">
        <f>Nivåfrågor!C41</f>
        <v>0</v>
      </c>
      <c r="U1" s="8">
        <f>Nivåfrågor!C43</f>
        <v>0</v>
      </c>
      <c r="V1" s="8">
        <f>Nivåfrågor!D43</f>
        <v>0</v>
      </c>
      <c r="W1" s="8" t="str">
        <f>Nivåfrågor!E43</f>
        <v>FRÅGAN ÄR OBESVARAD</v>
      </c>
      <c r="X1" s="8" t="s">
        <v>224</v>
      </c>
      <c r="Y1" s="8" t="s">
        <v>224</v>
      </c>
      <c r="Z1" s="8">
        <f>Nivåfrågor!C53</f>
        <v>0</v>
      </c>
      <c r="AA1" s="8">
        <f>Nivåfrågor!D53</f>
        <v>0</v>
      </c>
      <c r="AB1" s="8">
        <f>Nivåfrågor!E53</f>
        <v>0</v>
      </c>
      <c r="AC1" s="8">
        <f>Nivåfrågor!C55</f>
        <v>0</v>
      </c>
      <c r="AD1" s="8">
        <f>Nivåfrågor!D55</f>
        <v>0</v>
      </c>
      <c r="AE1" s="8">
        <f>Nivåfrågor!E55</f>
        <v>0</v>
      </c>
      <c r="AF1" s="8">
        <f>Nivåfrågor!C57</f>
        <v>0</v>
      </c>
      <c r="AG1" s="8">
        <f>Nivåfrågor!C59</f>
        <v>0</v>
      </c>
      <c r="AH1" s="8">
        <f>Nivåfrågor!C61</f>
        <v>0</v>
      </c>
      <c r="AI1" s="8">
        <f>Nivåfrågor!D61</f>
        <v>0</v>
      </c>
      <c r="AJ1" s="8" t="str">
        <f>Nivåfrågor!E61</f>
        <v>FRÅGAN ÄR OBESVARAD</v>
      </c>
      <c r="AK1" s="8" t="s">
        <v>224</v>
      </c>
      <c r="AL1" s="8" t="s">
        <v>224</v>
      </c>
      <c r="AM1" s="8">
        <f>Nivåfrågor!C69</f>
        <v>0</v>
      </c>
      <c r="AN1" s="8">
        <f>Nivåfrågor!D69</f>
        <v>0</v>
      </c>
      <c r="AO1" s="8">
        <f>Nivåfrågor!E69</f>
        <v>0</v>
      </c>
      <c r="AP1" s="8">
        <f>Nivåfrågor!C71</f>
        <v>0</v>
      </c>
      <c r="AQ1" s="8">
        <f>Nivåfrågor!D71</f>
        <v>0</v>
      </c>
      <c r="AR1" s="8">
        <f>Nivåfrågor!E71</f>
        <v>0</v>
      </c>
      <c r="AS1" s="8">
        <f>Nivåfrågor!C73</f>
        <v>0</v>
      </c>
      <c r="AT1" s="8">
        <f>Nivåfrågor!D73</f>
        <v>0</v>
      </c>
      <c r="AU1" s="8" t="str">
        <f>Nivåfrågor!E73</f>
        <v>FRÅGAN ÄR OBESVARAD</v>
      </c>
      <c r="AV1" s="8" t="s">
        <v>224</v>
      </c>
      <c r="AW1" s="8" t="s">
        <v>224</v>
      </c>
      <c r="AX1" s="8">
        <f>Nivåfrågor!C81</f>
        <v>0</v>
      </c>
      <c r="AY1" s="8">
        <f>Nivåfrågor!D81</f>
        <v>0</v>
      </c>
      <c r="AZ1" s="8">
        <f>Nivåfrågor!E81</f>
        <v>0</v>
      </c>
      <c r="BA1" s="8">
        <f>Nivåfrågor!C83</f>
        <v>0</v>
      </c>
      <c r="BB1" s="8">
        <f>Nivåfrågor!D83</f>
        <v>0</v>
      </c>
      <c r="BC1" s="8">
        <f>Nivåfrågor!E83</f>
        <v>0</v>
      </c>
      <c r="BD1" s="8">
        <f>Nivåfrågor!C85</f>
        <v>0</v>
      </c>
      <c r="BE1" s="8">
        <f>Nivåfrågor!D85</f>
        <v>0</v>
      </c>
      <c r="BF1" s="8" t="str">
        <f>Nivåfrågor!E85</f>
        <v>FRÅGAN ÄR OBESVARAD</v>
      </c>
      <c r="BG1" s="8" t="s">
        <v>224</v>
      </c>
      <c r="BH1" s="8" t="s">
        <v>224</v>
      </c>
      <c r="BI1" s="8">
        <f>Nivåfrågor!C93</f>
        <v>0</v>
      </c>
      <c r="BJ1" s="8">
        <f>Nivåfrågor!D93</f>
        <v>0</v>
      </c>
      <c r="BK1" s="8">
        <f>Nivåfrågor!E93</f>
        <v>0</v>
      </c>
      <c r="BL1" s="8">
        <f>Nivåfrågor!C95</f>
        <v>0</v>
      </c>
      <c r="BM1" s="8">
        <f>Nivåfrågor!D95</f>
        <v>0</v>
      </c>
      <c r="BN1" s="8">
        <f>Nivåfrågor!E95</f>
        <v>0</v>
      </c>
      <c r="BO1" s="8">
        <f>Nivåfrågor!C97</f>
        <v>0</v>
      </c>
      <c r="BP1" s="8">
        <f>Nivåfrågor!D97</f>
        <v>0</v>
      </c>
      <c r="BQ1" s="8" t="str">
        <f>Nivåfrågor!E97</f>
        <v>FRÅGAN ÄR OBESVARAD</v>
      </c>
      <c r="BR1" s="8" t="s">
        <v>224</v>
      </c>
      <c r="BS1" s="8" t="s">
        <v>224</v>
      </c>
      <c r="BT1" s="8">
        <f>Nivåfrågor!C105</f>
        <v>0</v>
      </c>
      <c r="BU1" s="8">
        <f>Nivåfrågor!D105</f>
        <v>0</v>
      </c>
      <c r="BV1" s="8">
        <f>Nivåfrågor!E105</f>
        <v>0</v>
      </c>
      <c r="BW1" s="8">
        <f>Nivåfrågor!C107</f>
        <v>0</v>
      </c>
      <c r="BX1" s="8">
        <f>Nivåfrågor!D107</f>
        <v>0</v>
      </c>
      <c r="BY1" s="8">
        <f>Nivåfrågor!E107</f>
        <v>0</v>
      </c>
      <c r="BZ1" s="8">
        <f>Nivåfrågor!C109</f>
        <v>0</v>
      </c>
      <c r="CA1" s="8">
        <f>Nivåfrågor!C111</f>
        <v>0</v>
      </c>
      <c r="CB1" s="8">
        <f>Nivåfrågor!C113</f>
        <v>0</v>
      </c>
      <c r="CC1" s="8">
        <f>Nivåfrågor!D113</f>
        <v>0</v>
      </c>
      <c r="CD1" s="8" t="str">
        <f>Nivåfrågor!E113</f>
        <v>FRÅGAN ÄR OBESVARAD</v>
      </c>
      <c r="CE1" s="8" t="s">
        <v>224</v>
      </c>
      <c r="CF1" s="8" t="s">
        <v>224</v>
      </c>
      <c r="CG1" s="8">
        <f>Nivåfrågor!C121</f>
        <v>0</v>
      </c>
      <c r="CH1" s="8">
        <f>Nivåfrågor!D121</f>
        <v>0</v>
      </c>
      <c r="CI1" s="8">
        <f>Nivåfrågor!E121</f>
        <v>0</v>
      </c>
      <c r="CJ1" s="8">
        <f>Nivåfrågor!C123</f>
        <v>0</v>
      </c>
      <c r="CK1" s="8">
        <f>Nivåfrågor!D123</f>
        <v>0</v>
      </c>
      <c r="CL1" s="8">
        <f>Nivåfrågor!E123</f>
        <v>0</v>
      </c>
      <c r="CM1" s="8">
        <f>Nivåfrågor!C125</f>
        <v>0</v>
      </c>
      <c r="CN1" s="8">
        <f>Nivåfrågor!C127</f>
        <v>0</v>
      </c>
      <c r="CO1" s="8">
        <f>Nivåfrågor!C129</f>
        <v>0</v>
      </c>
      <c r="CP1" s="8">
        <f>Nivåfrågor!D129</f>
        <v>0</v>
      </c>
      <c r="CQ1" s="8" t="str">
        <f>Nivåfrågor!E129</f>
        <v>FRÅGAN ÄR OBESVARAD</v>
      </c>
      <c r="CR1" s="8" t="s">
        <v>224</v>
      </c>
      <c r="CS1" s="8" t="s">
        <v>224</v>
      </c>
      <c r="CT1" s="8">
        <f>Nivåfrågor!C137</f>
        <v>0</v>
      </c>
      <c r="CU1" s="8">
        <f>Nivåfrågor!D137</f>
        <v>0</v>
      </c>
      <c r="CV1" s="8">
        <f>Nivåfrågor!E137</f>
        <v>0</v>
      </c>
      <c r="CW1" s="8">
        <f>Nivåfrågor!C139</f>
        <v>0</v>
      </c>
      <c r="CX1" s="8">
        <f>Nivåfrågor!D139</f>
        <v>0</v>
      </c>
      <c r="CY1" s="8">
        <f>Nivåfrågor!E139</f>
        <v>0</v>
      </c>
      <c r="CZ1" s="8">
        <f>Nivåfrågor!C141</f>
        <v>0</v>
      </c>
      <c r="DA1" s="8">
        <f>Nivåfrågor!C143</f>
        <v>0</v>
      </c>
      <c r="DB1" s="8">
        <f>Nivåfrågor!C145</f>
        <v>0</v>
      </c>
      <c r="DC1" s="8">
        <f>Nivåfrågor!D145</f>
        <v>0</v>
      </c>
      <c r="DD1" s="8" t="str">
        <f>Nivåfrågor!E145</f>
        <v>FRÅGAN ÄR OBESVARAD</v>
      </c>
      <c r="DE1" s="8" t="s">
        <v>224</v>
      </c>
      <c r="DF1" s="8" t="s">
        <v>224</v>
      </c>
      <c r="DG1" s="8">
        <f>Nivåfrågor!C153</f>
        <v>0</v>
      </c>
      <c r="DH1" s="8">
        <f>Nivåfrågor!D153</f>
        <v>0</v>
      </c>
      <c r="DI1" s="8">
        <f>Nivåfrågor!E153</f>
        <v>0</v>
      </c>
      <c r="DJ1" s="8">
        <f>Nivåfrågor!C155</f>
        <v>0</v>
      </c>
      <c r="DK1" s="8">
        <f>Nivåfrågor!D155</f>
        <v>0</v>
      </c>
      <c r="DL1" s="8">
        <f>Nivåfrågor!E155</f>
        <v>0</v>
      </c>
      <c r="DM1" s="8">
        <f>Nivåfrågor!C157</f>
        <v>0</v>
      </c>
      <c r="DN1" s="8">
        <f>Nivåfrågor!C159</f>
        <v>0</v>
      </c>
      <c r="DO1" s="8">
        <f>Nivåfrågor!C161</f>
        <v>0</v>
      </c>
      <c r="DP1" s="8">
        <f>Nivåfrågor!D161</f>
        <v>0</v>
      </c>
      <c r="DQ1" s="8" t="str">
        <f>Nivåfrågor!E161</f>
        <v>FRÅGAN ÄR OBESVARAD</v>
      </c>
      <c r="DR1" s="8" t="s">
        <v>224</v>
      </c>
      <c r="DS1" s="8" t="s">
        <v>224</v>
      </c>
      <c r="DT1" s="8">
        <f>Nivåfrågor!C170</f>
        <v>0</v>
      </c>
      <c r="DU1" s="8">
        <f>Nivåfrågor!D170</f>
        <v>0</v>
      </c>
      <c r="DV1" s="8">
        <f>Nivåfrågor!E170</f>
        <v>0</v>
      </c>
      <c r="DW1" s="8">
        <f>Nivåfrågor!C172</f>
        <v>0</v>
      </c>
      <c r="DX1" s="8">
        <f>Nivåfrågor!D172</f>
        <v>0</v>
      </c>
      <c r="DY1" s="8">
        <f>Nivåfrågor!E172</f>
        <v>0</v>
      </c>
      <c r="DZ1" s="8">
        <f>Nivåfrågor!C174</f>
        <v>0</v>
      </c>
      <c r="EA1" s="8">
        <f>Nivåfrågor!C176</f>
        <v>0</v>
      </c>
      <c r="EB1" s="8">
        <f>Nivåfrågor!C178</f>
        <v>0</v>
      </c>
      <c r="EC1" s="8">
        <f>Nivåfrågor!D178</f>
        <v>0</v>
      </c>
      <c r="ED1" s="8" t="str">
        <f>Nivåfrågor!E178</f>
        <v>FRÅGAN ÄR OBESVARAD</v>
      </c>
      <c r="EE1" s="8" t="s">
        <v>224</v>
      </c>
      <c r="EF1" s="8" t="s">
        <v>224</v>
      </c>
      <c r="EG1" s="8">
        <f>Nivåfrågor!C186</f>
        <v>0</v>
      </c>
      <c r="EH1" s="8">
        <f>Nivåfrågor!D186</f>
        <v>0</v>
      </c>
      <c r="EI1" s="8">
        <f>Nivåfrågor!E186</f>
        <v>0</v>
      </c>
      <c r="EJ1" s="8">
        <f>Nivåfrågor!C188</f>
        <v>0</v>
      </c>
      <c r="EK1" s="8">
        <f>Nivåfrågor!D188</f>
        <v>0</v>
      </c>
      <c r="EL1" s="8">
        <f>Nivåfrågor!E188</f>
        <v>0</v>
      </c>
      <c r="EM1" s="8">
        <f>Nivåfrågor!C190</f>
        <v>0</v>
      </c>
      <c r="EN1" s="8">
        <f>Nivåfrågor!C192</f>
        <v>0</v>
      </c>
      <c r="EO1" s="8">
        <f>Nivåfrågor!C194</f>
        <v>0</v>
      </c>
      <c r="EP1" s="8">
        <f>Nivåfrågor!D194</f>
        <v>0</v>
      </c>
      <c r="EQ1" s="8" t="str">
        <f>Nivåfrågor!E194</f>
        <v>FRÅGAN ÄR OBESVARAD</v>
      </c>
      <c r="ER1" s="8" t="s">
        <v>224</v>
      </c>
      <c r="ES1" s="8" t="s">
        <v>224</v>
      </c>
      <c r="ET1" s="8">
        <f>Nivåfrågor!C202</f>
        <v>0</v>
      </c>
      <c r="EU1" s="8">
        <f>Nivåfrågor!D202</f>
        <v>0</v>
      </c>
      <c r="EV1" s="8">
        <f>Nivåfrågor!E202</f>
        <v>0</v>
      </c>
      <c r="EW1" s="8">
        <f>Nivåfrågor!C204</f>
        <v>0</v>
      </c>
      <c r="EX1" s="8">
        <f>Nivåfrågor!D204</f>
        <v>0</v>
      </c>
      <c r="EY1" s="8">
        <f>Nivåfrågor!E204</f>
        <v>0</v>
      </c>
      <c r="EZ1" s="8">
        <f>Nivåfrågor!C206</f>
        <v>0</v>
      </c>
      <c r="FA1" s="8">
        <f>Nivåfrågor!C208</f>
        <v>0</v>
      </c>
      <c r="FB1" s="8">
        <f>Nivåfrågor!C210</f>
        <v>0</v>
      </c>
      <c r="FC1" s="8">
        <f>Nivåfrågor!D210</f>
        <v>0</v>
      </c>
      <c r="FD1" s="8" t="str">
        <f>Nivåfrågor!E210</f>
        <v>FRÅGAN ÄR OBESVARAD</v>
      </c>
      <c r="FE1" s="8" t="s">
        <v>224</v>
      </c>
      <c r="FF1" s="8" t="s">
        <v>224</v>
      </c>
      <c r="FG1" s="8">
        <f>Nivåfrågor!C218</f>
        <v>0</v>
      </c>
      <c r="FH1" s="8">
        <f>Nivåfrågor!D218</f>
        <v>0</v>
      </c>
      <c r="FI1" s="8">
        <f>Nivåfrågor!E218</f>
        <v>0</v>
      </c>
      <c r="FJ1" s="8">
        <f>Nivåfrågor!C220</f>
        <v>0</v>
      </c>
      <c r="FK1" s="8">
        <f>Nivåfrågor!D220</f>
        <v>0</v>
      </c>
      <c r="FL1" s="8">
        <f>Nivåfrågor!E220</f>
        <v>0</v>
      </c>
      <c r="FM1" s="8">
        <f>Nivåfrågor!C222</f>
        <v>0</v>
      </c>
      <c r="FN1" s="8">
        <f>Nivåfrågor!C224</f>
        <v>0</v>
      </c>
      <c r="FO1" s="8">
        <f>Nivåfrågor!C226</f>
        <v>0</v>
      </c>
      <c r="FP1" s="8">
        <f>Nivåfrågor!D226</f>
        <v>0</v>
      </c>
      <c r="FQ1" s="8" t="str">
        <f>Nivåfrågor!E226</f>
        <v>FRÅGAN ÄR OBESVARAD</v>
      </c>
      <c r="FR1" s="8" t="s">
        <v>224</v>
      </c>
      <c r="FS1" s="8" t="s">
        <v>224</v>
      </c>
      <c r="FT1" s="8">
        <f>Nivåfrågor!C234</f>
        <v>0</v>
      </c>
      <c r="FU1" s="8">
        <f>Nivåfrågor!D234</f>
        <v>0</v>
      </c>
      <c r="FV1" s="8">
        <f>Nivåfrågor!E234</f>
        <v>0</v>
      </c>
      <c r="FW1" s="8">
        <f>Nivåfrågor!C236</f>
        <v>0</v>
      </c>
      <c r="FX1" s="8">
        <f>Nivåfrågor!D236</f>
        <v>0</v>
      </c>
      <c r="FY1" s="8">
        <f>Nivåfrågor!E236</f>
        <v>0</v>
      </c>
      <c r="FZ1" s="8">
        <f>Nivåfrågor!C238</f>
        <v>0</v>
      </c>
      <c r="GA1" s="8">
        <f>Nivåfrågor!C240</f>
        <v>0</v>
      </c>
      <c r="GB1" s="8">
        <f>Nivåfrågor!D240</f>
        <v>0</v>
      </c>
      <c r="GC1" s="8" t="str">
        <f>Nivåfrågor!E240</f>
        <v>FRÅGAN ÄR OBESVARAD</v>
      </c>
      <c r="GD1" s="8" t="s">
        <v>224</v>
      </c>
      <c r="GE1" s="8" t="s">
        <v>224</v>
      </c>
      <c r="GF1" s="8">
        <f>Nivåfrågor!C248</f>
        <v>0</v>
      </c>
      <c r="GG1" s="8">
        <f>Nivåfrågor!D248</f>
        <v>0</v>
      </c>
      <c r="GH1" s="8">
        <f>Nivåfrågor!E248</f>
        <v>0</v>
      </c>
      <c r="GI1" s="8">
        <f>Nivåfrågor!C250</f>
        <v>0</v>
      </c>
      <c r="GJ1" s="8">
        <f>Nivåfrågor!D250</f>
        <v>0</v>
      </c>
      <c r="GK1" s="8">
        <f>Nivåfrågor!E250</f>
        <v>0</v>
      </c>
      <c r="GL1" s="8">
        <f>Nivåfrågor!C252</f>
        <v>0</v>
      </c>
      <c r="GM1" s="8">
        <f>Nivåfrågor!C254</f>
        <v>0</v>
      </c>
      <c r="GN1" s="8">
        <f>Nivåfrågor!D254</f>
        <v>0</v>
      </c>
      <c r="GO1" s="8" t="str">
        <f>Nivåfrågor!E254</f>
        <v>FRÅGAN ÄR OBESVARAD</v>
      </c>
      <c r="GP1" s="8" t="s">
        <v>224</v>
      </c>
      <c r="GQ1" s="8" t="s">
        <v>224</v>
      </c>
      <c r="GR1" s="8">
        <f>Nivåfrågor!C266</f>
        <v>0</v>
      </c>
      <c r="GS1" s="8">
        <f>Nivåfrågor!D266</f>
        <v>0</v>
      </c>
      <c r="GT1" s="8">
        <f>Nivåfrågor!E266</f>
        <v>0</v>
      </c>
      <c r="GU1" s="8">
        <f>Nivåfrågor!C268</f>
        <v>0</v>
      </c>
      <c r="GV1" s="8">
        <f>Nivåfrågor!D268</f>
        <v>0</v>
      </c>
      <c r="GW1" s="8">
        <f>Nivåfrågor!E268</f>
        <v>0</v>
      </c>
      <c r="GX1" s="8">
        <f>Nivåfrågor!C270</f>
        <v>0</v>
      </c>
      <c r="GY1" s="8">
        <f>Nivåfrågor!D270</f>
        <v>0</v>
      </c>
      <c r="GZ1" s="8" t="str">
        <f ca="1">Nivåfrågor!E270</f>
        <v>FULLSTÄNDIGT SVAR SAKNAS PÅ FRÅGA 12</v>
      </c>
      <c r="HA1" s="8" t="s">
        <v>224</v>
      </c>
      <c r="HB1" s="8" t="s">
        <v>224</v>
      </c>
      <c r="HC1" s="8">
        <f>Nivåfrågor!C278</f>
        <v>0</v>
      </c>
      <c r="HD1" s="8">
        <f>Nivåfrågor!D278</f>
        <v>0</v>
      </c>
      <c r="HE1" s="8">
        <f>Nivåfrågor!E278</f>
        <v>0</v>
      </c>
      <c r="HF1" s="8">
        <f>Nivåfrågor!C280</f>
        <v>0</v>
      </c>
      <c r="HG1" s="8">
        <f>Nivåfrågor!D280</f>
        <v>0</v>
      </c>
      <c r="HH1" s="8">
        <f>Nivåfrågor!E280</f>
        <v>0</v>
      </c>
      <c r="HI1" s="8">
        <f>Nivåfrågor!C282</f>
        <v>0</v>
      </c>
      <c r="HJ1" s="8">
        <f>Nivåfrågor!D282</f>
        <v>0</v>
      </c>
      <c r="HK1" s="8" t="str">
        <f ca="1">Nivåfrågor!E282</f>
        <v>FULLSTÄNDIGT SVAR SAKNAS PÅ FRÅGA 16</v>
      </c>
      <c r="HL1" s="8" t="s">
        <v>224</v>
      </c>
      <c r="HM1" s="8" t="s">
        <v>224</v>
      </c>
      <c r="HN1" s="8">
        <f>Nivåfrågor!C290</f>
        <v>0</v>
      </c>
      <c r="HO1" s="8">
        <f>Nivåfrågor!D290</f>
        <v>0</v>
      </c>
      <c r="HP1" s="8">
        <f>Nivåfrågor!E290</f>
        <v>0</v>
      </c>
      <c r="HQ1" s="8">
        <f>Nivåfrågor!C292</f>
        <v>0</v>
      </c>
      <c r="HR1" s="8">
        <f>Nivåfrågor!D292</f>
        <v>0</v>
      </c>
      <c r="HS1" s="8">
        <f>Nivåfrågor!E292</f>
        <v>0</v>
      </c>
      <c r="HT1" s="8">
        <f>Nivåfrågor!C294</f>
        <v>0</v>
      </c>
      <c r="HU1" s="8">
        <f>Nivåfrågor!D294</f>
        <v>0</v>
      </c>
      <c r="HV1" s="8" t="str">
        <f ca="1">Nivåfrågor!E294</f>
        <v>FULLSTÄNDIGT SVAR SAKNAS PÅ FRÅGA 16</v>
      </c>
      <c r="HW1" s="8" t="s">
        <v>224</v>
      </c>
      <c r="HX1" s="8" t="s">
        <v>224</v>
      </c>
      <c r="HY1" s="8">
        <f>Nivåfrågor!C302</f>
        <v>0</v>
      </c>
      <c r="HZ1" s="8">
        <f>Nivåfrågor!D302</f>
        <v>0</v>
      </c>
      <c r="IA1" s="8">
        <f>Nivåfrågor!E302</f>
        <v>0</v>
      </c>
      <c r="IB1" s="8">
        <f>Nivåfrågor!C304</f>
        <v>0</v>
      </c>
      <c r="IC1" s="8">
        <f>Nivåfrågor!D304</f>
        <v>0</v>
      </c>
      <c r="ID1" s="8">
        <f>Nivåfrågor!E304</f>
        <v>0</v>
      </c>
      <c r="IE1" s="8">
        <f>Nivåfrågor!C306</f>
        <v>0</v>
      </c>
      <c r="IF1" s="8">
        <f>Nivåfrågor!D306</f>
        <v>0</v>
      </c>
      <c r="IG1" s="8" t="str">
        <f ca="1">Nivåfrågor!E306</f>
        <v>FULLSTÄNDIGT SVAR SAKNAS PÅ FRÅGA 11</v>
      </c>
      <c r="IH1" s="8" t="s">
        <v>224</v>
      </c>
      <c r="II1" s="8" t="s">
        <v>224</v>
      </c>
      <c r="IJ1" s="8">
        <f>Nivåfrågor!C315</f>
        <v>0</v>
      </c>
      <c r="IK1" s="8">
        <f>Nivåfrågor!D315</f>
        <v>0</v>
      </c>
      <c r="IL1" s="8">
        <f>Nivåfrågor!E315</f>
        <v>0</v>
      </c>
      <c r="IM1" s="8">
        <f>Nivåfrågor!C317</f>
        <v>0</v>
      </c>
      <c r="IN1" s="8">
        <f>Nivåfrågor!D317</f>
        <v>0</v>
      </c>
      <c r="IO1" s="8">
        <f>Nivåfrågor!E317</f>
        <v>0</v>
      </c>
      <c r="IP1" s="8">
        <f>Nivåfrågor!C319</f>
        <v>0</v>
      </c>
      <c r="IQ1" s="8">
        <f>Nivåfrågor!D319</f>
        <v>0</v>
      </c>
      <c r="IR1" s="8" t="str">
        <f ca="1">Nivåfrågor!E319</f>
        <v>FULLSTÄNDIGT SVAR SAKNAS PÅ FRÅGA 7</v>
      </c>
      <c r="IS1" s="8" t="s">
        <v>224</v>
      </c>
      <c r="IT1" s="8" t="s">
        <v>224</v>
      </c>
      <c r="IU1" s="8">
        <f>Nivåfrågor!C327</f>
        <v>0</v>
      </c>
      <c r="IV1" s="8">
        <f>Nivåfrågor!D327</f>
        <v>0</v>
      </c>
      <c r="IW1" s="8">
        <f>Nivåfrågor!E327</f>
        <v>0</v>
      </c>
      <c r="IX1" s="8">
        <f>Nivåfrågor!C329</f>
        <v>0</v>
      </c>
      <c r="IY1" s="8">
        <f>Nivåfrågor!D329</f>
        <v>0</v>
      </c>
      <c r="IZ1" s="8">
        <f>Nivåfrågor!E329</f>
        <v>0</v>
      </c>
      <c r="JA1" s="8">
        <f>Nivåfrågor!C331</f>
        <v>0</v>
      </c>
      <c r="JB1" s="8">
        <f>Nivåfrågor!D331</f>
        <v>0</v>
      </c>
      <c r="JC1" s="8" t="str">
        <f ca="1">Nivåfrågor!E331</f>
        <v>FULLSTÄNDIGT SVAR SAKNAS PÅ FRÅGA 8</v>
      </c>
      <c r="JD1" s="8" t="s">
        <v>224</v>
      </c>
      <c r="JE1" s="8" t="s">
        <v>224</v>
      </c>
      <c r="JF1" s="8">
        <f>Nivåfrågor!C339</f>
        <v>0</v>
      </c>
      <c r="JG1" s="8">
        <f>Nivåfrågor!D339</f>
        <v>0</v>
      </c>
      <c r="JH1" s="8">
        <f>Nivåfrågor!E339</f>
        <v>0</v>
      </c>
      <c r="JI1" s="8">
        <f>Nivåfrågor!C341</f>
        <v>0</v>
      </c>
      <c r="JJ1" s="8">
        <f>Nivåfrågor!D341</f>
        <v>0</v>
      </c>
      <c r="JK1" s="8">
        <f>Nivåfrågor!E341</f>
        <v>0</v>
      </c>
      <c r="JL1" s="8">
        <f>Nivåfrågor!C343</f>
        <v>0</v>
      </c>
      <c r="JM1" s="8">
        <f>Nivåfrågor!D343</f>
        <v>0</v>
      </c>
      <c r="JN1" s="8" t="str">
        <f>Nivåfrågor!E343</f>
        <v>FRÅGAN ÄR OBESVARAD</v>
      </c>
      <c r="JO1" s="8" t="s">
        <v>224</v>
      </c>
      <c r="JP1" s="8" t="s">
        <v>224</v>
      </c>
      <c r="JQ1" s="8">
        <f>Nivåfrågor!C351</f>
        <v>0</v>
      </c>
      <c r="JR1" s="8">
        <f>Nivåfrågor!D351</f>
        <v>0</v>
      </c>
      <c r="JS1" s="8">
        <f>Nivåfrågor!E351</f>
        <v>0</v>
      </c>
      <c r="JT1" s="8">
        <f>Nivåfrågor!C353</f>
        <v>0</v>
      </c>
      <c r="JU1" s="8">
        <f>Nivåfrågor!D353</f>
        <v>0</v>
      </c>
      <c r="JV1" s="8">
        <f>Nivåfrågor!E353</f>
        <v>0</v>
      </c>
      <c r="JW1" s="8">
        <f>Nivåfrågor!C355</f>
        <v>0</v>
      </c>
      <c r="JX1" s="8">
        <f>Nivåfrågor!D355</f>
        <v>0</v>
      </c>
      <c r="JY1" s="8" t="str">
        <f>Nivåfrågor!E355</f>
        <v>FRÅGAN ÄR OBESVARAD</v>
      </c>
      <c r="JZ1" s="8" t="s">
        <v>224</v>
      </c>
      <c r="KA1" s="8" t="s">
        <v>224</v>
      </c>
      <c r="KB1" s="8">
        <f>Nivåfrågor!C363</f>
        <v>0</v>
      </c>
      <c r="KC1" s="8">
        <f>Nivåfrågor!D363</f>
        <v>0</v>
      </c>
      <c r="KD1" s="8">
        <f>Nivåfrågor!E363</f>
        <v>0</v>
      </c>
      <c r="KE1" s="8">
        <f>Nivåfrågor!C365</f>
        <v>0</v>
      </c>
      <c r="KF1" s="8">
        <f>Nivåfrågor!D365</f>
        <v>0</v>
      </c>
      <c r="KG1" s="8">
        <f>Nivåfrågor!E365</f>
        <v>0</v>
      </c>
      <c r="KH1" s="8">
        <f>Nivåfrågor!C367</f>
        <v>0</v>
      </c>
      <c r="KI1" s="8">
        <f>Nivåfrågor!D367</f>
        <v>0</v>
      </c>
      <c r="KJ1" s="8" t="str">
        <f>Nivåfrågor!E367</f>
        <v>FRÅGAN ÄR OBESVARAD</v>
      </c>
      <c r="KK1" s="8" t="s">
        <v>224</v>
      </c>
      <c r="KL1" s="8" t="s">
        <v>224</v>
      </c>
      <c r="KM1" s="89">
        <f>Nivåfrågor!C375</f>
        <v>0</v>
      </c>
      <c r="KN1" s="89">
        <f>Nivåfrågor!D375</f>
        <v>0</v>
      </c>
      <c r="KO1" s="89">
        <f>Nivåfrågor!E375</f>
        <v>0</v>
      </c>
      <c r="KP1" s="89">
        <f>Nivåfrågor!C377</f>
        <v>0</v>
      </c>
      <c r="KQ1" s="89">
        <f>Nivåfrågor!D377</f>
        <v>0</v>
      </c>
      <c r="KR1" s="89">
        <f>Nivåfrågor!E377</f>
        <v>0</v>
      </c>
      <c r="KS1" s="89">
        <f>Nivåfrågor!C379</f>
        <v>0</v>
      </c>
      <c r="KT1" s="89">
        <f>Nivåfrågor!D379</f>
        <v>0</v>
      </c>
      <c r="KU1" s="89" t="str">
        <f>Nivåfrågor!E379</f>
        <v>FRÅGAN ÄR OBESVARAD</v>
      </c>
      <c r="KV1" s="8" t="s">
        <v>224</v>
      </c>
      <c r="KW1" s="8" t="s">
        <v>224</v>
      </c>
      <c r="KX1" s="89">
        <f>Nivåfrågor!C387</f>
        <v>0</v>
      </c>
      <c r="KY1" s="89">
        <f>Nivåfrågor!D387</f>
        <v>0</v>
      </c>
      <c r="KZ1" s="89">
        <f>Nivåfrågor!E387</f>
        <v>0</v>
      </c>
      <c r="LA1" s="89">
        <f>Nivåfrågor!C389</f>
        <v>0</v>
      </c>
      <c r="LB1" s="89">
        <f>Nivåfrågor!D389</f>
        <v>0</v>
      </c>
      <c r="LC1" s="89">
        <f>Nivåfrågor!E389</f>
        <v>0</v>
      </c>
      <c r="LD1" s="89">
        <f>Nivåfrågor!C391</f>
        <v>0</v>
      </c>
      <c r="LE1" s="89">
        <f>Nivåfrågor!D391</f>
        <v>0</v>
      </c>
      <c r="LF1" s="89" t="str">
        <f>Nivåfrågor!E391</f>
        <v>FRÅGAN ÄR OBESVARAD</v>
      </c>
      <c r="LG1" s="8" t="s">
        <v>224</v>
      </c>
      <c r="LH1" s="8" t="s">
        <v>224</v>
      </c>
      <c r="LI1" s="89">
        <f>Nivåfrågor!C399</f>
        <v>0</v>
      </c>
      <c r="LJ1" s="89">
        <f>Nivåfrågor!D399</f>
        <v>0</v>
      </c>
      <c r="LK1" s="89">
        <f>Nivåfrågor!E399</f>
        <v>0</v>
      </c>
      <c r="LL1" s="89">
        <f>Nivåfrågor!C401</f>
        <v>0</v>
      </c>
      <c r="LM1" s="89">
        <f>Nivåfrågor!D401</f>
        <v>0</v>
      </c>
      <c r="LN1" s="89">
        <f>Nivåfrågor!E401</f>
        <v>0</v>
      </c>
      <c r="LO1" s="89">
        <f>Nivåfrågor!C403</f>
        <v>0</v>
      </c>
      <c r="LP1" s="89">
        <f>Nivåfrågor!D403</f>
        <v>0</v>
      </c>
      <c r="LQ1" s="89" t="str">
        <f ca="1">Nivåfrågor!E403</f>
        <v>FULLSTÄNDIGT SVAR SAKNAS PÅ FRÅGA 10</v>
      </c>
      <c r="LR1" s="8" t="s">
        <v>224</v>
      </c>
      <c r="LS1" s="8" t="s">
        <v>224</v>
      </c>
      <c r="LT1" s="8">
        <f>Nivåfrågor!C411</f>
        <v>0</v>
      </c>
      <c r="LU1" s="8">
        <f>Nivåfrågor!D411</f>
        <v>0</v>
      </c>
      <c r="LV1" s="8">
        <f>Nivåfrågor!E411</f>
        <v>0</v>
      </c>
      <c r="LW1" s="8">
        <f>Nivåfrågor!C413</f>
        <v>0</v>
      </c>
      <c r="LX1" s="8">
        <f>Nivåfrågor!D413</f>
        <v>0</v>
      </c>
      <c r="LY1" s="8">
        <f>Nivåfrågor!E413</f>
        <v>0</v>
      </c>
      <c r="LZ1" s="8">
        <f>Nivåfrågor!C415</f>
        <v>0</v>
      </c>
      <c r="MA1" s="8">
        <f>Nivåfrågor!D415</f>
        <v>0</v>
      </c>
      <c r="MB1" s="8" t="str">
        <f ca="1">Nivåfrågor!E415</f>
        <v>FULLSTÄNDIGT SVAR SAKNAS PÅ FRÅGA 13</v>
      </c>
      <c r="MC1" s="8" t="s">
        <v>224</v>
      </c>
      <c r="MD1" s="8" t="s">
        <v>224</v>
      </c>
      <c r="ME1" s="8">
        <f>Nivåfrågor!C428</f>
        <v>0</v>
      </c>
      <c r="MF1" s="8">
        <f>Nivåfrågor!D428</f>
        <v>0</v>
      </c>
      <c r="MG1" s="8">
        <f>Nivåfrågor!E428</f>
        <v>0</v>
      </c>
      <c r="MH1" s="8">
        <f>Nivåfrågor!C430</f>
        <v>0</v>
      </c>
      <c r="MI1" s="8">
        <f>Nivåfrågor!D430</f>
        <v>0</v>
      </c>
      <c r="MJ1" s="8">
        <f>Nivåfrågor!E430</f>
        <v>0</v>
      </c>
      <c r="MK1" s="8">
        <f>Nivåfrågor!C432</f>
        <v>0</v>
      </c>
      <c r="ML1" s="8">
        <f>Nivåfrågor!C434</f>
        <v>0</v>
      </c>
      <c r="MM1" s="8">
        <f>Nivåfrågor!D434</f>
        <v>0</v>
      </c>
      <c r="MN1" s="8" t="str">
        <f ca="1">Nivåfrågor!E434</f>
        <v>FULLSTÄNDIGT SVAR SAKNAS PÅ FRÅGA 9</v>
      </c>
      <c r="MO1" s="8" t="s">
        <v>224</v>
      </c>
      <c r="MP1" s="8" t="s">
        <v>224</v>
      </c>
      <c r="MQ1" s="8">
        <f>Nivåfrågor!C442</f>
        <v>0</v>
      </c>
      <c r="MR1" s="8">
        <f>Nivåfrågor!D442</f>
        <v>0</v>
      </c>
      <c r="MS1" s="8">
        <f>Nivåfrågor!E442</f>
        <v>0</v>
      </c>
      <c r="MT1" s="8">
        <f>Nivåfrågor!C444</f>
        <v>0</v>
      </c>
      <c r="MU1" s="8">
        <f>Nivåfrågor!D444</f>
        <v>0</v>
      </c>
      <c r="MV1" s="8">
        <f>Nivåfrågor!E444</f>
        <v>0</v>
      </c>
      <c r="MW1" s="8">
        <f>Nivåfrågor!C446</f>
        <v>0</v>
      </c>
      <c r="MX1" s="8">
        <f>Nivåfrågor!C448</f>
        <v>0</v>
      </c>
      <c r="MY1" s="8">
        <f>Nivåfrågor!D448</f>
        <v>0</v>
      </c>
      <c r="MZ1" s="8" t="str">
        <f ca="1">Nivåfrågor!E448</f>
        <v>FULLSTÄNDIGT SVAR SAKNAS PÅ FRÅGA 5</v>
      </c>
      <c r="NA1" s="8" t="s">
        <v>224</v>
      </c>
      <c r="NB1" s="8" t="s">
        <v>224</v>
      </c>
      <c r="NC1" s="8">
        <f>Nivåfrågor!C456</f>
        <v>0</v>
      </c>
      <c r="ND1" s="8">
        <f>Nivåfrågor!D456</f>
        <v>0</v>
      </c>
      <c r="NE1" s="8">
        <f>Nivåfrågor!E456</f>
        <v>0</v>
      </c>
      <c r="NF1" s="8">
        <f>Nivåfrågor!C458</f>
        <v>0</v>
      </c>
      <c r="NG1" s="8">
        <f>Nivåfrågor!D458</f>
        <v>0</v>
      </c>
      <c r="NH1" s="8">
        <f>Nivåfrågor!E458</f>
        <v>0</v>
      </c>
      <c r="NI1" s="8">
        <f>Nivåfrågor!C460</f>
        <v>0</v>
      </c>
      <c r="NJ1" s="8">
        <f>Nivåfrågor!C462</f>
        <v>0</v>
      </c>
      <c r="NK1" s="8">
        <f>Nivåfrågor!D462</f>
        <v>0</v>
      </c>
      <c r="NL1" s="8" t="str">
        <f ca="1">Nivåfrågor!E462</f>
        <v>FULLSTÄNDIGT SVAR SAKNAS PÅ FRÅGA 12</v>
      </c>
      <c r="NM1" s="8" t="s">
        <v>224</v>
      </c>
      <c r="NN1" s="8" t="s">
        <v>224</v>
      </c>
      <c r="NO1" s="8">
        <f>Nivåfrågor!C470</f>
        <v>0</v>
      </c>
      <c r="NP1" s="8">
        <f>Nivåfrågor!D470</f>
        <v>0</v>
      </c>
      <c r="NQ1" s="8">
        <f>Nivåfrågor!E470</f>
        <v>0</v>
      </c>
      <c r="NR1" s="8">
        <f>Nivåfrågor!C472</f>
        <v>0</v>
      </c>
      <c r="NS1" s="8">
        <f>Nivåfrågor!D472</f>
        <v>0</v>
      </c>
      <c r="NT1" s="8">
        <f>Nivåfrågor!E472</f>
        <v>0</v>
      </c>
      <c r="NU1" s="8">
        <f>Nivåfrågor!C474</f>
        <v>0</v>
      </c>
      <c r="NV1" s="8">
        <f>Nivåfrågor!C476</f>
        <v>0</v>
      </c>
      <c r="NW1" s="8">
        <f>Nivåfrågor!D476</f>
        <v>0</v>
      </c>
      <c r="NX1" s="8" t="str">
        <f ca="1">Nivåfrågor!E476</f>
        <v>FULLSTÄNDIGT SVAR SAKNAS PÅ FRÅGA 7</v>
      </c>
      <c r="NY1" s="8" t="s">
        <v>224</v>
      </c>
      <c r="NZ1" s="8" t="s">
        <v>224</v>
      </c>
      <c r="OA1" s="8">
        <f>Nivåfrågor!C484</f>
        <v>0</v>
      </c>
      <c r="OB1" s="8">
        <f>Nivåfrågor!D484</f>
        <v>0</v>
      </c>
      <c r="OC1" s="8">
        <f>Nivåfrågor!E484</f>
        <v>0</v>
      </c>
      <c r="OD1" s="8">
        <f>Nivåfrågor!C486</f>
        <v>0</v>
      </c>
      <c r="OE1" s="8">
        <f>Nivåfrågor!D486</f>
        <v>0</v>
      </c>
      <c r="OF1" s="8">
        <f>Nivåfrågor!E486</f>
        <v>0</v>
      </c>
      <c r="OG1" s="8">
        <f>Nivåfrågor!C488</f>
        <v>0</v>
      </c>
      <c r="OH1" s="8">
        <f>Nivåfrågor!C490</f>
        <v>0</v>
      </c>
      <c r="OI1" s="8">
        <f>Nivåfrågor!D490</f>
        <v>0</v>
      </c>
      <c r="OJ1" s="8" t="str">
        <f ca="1">Nivåfrågor!E490</f>
        <v>FULLSTÄNDIGT SVAR SAKNAS PÅ FRÅGA 8</v>
      </c>
      <c r="OK1" s="8" t="s">
        <v>224</v>
      </c>
      <c r="OL1" s="8" t="s">
        <v>224</v>
      </c>
      <c r="OM1" s="8">
        <f>Nivåfrågor!C498</f>
        <v>0</v>
      </c>
      <c r="ON1" s="8">
        <f>Nivåfrågor!D498</f>
        <v>0</v>
      </c>
      <c r="OO1" s="8">
        <f>Nivåfrågor!E498</f>
        <v>0</v>
      </c>
      <c r="OP1" s="8">
        <f>Nivåfrågor!C500</f>
        <v>0</v>
      </c>
      <c r="OQ1" s="8">
        <f>Nivåfrågor!D500</f>
        <v>0</v>
      </c>
      <c r="OR1" s="8">
        <f>Nivåfrågor!E500</f>
        <v>0</v>
      </c>
      <c r="OS1" s="8">
        <f>Nivåfrågor!C502</f>
        <v>0</v>
      </c>
      <c r="OT1" s="8">
        <f>Nivåfrågor!C504</f>
        <v>0</v>
      </c>
      <c r="OU1" s="8">
        <f>Nivåfrågor!D504</f>
        <v>0</v>
      </c>
      <c r="OV1" s="8" t="str">
        <f ca="1">Nivåfrågor!E504</f>
        <v>FULLSTÄNDIGT SVAR SAKNAS PÅ FRÅGA 8</v>
      </c>
      <c r="OW1" s="8" t="s">
        <v>224</v>
      </c>
      <c r="OX1" s="8" t="s">
        <v>224</v>
      </c>
      <c r="OY1" s="8">
        <f>Nivåfrågor!C512</f>
        <v>0</v>
      </c>
      <c r="OZ1" s="8">
        <f>Nivåfrågor!D512</f>
        <v>0</v>
      </c>
      <c r="PA1" s="8">
        <f>Nivåfrågor!E512</f>
        <v>0</v>
      </c>
      <c r="PB1" s="8">
        <f>Nivåfrågor!C514</f>
        <v>0</v>
      </c>
      <c r="PC1" s="8">
        <f>Nivåfrågor!D514</f>
        <v>0</v>
      </c>
      <c r="PD1" s="8">
        <f>Nivåfrågor!E514</f>
        <v>0</v>
      </c>
      <c r="PE1" s="8">
        <f>Nivåfrågor!C516</f>
        <v>0</v>
      </c>
      <c r="PF1" s="8">
        <f>Nivåfrågor!C518</f>
        <v>0</v>
      </c>
      <c r="PG1" s="8">
        <f>Nivåfrågor!D518</f>
        <v>0</v>
      </c>
      <c r="PH1" s="8" t="str">
        <f ca="1">Nivåfrågor!E518</f>
        <v>FULLSTÄNDIGT SVAR SAKNAS PÅ FRÅGA 8</v>
      </c>
      <c r="PI1" s="8" t="s">
        <v>224</v>
      </c>
      <c r="PJ1" s="8" t="s">
        <v>224</v>
      </c>
      <c r="PK1" s="8">
        <f>Nivåfrågor!C526</f>
        <v>0</v>
      </c>
      <c r="PL1" s="8">
        <f>Nivåfrågor!D526</f>
        <v>0</v>
      </c>
      <c r="PM1" s="8">
        <f>Nivåfrågor!E526</f>
        <v>0</v>
      </c>
      <c r="PN1" s="8">
        <f>Nivåfrågor!C528</f>
        <v>0</v>
      </c>
      <c r="PO1" s="8">
        <f>Nivåfrågor!D528</f>
        <v>0</v>
      </c>
      <c r="PP1" s="8">
        <f>Nivåfrågor!E528</f>
        <v>0</v>
      </c>
      <c r="PQ1" s="8">
        <f>Nivåfrågor!C530</f>
        <v>0</v>
      </c>
      <c r="PR1" s="8">
        <f>Nivåfrågor!C532</f>
        <v>0</v>
      </c>
      <c r="PS1" s="8">
        <f>Nivåfrågor!D532</f>
        <v>0</v>
      </c>
      <c r="PT1" s="8" t="str">
        <f ca="1">Nivåfrågor!E532</f>
        <v>FULLSTÄNDIGT SVAR SAKNAS PÅ FRÅGA 8</v>
      </c>
      <c r="PU1" s="8" t="s">
        <v>224</v>
      </c>
      <c r="PV1" s="8" t="s">
        <v>224</v>
      </c>
      <c r="PW1" s="8">
        <f>Nivåfrågor!C540</f>
        <v>0</v>
      </c>
      <c r="PX1" s="8">
        <f>Nivåfrågor!D540</f>
        <v>0</v>
      </c>
      <c r="PY1" s="8">
        <f>Nivåfrågor!E540</f>
        <v>0</v>
      </c>
      <c r="PZ1" s="8">
        <f>Nivåfrågor!C542</f>
        <v>0</v>
      </c>
      <c r="QA1" s="8">
        <f>Nivåfrågor!D542</f>
        <v>0</v>
      </c>
      <c r="QB1" s="8">
        <f>Nivåfrågor!E542</f>
        <v>0</v>
      </c>
      <c r="QC1" s="8">
        <f>Nivåfrågor!C544</f>
        <v>0</v>
      </c>
      <c r="QD1" s="8">
        <f>Nivåfrågor!C546</f>
        <v>0</v>
      </c>
      <c r="QE1" s="8">
        <f>Nivåfrågor!D546</f>
        <v>0</v>
      </c>
      <c r="QF1" s="8" t="str">
        <f ca="1">Nivåfrågor!E546</f>
        <v>FULLSTÄNDIGT SVAR SAKNAS PÅ FRÅGA 13</v>
      </c>
      <c r="QG1" s="8" t="s">
        <v>224</v>
      </c>
      <c r="QH1" s="8" t="s">
        <v>224</v>
      </c>
      <c r="QI1" s="8">
        <f>Nivåfrågor!C554</f>
        <v>0</v>
      </c>
      <c r="QJ1" s="8">
        <f>Nivåfrågor!D554</f>
        <v>0</v>
      </c>
      <c r="QK1" s="8">
        <f>Nivåfrågor!E554</f>
        <v>0</v>
      </c>
      <c r="QL1" s="8">
        <f>Nivåfrågor!C556</f>
        <v>0</v>
      </c>
      <c r="QM1" s="8">
        <f>Nivåfrågor!D556</f>
        <v>0</v>
      </c>
      <c r="QN1" s="8">
        <f>Nivåfrågor!E556</f>
        <v>0</v>
      </c>
      <c r="QO1" s="8">
        <f>Nivåfrågor!C558</f>
        <v>0</v>
      </c>
      <c r="QP1" s="8">
        <f>Nivåfrågor!C560</f>
        <v>0</v>
      </c>
      <c r="QQ1" s="8">
        <f>Nivåfrågor!D560</f>
        <v>0</v>
      </c>
      <c r="QR1" s="8" t="str">
        <f>Nivåfrågor!E560</f>
        <v>FRÅGAN ÄR OBESVARAD</v>
      </c>
      <c r="QS1" s="8" t="s">
        <v>224</v>
      </c>
      <c r="QT1" s="8" t="s">
        <v>224</v>
      </c>
      <c r="QU1" s="8">
        <f>Nivåfrågor!C572</f>
        <v>0</v>
      </c>
      <c r="QV1" s="8">
        <f>Nivåfrågor!D572</f>
        <v>0</v>
      </c>
      <c r="QW1" s="8">
        <f>Nivåfrågor!E572</f>
        <v>0</v>
      </c>
      <c r="QX1" s="8">
        <f>Nivåfrågor!C574</f>
        <v>0</v>
      </c>
      <c r="QY1" s="8">
        <f>Nivåfrågor!D574</f>
        <v>0</v>
      </c>
      <c r="QZ1" s="8">
        <f>Nivåfrågor!E574</f>
        <v>0</v>
      </c>
      <c r="RA1" s="8">
        <f>Nivåfrågor!C576</f>
        <v>0</v>
      </c>
      <c r="RB1" s="8">
        <f>Nivåfrågor!D576</f>
        <v>0</v>
      </c>
      <c r="RC1" s="8" t="str">
        <f>Nivåfrågor!E576</f>
        <v>FRÅGAN ÄR OBESVARAD</v>
      </c>
      <c r="RD1" s="8" t="s">
        <v>224</v>
      </c>
      <c r="RE1" s="8" t="s">
        <v>224</v>
      </c>
      <c r="RF1" s="8">
        <f>Nivåfrågor!C586</f>
        <v>0</v>
      </c>
      <c r="RG1" s="8">
        <f>Nivåfrågor!D586</f>
        <v>0</v>
      </c>
      <c r="RH1" s="8">
        <f>Nivåfrågor!E586</f>
        <v>0</v>
      </c>
      <c r="RI1" s="8">
        <f>Nivåfrågor!C588</f>
        <v>0</v>
      </c>
      <c r="RJ1" s="8">
        <f>Nivåfrågor!D588</f>
        <v>0</v>
      </c>
      <c r="RK1" s="8">
        <f>Nivåfrågor!E588</f>
        <v>0</v>
      </c>
      <c r="RL1" s="8">
        <f>Nivåfrågor!C590</f>
        <v>0</v>
      </c>
      <c r="RM1" s="8">
        <f>Nivåfrågor!C592</f>
        <v>0</v>
      </c>
      <c r="RN1" s="8">
        <f>Nivåfrågor!D592</f>
        <v>0</v>
      </c>
      <c r="RO1" s="8" t="str">
        <f>Nivåfrågor!E592</f>
        <v>FRÅGAN ÄR OBESVARAD</v>
      </c>
      <c r="RP1" s="8" t="s">
        <v>224</v>
      </c>
      <c r="RQ1" s="8">
        <f ca="1">Nivåfrågor!E2</f>
        <v>0</v>
      </c>
      <c r="RR1" s="8" t="str">
        <f>Analysstöd!C82</f>
        <v>[Ange antal]</v>
      </c>
      <c r="RS1" s="8">
        <f>Analysstöd!C84</f>
        <v>0</v>
      </c>
      <c r="RT1" s="8">
        <f>Analysstöd!F84</f>
        <v>0</v>
      </c>
      <c r="RU1" s="8">
        <f>Analysstöd!I84</f>
        <v>0</v>
      </c>
      <c r="RV1" s="8" t="str">
        <f>Analysstöd!M84</f>
        <v>FRÅGAN ÄR OBESVARAD</v>
      </c>
      <c r="RW1" s="8" t="s">
        <v>224</v>
      </c>
      <c r="RX1" s="8" t="str">
        <f>Analysstöd!C89</f>
        <v>[Ange antal timmar]</v>
      </c>
      <c r="RY1" s="8">
        <f>Analysstöd!C91</f>
        <v>0</v>
      </c>
      <c r="RZ1" s="8">
        <f>Analysstöd!F91</f>
        <v>0</v>
      </c>
      <c r="SA1" s="8">
        <f>Analysstöd!I91</f>
        <v>0</v>
      </c>
      <c r="SB1" s="8" t="str">
        <f>Analysstöd!M91</f>
        <v>FRÅGAN ÄR OBESVARAD</v>
      </c>
      <c r="SC1" s="8" t="s">
        <v>224</v>
      </c>
      <c r="SD1" s="8" t="str">
        <f>Analysstöd!C95</f>
        <v>[Ange antal timmar]</v>
      </c>
      <c r="SE1" s="8">
        <f>Analysstöd!C97</f>
        <v>0</v>
      </c>
      <c r="SF1" s="8">
        <f>Analysstöd!F97</f>
        <v>0</v>
      </c>
      <c r="SG1" s="8">
        <f>Analysstöd!I97</f>
        <v>0</v>
      </c>
      <c r="SH1" s="8" t="str">
        <f>Analysstöd!M97</f>
        <v>FRÅGAN ÄR OBESVARAD</v>
      </c>
      <c r="SI1" s="8" t="s">
        <v>224</v>
      </c>
      <c r="SJ1" s="8" t="str">
        <f>Analysstöd!C101</f>
        <v>[Ange antal timmar]</v>
      </c>
      <c r="SK1" s="8">
        <f>Analysstöd!C103</f>
        <v>0</v>
      </c>
      <c r="SL1" s="8">
        <f>Analysstöd!F103</f>
        <v>0</v>
      </c>
      <c r="SM1" s="8">
        <f>Analysstöd!I103</f>
        <v>0</v>
      </c>
      <c r="SN1" s="8" t="str">
        <f>Analysstöd!M103</f>
        <v>FRÅGAN ÄR OBESVARAD</v>
      </c>
      <c r="SO1" s="8" t="s">
        <v>224</v>
      </c>
      <c r="SP1" s="8" t="str">
        <f>Analysstöd!C111</f>
        <v>[Ange antal]</v>
      </c>
      <c r="SQ1" s="8">
        <f>Analysstöd!C113</f>
        <v>0</v>
      </c>
      <c r="SR1" s="8">
        <f>Analysstöd!F113</f>
        <v>0</v>
      </c>
      <c r="SS1" s="8">
        <f>Analysstöd!I113</f>
        <v>0</v>
      </c>
      <c r="ST1" s="8" t="str">
        <f>Analysstöd!M113</f>
        <v>FRÅGAN ÄR OBESVARAD</v>
      </c>
      <c r="SU1" s="8" t="s">
        <v>224</v>
      </c>
      <c r="SV1" s="8" t="str">
        <f>Analysstöd!C122</f>
        <v>[Ange antal]</v>
      </c>
      <c r="SW1" s="8">
        <f>Analysstöd!C124</f>
        <v>0</v>
      </c>
      <c r="SX1" s="8">
        <f>Analysstöd!F124</f>
        <v>0</v>
      </c>
      <c r="SY1" s="8">
        <f>Analysstöd!I124</f>
        <v>0</v>
      </c>
      <c r="SZ1" s="8" t="str">
        <f>Analysstöd!M124</f>
        <v>FRÅGAN ÄR OBESVARAD</v>
      </c>
      <c r="TA1" s="8" t="s">
        <v>224</v>
      </c>
      <c r="TB1" s="8" t="str">
        <f>Analysstöd!C129</f>
        <v>[Ange antal]</v>
      </c>
      <c r="TC1" s="8">
        <f>Analysstöd!C131</f>
        <v>0</v>
      </c>
      <c r="TD1" s="8">
        <f>Analysstöd!F131</f>
        <v>0</v>
      </c>
      <c r="TE1" s="8">
        <f>Analysstöd!I131</f>
        <v>0</v>
      </c>
      <c r="TF1" s="8" t="str">
        <f>Analysstöd!M131</f>
        <v>FRÅGAN ÄR OBESVARAD</v>
      </c>
      <c r="TG1" s="8" t="s">
        <v>224</v>
      </c>
      <c r="TH1" s="8" t="str">
        <f>Analysstöd!C141</f>
        <v>[Ange antal]</v>
      </c>
      <c r="TI1" s="8">
        <f>Analysstöd!C143</f>
        <v>0</v>
      </c>
      <c r="TJ1" s="8">
        <f>Analysstöd!F143</f>
        <v>0</v>
      </c>
      <c r="TK1" s="8">
        <f>Analysstöd!I143</f>
        <v>0</v>
      </c>
      <c r="TL1" s="8" t="str">
        <f>Analysstöd!M143</f>
        <v>FRÅGAN ÄR OBESVARAD</v>
      </c>
      <c r="TM1" s="8" t="s">
        <v>224</v>
      </c>
      <c r="TN1" s="8" t="str">
        <f>Analysstöd!C148</f>
        <v>[Ange antal]</v>
      </c>
      <c r="TO1" s="8">
        <f>Analysstöd!C150</f>
        <v>0</v>
      </c>
      <c r="TP1" s="8">
        <f>Analysstöd!F150</f>
        <v>0</v>
      </c>
      <c r="TQ1" s="8">
        <f>Analysstöd!I150</f>
        <v>0</v>
      </c>
      <c r="TR1" s="8" t="str">
        <f>Analysstöd!M150</f>
        <v>FRÅGAN ÄR OBESVARAD</v>
      </c>
      <c r="TS1" s="8" t="s">
        <v>224</v>
      </c>
      <c r="TT1" s="8" t="str">
        <f>Analysstöd!C156</f>
        <v>[Ange svar]</v>
      </c>
      <c r="TU1" s="8" t="s">
        <v>224</v>
      </c>
      <c r="TV1" s="8" t="str">
        <f>Analysstöd!C165</f>
        <v>[Ange svar]</v>
      </c>
      <c r="TW1" s="8" t="s">
        <v>224</v>
      </c>
      <c r="TX1" s="8" t="s">
        <v>224</v>
      </c>
      <c r="TY1" s="8">
        <f>Analysstöd!C180</f>
        <v>0</v>
      </c>
      <c r="TZ1" s="8">
        <f>Analysstöd!C182</f>
        <v>0</v>
      </c>
      <c r="UA1" s="8">
        <f>Analysstöd!G182</f>
        <v>0</v>
      </c>
      <c r="UB1" s="8" t="s">
        <v>224</v>
      </c>
      <c r="UC1" s="8">
        <f>Analysstöd!C190</f>
        <v>0</v>
      </c>
      <c r="UD1" s="8">
        <f>Analysstöd!G190</f>
        <v>0</v>
      </c>
      <c r="UE1" s="8">
        <f>Analysstöd!K190</f>
        <v>0</v>
      </c>
      <c r="UF1" s="8">
        <f>Analysstöd!C192</f>
        <v>0</v>
      </c>
      <c r="UG1" s="8">
        <f>Analysstöd!G192</f>
        <v>0</v>
      </c>
      <c r="UH1" s="8">
        <f>Analysstöd!C194</f>
        <v>0</v>
      </c>
      <c r="UI1" s="8">
        <f>Analysstöd!G194</f>
        <v>0</v>
      </c>
      <c r="UJ1" s="8" t="s">
        <v>224</v>
      </c>
      <c r="UK1" s="8">
        <f>Analysstöd!C202</f>
        <v>0</v>
      </c>
      <c r="UL1" s="8">
        <f>Analysstöd!G202</f>
        <v>0</v>
      </c>
      <c r="UM1" s="8">
        <f>Analysstöd!K202</f>
        <v>0</v>
      </c>
      <c r="UN1" s="8">
        <f>Analysstöd!C204</f>
        <v>0</v>
      </c>
      <c r="UO1" s="8">
        <f>Analysstöd!G204</f>
        <v>0</v>
      </c>
      <c r="UP1" s="8">
        <f>Analysstöd!K204</f>
        <v>0</v>
      </c>
      <c r="UQ1" s="8">
        <f>Analysstöd!C206</f>
        <v>0</v>
      </c>
      <c r="UR1" s="8">
        <f>Analysstöd!C208</f>
        <v>0</v>
      </c>
      <c r="US1" s="8">
        <f>Analysstöd!G208</f>
        <v>0</v>
      </c>
      <c r="UT1" s="8" t="s">
        <v>224</v>
      </c>
      <c r="UU1" s="8">
        <f>Analysstöd!C216</f>
        <v>0</v>
      </c>
      <c r="UV1" s="8">
        <f>Analysstöd!G216</f>
        <v>0</v>
      </c>
      <c r="UW1" s="8">
        <f>Analysstöd!K216</f>
        <v>0</v>
      </c>
      <c r="UX1" s="8">
        <f>Analysstöd!C218</f>
        <v>0</v>
      </c>
      <c r="UY1" s="8">
        <f>Analysstöd!G218</f>
        <v>0</v>
      </c>
      <c r="UZ1" s="8">
        <f>Analysstöd!K218</f>
        <v>0</v>
      </c>
      <c r="VA1" s="8">
        <f>Analysstöd!C220</f>
        <v>0</v>
      </c>
      <c r="VB1" s="8">
        <f>Analysstöd!G220</f>
        <v>0</v>
      </c>
      <c r="VC1" s="8">
        <f>Analysstöd!K220</f>
        <v>0</v>
      </c>
      <c r="VD1" s="8">
        <f>Analysstöd!C222</f>
        <v>0</v>
      </c>
      <c r="VE1" s="8">
        <f>Analysstöd!C224</f>
        <v>0</v>
      </c>
      <c r="VF1" s="8">
        <f>Analysstöd!G224</f>
        <v>0</v>
      </c>
      <c r="VG1" s="8" t="s">
        <v>224</v>
      </c>
      <c r="VH1" s="8">
        <f>Analysstöd!$G231</f>
        <v>0</v>
      </c>
      <c r="VI1" s="8">
        <f>Analysstöd!$I231</f>
        <v>0</v>
      </c>
      <c r="VJ1" s="8">
        <f>Analysstöd!$J231</f>
        <v>0</v>
      </c>
      <c r="VK1" s="8">
        <f>Analysstöd!$L231</f>
        <v>0</v>
      </c>
      <c r="VL1" s="8">
        <f>Analysstöd!$N231</f>
        <v>0</v>
      </c>
      <c r="VM1" s="8">
        <f>Analysstöd!$G232</f>
        <v>0</v>
      </c>
      <c r="VN1" s="8">
        <f>Analysstöd!$I232</f>
        <v>0</v>
      </c>
      <c r="VO1" s="8">
        <f>Analysstöd!$J232</f>
        <v>0</v>
      </c>
      <c r="VP1" s="8">
        <f>Analysstöd!$L232</f>
        <v>0</v>
      </c>
      <c r="VQ1" s="8">
        <f>Analysstöd!$N232</f>
        <v>0</v>
      </c>
      <c r="VR1" s="8">
        <f>Analysstöd!$G233</f>
        <v>0</v>
      </c>
      <c r="VS1" s="8">
        <f>Analysstöd!$I233</f>
        <v>0</v>
      </c>
      <c r="VT1" s="8">
        <f>Analysstöd!$J233</f>
        <v>0</v>
      </c>
      <c r="VU1" s="8">
        <f>Analysstöd!$L233</f>
        <v>0</v>
      </c>
      <c r="VV1" s="8">
        <f>Analysstöd!$N233</f>
        <v>0</v>
      </c>
      <c r="VW1" s="8">
        <f>Analysstöd!$G234</f>
        <v>0</v>
      </c>
      <c r="VX1" s="8">
        <f>Analysstöd!$I234</f>
        <v>0</v>
      </c>
      <c r="VY1" s="8">
        <f>Analysstöd!$J234</f>
        <v>0</v>
      </c>
      <c r="VZ1" s="8">
        <f>Analysstöd!$L234</f>
        <v>0</v>
      </c>
      <c r="WA1" s="8">
        <f>Analysstöd!$N234</f>
        <v>0</v>
      </c>
      <c r="WB1" s="8">
        <f>Analysstöd!$G235</f>
        <v>0</v>
      </c>
      <c r="WC1" s="8">
        <f>Analysstöd!$I235</f>
        <v>0</v>
      </c>
      <c r="WD1" s="8">
        <f>Analysstöd!$J235</f>
        <v>0</v>
      </c>
      <c r="WE1" s="8">
        <f>Analysstöd!$L235</f>
        <v>0</v>
      </c>
      <c r="WF1" s="8">
        <f>Analysstöd!$N235</f>
        <v>0</v>
      </c>
      <c r="WG1" s="8">
        <f>Analysstöd!$G236</f>
        <v>0</v>
      </c>
      <c r="WH1" s="8">
        <f>Analysstöd!$I236</f>
        <v>0</v>
      </c>
      <c r="WI1" s="8">
        <f>Analysstöd!$J236</f>
        <v>0</v>
      </c>
      <c r="WJ1" s="8">
        <f>Analysstöd!$L236</f>
        <v>0</v>
      </c>
      <c r="WK1" s="8">
        <f>Analysstöd!$N236</f>
        <v>0</v>
      </c>
      <c r="WL1" s="8" t="s">
        <v>224</v>
      </c>
      <c r="WM1" s="8">
        <f>Analysstöd!$G243</f>
        <v>0</v>
      </c>
      <c r="WN1" s="8">
        <f>Analysstöd!$I243</f>
        <v>0</v>
      </c>
      <c r="WO1" s="8">
        <f>Analysstöd!$J243</f>
        <v>0</v>
      </c>
      <c r="WP1" s="8">
        <f>Analysstöd!$L243</f>
        <v>0</v>
      </c>
      <c r="WQ1" s="8">
        <f>Analysstöd!$N243</f>
        <v>0</v>
      </c>
      <c r="WR1" s="8">
        <f>Analysstöd!$G244</f>
        <v>0</v>
      </c>
      <c r="WS1" s="8">
        <f>Analysstöd!$I244</f>
        <v>0</v>
      </c>
      <c r="WT1" s="8">
        <f>Analysstöd!$J244</f>
        <v>0</v>
      </c>
      <c r="WU1" s="8">
        <f>Analysstöd!$L244</f>
        <v>0</v>
      </c>
      <c r="WV1" s="8">
        <f>Analysstöd!$N244</f>
        <v>0</v>
      </c>
      <c r="WW1" s="8">
        <f>Analysstöd!$G245</f>
        <v>0</v>
      </c>
      <c r="WX1" s="8">
        <f>Analysstöd!$I245</f>
        <v>0</v>
      </c>
      <c r="WY1" s="8">
        <f>Analysstöd!$J245</f>
        <v>0</v>
      </c>
      <c r="WZ1" s="8">
        <f>Analysstöd!$L245</f>
        <v>0</v>
      </c>
      <c r="XA1" s="8">
        <f>Analysstöd!$N245</f>
        <v>0</v>
      </c>
      <c r="XB1" s="8">
        <f>Analysstöd!$G246</f>
        <v>0</v>
      </c>
      <c r="XC1" s="8">
        <f>Analysstöd!$I246</f>
        <v>0</v>
      </c>
      <c r="XD1" s="8">
        <f>Analysstöd!$J246</f>
        <v>0</v>
      </c>
      <c r="XE1" s="8">
        <f>Analysstöd!$L246</f>
        <v>0</v>
      </c>
      <c r="XF1" s="8">
        <f>Analysstöd!$N246</f>
        <v>0</v>
      </c>
      <c r="XG1" s="8">
        <f>Analysstöd!$G247</f>
        <v>0</v>
      </c>
      <c r="XH1" s="8">
        <f>Analysstöd!$I247</f>
        <v>0</v>
      </c>
      <c r="XI1" s="8">
        <f>Analysstöd!$J247</f>
        <v>0</v>
      </c>
      <c r="XJ1" s="8">
        <f>Analysstöd!$L247</f>
        <v>0</v>
      </c>
      <c r="XK1" s="8">
        <f>Analysstöd!$N247</f>
        <v>0</v>
      </c>
      <c r="XL1" s="8">
        <f>Analysstöd!$G248</f>
        <v>0</v>
      </c>
      <c r="XM1" s="8">
        <f>Analysstöd!$I248</f>
        <v>0</v>
      </c>
      <c r="XN1" s="8">
        <f>Analysstöd!$J248</f>
        <v>0</v>
      </c>
      <c r="XO1" s="8">
        <f>Analysstöd!$L248</f>
        <v>0</v>
      </c>
      <c r="XP1" s="8">
        <f>Analysstöd!$N248</f>
        <v>0</v>
      </c>
    </row>
    <row r="5" spans="1:640" s="62" customFormat="1">
      <c r="L5" s="81"/>
      <c r="M5" s="81"/>
      <c r="N5" s="81"/>
      <c r="O5" s="81"/>
      <c r="P5" s="81"/>
      <c r="Q5" s="31"/>
    </row>
    <row r="6" spans="1:640" s="62" customFormat="1">
      <c r="L6" s="81"/>
      <c r="M6" s="81"/>
      <c r="N6" s="81"/>
      <c r="O6" s="81"/>
      <c r="P6" s="81"/>
      <c r="Q6" s="31"/>
    </row>
    <row r="7" spans="1:640" s="62" customFormat="1">
      <c r="L7" s="81"/>
      <c r="M7" s="81"/>
      <c r="N7" s="81"/>
      <c r="O7" s="81"/>
      <c r="P7" s="81"/>
      <c r="Q7" s="31"/>
    </row>
    <row r="8" spans="1:640" s="62" customFormat="1">
      <c r="L8" s="81"/>
      <c r="M8" s="81"/>
      <c r="N8" s="81"/>
      <c r="O8" s="81"/>
      <c r="P8" s="81"/>
      <c r="Q8" s="31"/>
    </row>
    <row r="9" spans="1:640" s="62" customFormat="1">
      <c r="L9" s="81"/>
      <c r="M9" s="81"/>
      <c r="N9" s="81"/>
      <c r="O9" s="81"/>
      <c r="P9" s="81"/>
      <c r="Q9" s="31"/>
    </row>
    <row r="10" spans="1:640" s="62" customFormat="1">
      <c r="L10" s="81"/>
      <c r="M10" s="81"/>
      <c r="N10" s="81"/>
      <c r="O10" s="81"/>
      <c r="P10" s="81"/>
      <c r="Q10" s="31"/>
    </row>
    <row r="11" spans="1:640" s="62" customFormat="1">
      <c r="L11" s="81"/>
      <c r="M11" s="81"/>
      <c r="N11" s="81"/>
      <c r="O11" s="81"/>
      <c r="P11" s="81"/>
      <c r="Q11" s="31"/>
    </row>
    <row r="12" spans="1:640" s="62" customFormat="1">
      <c r="L12" s="81"/>
      <c r="M12" s="81"/>
      <c r="N12" s="81"/>
      <c r="O12" s="81"/>
      <c r="P12" s="81"/>
      <c r="Q12" s="31"/>
    </row>
    <row r="13" spans="1:640" s="62" customFormat="1">
      <c r="L13" s="81"/>
      <c r="M13" s="81"/>
      <c r="N13" s="81"/>
      <c r="O13" s="81"/>
      <c r="P13" s="81"/>
      <c r="Q13" s="31"/>
    </row>
    <row r="14" spans="1:640" s="62" customFormat="1">
      <c r="L14" s="81"/>
      <c r="M14" s="81"/>
      <c r="N14" s="81"/>
      <c r="O14" s="81"/>
      <c r="P14" s="81"/>
      <c r="Q14" s="31"/>
      <c r="VD14" s="8"/>
      <c r="VE14" s="8"/>
      <c r="VF14" s="8"/>
      <c r="VG14" s="8"/>
      <c r="VH14" s="8"/>
    </row>
    <row r="18" spans="44:44">
      <c r="AR18" s="102"/>
    </row>
  </sheetData>
  <sheetProtection algorithmName="SHA-512" hashValue="qHvBQgeGawZpkNdi8QFZruVVqnZYJr0yECDBpZbpskNhrx6BGGsKPjXL2RyoshmJ1f37lopIBFNCowAjSdv/ng==" saltValue="8rg3omf9F63ZH6zL5zQu0w==" spinCount="100000" sheet="1" objects="1" scenarios="1" selectLockedCells="1" selectUnlockedCells="1"/>
  <dataValidations count="1">
    <dataValidation operator="equal" allowBlank="1" showInputMessage="1" showErrorMessage="1" promptTitle="Kryssa i ditt val" prompt="Skriv 'x' i cellen för att välja det här svaret. Ett, flera eller alla av de orangea svaren kan väljas. Orangea svar kan inte kombineras med andra svar. " sqref="N14:P14 N10:O10 N6:P6 N8:P8"/>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F58"/>
  <sheetViews>
    <sheetView showGridLines="0" zoomScale="80" zoomScaleNormal="80" zoomScaleSheetLayoutView="50" workbookViewId="0">
      <pane ySplit="2" topLeftCell="A3" activePane="bottomLeft" state="frozen"/>
      <selection pane="bottomLeft" activeCell="B13" sqref="B13"/>
    </sheetView>
  </sheetViews>
  <sheetFormatPr defaultColWidth="9.3046875" defaultRowHeight="14.5"/>
  <cols>
    <col min="1" max="1" width="4.3046875" style="66" customWidth="1"/>
    <col min="2" max="2" width="100.3046875" style="66" customWidth="1"/>
    <col min="3" max="3" width="3.53515625" style="66" customWidth="1"/>
    <col min="4" max="4" width="34.3046875" style="66" customWidth="1"/>
    <col min="5" max="16384" width="9.3046875" style="66"/>
  </cols>
  <sheetData>
    <row r="1" spans="1:6" s="236" customFormat="1" ht="41" customHeight="1">
      <c r="A1" s="441" t="s">
        <v>421</v>
      </c>
      <c r="B1" s="441"/>
    </row>
    <row r="2" spans="1:6" s="29" customFormat="1" ht="20" customHeight="1">
      <c r="A2" s="172" t="str">
        <f>IF(OR('Säker hantering'!B13="[Exempelvis OSL 18:8, OSL 18:13, säkerhetsskyddsklass begränsat hemlig]",ISBLANK('Säker hantering'!B13)),"INFORMATIONSKLASS HAR INTE ANGETTS - Se fliken Säker hantering.","INFORMATIONSKLASS: "&amp;'Säker hantering'!B13&amp;" - Se fliken Säker hantering för mer information.")</f>
        <v>INFORMATIONSKLASS HAR INTE ANGETTS - Se fliken Säker hantering.</v>
      </c>
      <c r="C2" s="172"/>
      <c r="D2" s="172"/>
      <c r="E2" s="172"/>
      <c r="F2" s="172"/>
    </row>
    <row r="3" spans="1:6" s="29" customFormat="1" ht="14.5" customHeight="1">
      <c r="A3" s="172"/>
      <c r="C3" s="172"/>
      <c r="D3" s="172"/>
      <c r="E3" s="172"/>
      <c r="F3" s="172"/>
    </row>
    <row r="4" spans="1:6" s="29" customFormat="1" ht="30" customHeight="1">
      <c r="B4" s="247" t="s">
        <v>703</v>
      </c>
    </row>
    <row r="5" spans="1:6" ht="71" customHeight="1">
      <c r="B5" s="244" t="s">
        <v>702</v>
      </c>
    </row>
    <row r="6" spans="1:6" ht="3" customHeight="1">
      <c r="B6" s="244"/>
    </row>
    <row r="7" spans="1:6" ht="60" customHeight="1">
      <c r="B7" s="244" t="s">
        <v>686</v>
      </c>
    </row>
    <row r="8" spans="1:6" ht="3" customHeight="1">
      <c r="B8" s="245"/>
    </row>
    <row r="9" spans="1:6" ht="55" customHeight="1">
      <c r="B9" s="244" t="s">
        <v>710</v>
      </c>
    </row>
    <row r="10" spans="1:6" ht="11" customHeight="1">
      <c r="B10" s="244"/>
    </row>
    <row r="11" spans="1:6" ht="60" customHeight="1">
      <c r="B11" s="296" t="s">
        <v>715</v>
      </c>
      <c r="C11" s="68"/>
    </row>
    <row r="12" spans="1:6" ht="12" customHeight="1" thickBot="1">
      <c r="B12" s="245"/>
      <c r="C12" s="68"/>
    </row>
    <row r="13" spans="1:6" ht="33" customHeight="1" thickBot="1">
      <c r="B13" s="423" t="s">
        <v>711</v>
      </c>
      <c r="C13" s="124"/>
      <c r="D13" s="305"/>
    </row>
    <row r="14" spans="1:6" ht="11" customHeight="1">
      <c r="B14" s="244"/>
      <c r="C14" s="119"/>
      <c r="D14" s="442"/>
    </row>
    <row r="15" spans="1:6" s="252" customFormat="1" ht="49" customHeight="1">
      <c r="B15" s="296" t="s">
        <v>687</v>
      </c>
      <c r="D15" s="442"/>
    </row>
    <row r="16" spans="1:6" ht="18" customHeight="1">
      <c r="B16" s="244"/>
      <c r="D16" s="300"/>
    </row>
    <row r="17" spans="2:4" ht="14.5" customHeight="1">
      <c r="B17" s="244" t="s">
        <v>700</v>
      </c>
      <c r="D17" s="300"/>
    </row>
    <row r="18" spans="2:4" ht="25" customHeight="1">
      <c r="B18" s="244"/>
      <c r="D18" s="300"/>
    </row>
    <row r="19" spans="2:4" ht="24" customHeight="1">
      <c r="B19" s="242" t="s">
        <v>688</v>
      </c>
      <c r="D19" s="300"/>
    </row>
    <row r="20" spans="2:4" ht="3" customHeight="1">
      <c r="B20" s="244"/>
      <c r="D20" s="300"/>
    </row>
    <row r="21" spans="2:4" ht="46.5">
      <c r="B21" s="244" t="s">
        <v>712</v>
      </c>
    </row>
    <row r="22" spans="2:4" ht="22" customHeight="1">
      <c r="B22" s="244"/>
    </row>
    <row r="23" spans="2:4" ht="28" customHeight="1">
      <c r="B23" s="296" t="s">
        <v>689</v>
      </c>
    </row>
    <row r="24" spans="2:4" ht="31" customHeight="1">
      <c r="B24" s="244"/>
    </row>
    <row r="25" spans="2:4" ht="24" customHeight="1">
      <c r="B25" s="242" t="s">
        <v>690</v>
      </c>
    </row>
    <row r="26" spans="2:4" ht="3" customHeight="1">
      <c r="B26" s="244"/>
    </row>
    <row r="27" spans="2:4" ht="72" customHeight="1">
      <c r="B27" s="244" t="s">
        <v>691</v>
      </c>
    </row>
    <row r="28" spans="2:4" ht="3" customHeight="1">
      <c r="B28" s="246"/>
    </row>
    <row r="29" spans="2:4" ht="31.5" customHeight="1">
      <c r="B29" s="244" t="s">
        <v>701</v>
      </c>
    </row>
    <row r="30" spans="2:4" ht="15.5">
      <c r="B30" s="244"/>
    </row>
    <row r="31" spans="2:4" ht="15.5">
      <c r="B31" s="244"/>
    </row>
    <row r="32" spans="2:4" ht="15.5">
      <c r="B32" s="244"/>
    </row>
    <row r="33" spans="2:2" ht="15.5">
      <c r="B33" s="244"/>
    </row>
    <row r="34" spans="2:2" ht="15.5">
      <c r="B34" s="244"/>
    </row>
    <row r="35" spans="2:2" ht="15.5">
      <c r="B35" s="244"/>
    </row>
    <row r="36" spans="2:2" ht="22" customHeight="1">
      <c r="B36" s="244"/>
    </row>
    <row r="37" spans="2:2" ht="15.5">
      <c r="B37" s="244"/>
    </row>
    <row r="38" spans="2:2" ht="15.5">
      <c r="B38" s="244"/>
    </row>
    <row r="39" spans="2:2" ht="15.5">
      <c r="B39" s="244"/>
    </row>
    <row r="40" spans="2:2" ht="18">
      <c r="B40" s="69"/>
    </row>
    <row r="41" spans="2:2" ht="18">
      <c r="B41" s="69"/>
    </row>
    <row r="42" spans="2:2" ht="15">
      <c r="B42" s="70"/>
    </row>
    <row r="43" spans="2:2" ht="15">
      <c r="B43" s="71"/>
    </row>
    <row r="44" spans="2:2">
      <c r="B44" s="72"/>
    </row>
    <row r="46" spans="2:2" ht="15">
      <c r="B46" s="73"/>
    </row>
    <row r="47" spans="2:2" ht="15">
      <c r="B47" s="74"/>
    </row>
    <row r="48" spans="2:2">
      <c r="B48" s="75"/>
    </row>
    <row r="49" spans="2:2" ht="15">
      <c r="B49" s="73"/>
    </row>
    <row r="50" spans="2:2">
      <c r="B50" s="76"/>
    </row>
    <row r="51" spans="2:2">
      <c r="B51" s="76"/>
    </row>
    <row r="52" spans="2:2" ht="15">
      <c r="B52" s="71"/>
    </row>
    <row r="53" spans="2:2" ht="15">
      <c r="B53" s="77"/>
    </row>
    <row r="54" spans="2:2" ht="15">
      <c r="B54" s="77"/>
    </row>
    <row r="55" spans="2:2" ht="15">
      <c r="B55" s="77"/>
    </row>
    <row r="56" spans="2:2" ht="15">
      <c r="B56" s="78"/>
    </row>
    <row r="57" spans="2:2" ht="15">
      <c r="B57" s="79"/>
    </row>
    <row r="58" spans="2:2" ht="15">
      <c r="B58" s="80"/>
    </row>
  </sheetData>
  <sheetProtection algorithmName="SHA-512" hashValue="ucMgOJaFNndd59ZB9iZ8LI3zE/3Zadl1RVhjN+m0Nc1Dn3TM0FM70TbcDTiQCdGomWVK4D0ZIc6Cmf99JueQaQ==" saltValue="S7LeuS0dNS/9Y7Q0MbQglw==" spinCount="100000" sheet="1" formatCells="0" formatColumns="0" formatRows="0" selectLockedCells="1"/>
  <mergeCells count="2">
    <mergeCell ref="A1:B1"/>
    <mergeCell ref="D14:D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WPB670"/>
  <sheetViews>
    <sheetView showGridLines="0" zoomScale="80" zoomScaleNormal="80" zoomScaleSheetLayoutView="30" workbookViewId="0">
      <pane ySplit="7" topLeftCell="A8" activePane="bottomLeft" state="frozen"/>
      <selection pane="bottomLeft" activeCell="C14" sqref="C14"/>
    </sheetView>
  </sheetViews>
  <sheetFormatPr defaultColWidth="9.3046875" defaultRowHeight="14.5"/>
  <cols>
    <col min="1" max="1" width="2.53515625" style="376" customWidth="1"/>
    <col min="2" max="2" width="3.61328125" style="31" customWidth="1"/>
    <col min="3" max="5" width="41.3046875" style="116" customWidth="1"/>
    <col min="6" max="6" width="3.53515625" style="212" customWidth="1"/>
    <col min="7" max="7" width="48.3046875" style="32" customWidth="1"/>
    <col min="8" max="8" width="1.84375" style="29" bestFit="1" customWidth="1"/>
    <col min="9" max="12" width="26" style="29" bestFit="1" customWidth="1"/>
    <col min="13" max="16" width="22.3046875" style="29" bestFit="1" customWidth="1"/>
    <col min="17" max="20" width="20.15234375" style="29" bestFit="1" customWidth="1"/>
    <col min="21" max="16384" width="9.3046875" style="29"/>
  </cols>
  <sheetData>
    <row r="1" spans="1:15966" ht="17.5" hidden="1">
      <c r="A1" s="164"/>
      <c r="B1" s="165"/>
      <c r="C1" s="166" t="s">
        <v>6</v>
      </c>
      <c r="D1" s="166" t="s">
        <v>38</v>
      </c>
      <c r="E1" s="166" t="s">
        <v>7</v>
      </c>
      <c r="F1" s="204"/>
      <c r="G1" s="167" t="s">
        <v>8</v>
      </c>
      <c r="I1" s="30" t="s">
        <v>625</v>
      </c>
      <c r="J1" s="30" t="s">
        <v>626</v>
      </c>
      <c r="K1" s="30" t="s">
        <v>627</v>
      </c>
      <c r="L1" s="30" t="s">
        <v>628</v>
      </c>
      <c r="M1" s="30" t="s">
        <v>121</v>
      </c>
      <c r="N1" s="30" t="s">
        <v>122</v>
      </c>
      <c r="O1" s="30" t="s">
        <v>123</v>
      </c>
      <c r="P1" s="30" t="s">
        <v>124</v>
      </c>
      <c r="Q1" s="30" t="s">
        <v>621</v>
      </c>
      <c r="R1" s="30" t="s">
        <v>622</v>
      </c>
      <c r="S1" s="30" t="s">
        <v>623</v>
      </c>
      <c r="T1" s="30" t="s">
        <v>624</v>
      </c>
    </row>
    <row r="2" spans="1:15966" hidden="1">
      <c r="A2" s="164"/>
      <c r="B2" s="165"/>
      <c r="C2" s="165">
        <f ca="1">SUM(H1:H1067)</f>
        <v>0</v>
      </c>
      <c r="D2" s="165" t="str">
        <f ca="1">IF(
 AND(ISNUMBER(E415),E415&gt;0),
 "Ja",
 IF(
  AND(ISNUMBER(E415),E415=0),
  "Nej",
  "KORREKT IFYLLT SVAR SAKNAS"))</f>
        <v>KORREKT IFYLLT SVAR SAKNAS</v>
      </c>
      <c r="E2" s="165">
        <f ca="1">IF(
 C4=0,
 0,
 IF(
  AND(
   OR(AND(D2="Ja",C2&gt;=P2),AND(D2="Nej",C2&gt;=P4)),
   D4/C4&gt;=0.2,
   H43&gt;=4,
   H61&gt;=4,
   H73&gt;=4,
   H85&gt;=4,
   H97&gt;=4,
   H113&gt;=4,
   H129&gt;=4,
   H145&gt;=4,
   H161&gt;=4,
   H178&gt;=4,
   H194&gt;=4,
   H210&gt;=4,
   H226&gt;=4,
   H240&gt;=4,
   H254&gt;=4,
   H270&gt;=4,
   H282&gt;=4,
   H294&gt;=4,
   H306&gt;=4,
   H319&gt;=4,
   H331&gt;=4,
   H343&gt;=4,
   H355&gt;=4,
   H367&gt;=4,
   H379&gt;=4,
   H391&gt;=4,
   H403&gt;=4,
   H415&gt;=4,
   H434&gt;=4,
   H448&gt;=4,
   H462&gt;=4,
   H476&gt;=4,
   H490&gt;=4,
   H504&gt;=4,
   H518&gt;=4,
   H546&gt;=4,
   H532&gt;=4,
   H560&gt;=4,
   H576&gt;=4,
   H592&gt;=4),
   4,
   IF(
    AND(
     OR(AND(D2="Ja",C2&gt;=O2),AND(D2="Nej",C2&gt;=O4)),
     D4/C4&gt;=0.3,
     H43&gt;=3,
     H61&gt;=3,
     H73&gt;=3,
     H85&gt;=3,
     H97&gt;=3,
     H113&gt;=3,
     H129&gt;=3,
     H145&gt;=3,
     H161&gt;=3,
     H178&gt;=3,
     H194&gt;=3,
     H210&gt;=3,
     H226&gt;=3,
     H240&gt;=3,
     H254&gt;=3,
     H270&gt;=3,
     H282&gt;=3,
     H294&gt;=3,
     H306&gt;=3,
     H319&gt;=3,
     H331&gt;=3,
     H343&gt;=3,
     H355&gt;=3,
     H367&gt;=3,
     H379&gt;=3,
  H391&gt;=3,
  H403&gt;=3,
     H415&gt;=3,
     H434&gt;=3,
     H448&gt;=3,
     H462&gt;=3,
     H476&gt;=3,
     H490&gt;=3,
     H504&gt;=3,
     H518&gt;=3,
  H532&gt;=3,
     H546&gt;=3,
     H560&gt;=3),
     3,
     IF(
      AND(
    OR(AND(D2="Ja",C2&gt;=N2),AND(D2="Nej",C2&gt;=N4)),
       D4/C4&gt;=0.4,
       H43&gt;=2,
       H61&gt;=2,
       H73&gt;=2,
       H85&gt;=2,
       H97&gt;=2,
       H113&gt;=2,
       H129&gt;=2,
       H145&gt;=2,
       H161&gt;=2,
       H178&gt;=2,
       H194&gt;=2,
       H210&gt;=2,
       H226&gt;=2,
       H240&gt;=2,
       H254&gt;=2,
       H270&gt;=2,
       H282&gt;=2,
       H294&gt;=2,
       H306&gt;=2,
       H319&gt;=2,
       H331&gt;=2,
       H343&gt;=2,
       H355&gt;=2,
       H367&gt;=2,
       H379&gt;=2,
    H391&gt;=2,
    H403&gt;=2,
       H415&gt;=2),
       2,
       IF(
        AND(
         D4/C4&gt;=0.5,
         H43&gt;=1,
         H61&gt;=1,
         H73&gt;=1,
         H85&gt;=1,
         H97&gt;=1,
         H113&gt;=1,
         H129&gt;=1,
         H145&gt;=1,
         H161&gt;=1,
         H178&gt;=1,
         H194&gt;=1,
         H210&gt;=1,
         H226&gt;=1,
         H240&gt;=1,
         H254&gt;=1),
         1,
         0)))))</f>
        <v>0</v>
      </c>
      <c r="F2" s="205"/>
      <c r="G2" s="168">
        <f ca="1">COUNTIF(E43:E566,"ANGE SVAR OCKSÅ")+COUNTIF(E43:E566,"MOTSÄGELSEFULLT SVAR")+COUNTIF(E43:E566,"ANGE BEDÖMNING OCKSÅ")+COUNTIF(E43:E566,"MOTSÄGELSEFULL BEDÖMNING")+COUNTIF(E43:E566,"DET ANGIVNA SVARET ÄR INTE ETT SAMMANHÄNGANDE INTERVALL")</f>
        <v>0</v>
      </c>
      <c r="I2" s="29">
        <f>SUM(I10:I2079)</f>
        <v>0</v>
      </c>
      <c r="J2" s="29">
        <f t="shared" ref="J2:L2" ca="1" si="0">SUM(J10:J2079)</f>
        <v>0</v>
      </c>
      <c r="K2" s="29">
        <f t="shared" ca="1" si="0"/>
        <v>0</v>
      </c>
      <c r="L2" s="29">
        <f t="shared" si="0"/>
        <v>0</v>
      </c>
      <c r="M2" s="29">
        <f>ROUND(1.5*(COUNTIF(A12:A2079,1)),0)</f>
        <v>23</v>
      </c>
      <c r="N2" s="29">
        <f>ROUND(2.5*(COUNTIF(A12:A2079,1))+2.5*(COUNTIF(A12:A2079,2)),0)</f>
        <v>70</v>
      </c>
      <c r="O2" s="33">
        <f>ROUND(3.5*(COUNTIF(A12:A2079,1)+COUNTIF(A12:A2079,2)+COUNTIF(A12:A2079,3)),0)</f>
        <v>133</v>
      </c>
      <c r="P2" s="33">
        <f>ROUND(4.5*(COUNTIF(A12:A2079,1)+COUNTIF(A12:A2079,2)+COUNTIF(A12:A2079,3)+COUNTIF(A12:A2079,4)),0)</f>
        <v>180</v>
      </c>
      <c r="Q2" s="29">
        <f>COUNTIF(A1:A2079,1)</f>
        <v>15</v>
      </c>
      <c r="R2" s="29">
        <f>COUNTIF(A1:A2079,2)</f>
        <v>13</v>
      </c>
      <c r="S2" s="29">
        <f>COUNTIF(A1:A2079,3)</f>
        <v>10</v>
      </c>
      <c r="T2" s="29">
        <f>COUNTIF(A1:A2079,4)</f>
        <v>2</v>
      </c>
    </row>
    <row r="3" spans="1:15966" ht="17.5" hidden="1">
      <c r="A3" s="164"/>
      <c r="B3" s="165"/>
      <c r="C3" s="166" t="s">
        <v>326</v>
      </c>
      <c r="D3" s="166" t="s">
        <v>246</v>
      </c>
      <c r="E3" s="166" t="s">
        <v>116</v>
      </c>
      <c r="F3" s="204"/>
      <c r="G3" s="167" t="s">
        <v>39</v>
      </c>
      <c r="N3" s="30" t="s">
        <v>125</v>
      </c>
      <c r="O3" s="30" t="s">
        <v>126</v>
      </c>
      <c r="P3" s="30" t="s">
        <v>127</v>
      </c>
    </row>
    <row r="4" spans="1:15966" hidden="1">
      <c r="A4" s="164"/>
      <c r="B4" s="165"/>
      <c r="C4" s="165">
        <f ca="1">IF(
 AND(E43&gt;=0,E43&lt;=5),
 1,
 0)
+IF(
 AND(E61&gt;=0,E61&lt;=5),
 1,
 0)
+IF(
 AND(E73&gt;=0,E73&lt;=5),
 1,
 0)
+IF(
 AND(E85&gt;=0,E85&lt;=5),
 1,
 0)
+IF(
 AND(E97&gt;=0,E97&lt;=5),
 1,
 0)
+IF(
 AND(E113&gt;=0,E113&lt;=5),
 1,
 0)
+IF(
 AND(E129&gt;=0,E129&lt;=5),
 1,
 0)
+IF(
 AND(E145&gt;=0,E145&lt;=5),
 1,
 0)
+IF(
 AND(E161&gt;=0,E161&lt;=5),
 1,
 0)
+IF(
 AND(E178&gt;=0,E178&lt;=5),
 1,
 0)
+IF(
 AND(E194&gt;=0,E194&lt;=5),
 1,
 0)
+IF(
 AND(E210&gt;=0,E210&lt;=5),
 1,
 0)
+IF(
 AND(E226&gt;=0,E226&lt;=5),
 1,
 0)
+IF(
 AND(E240&gt;=0,E240&lt;=5),
 1,
 0)
+IF(
 AND(E254&gt;=0,E254&lt;=5),
 1,
 0)
+IF(
 AND(E270&gt;=0,E270&lt;=5),
 1,
 0)
+IF(
 AND(E282&gt;=0,E282&lt;=5),
 1,
 0)
+IF(
 AND(E294&gt;=0,E294&lt;=5),
 1,
 0)
+IF(
 AND(E306&gt;=0,E306&lt;=5),
 1,
 0)
+IF(
 AND(E319&gt;=0,E319&lt;=5),
 1,
 0)
+IF(
 AND(E331&gt;=0,E331&lt;=5),
 1,
 0)
+IF(
 AND(E343&gt;=0,E343&lt;=5),
 1,
 0)
+IF(
 AND(E355&gt;=0,E355&lt;=5),
 1,
 0)
+IF(
 AND(E367&gt;=0,E367&lt;=5),
 1,
 0)
+IF(
 AND(E379&gt;=0,E379&lt;=5),
 1,
 0)
 +IF(
 AND(E391&gt;=0,E391&lt;=5),
 1,
 0)
+IF(
 AND(E403&gt;=0,E403&lt;=5),
 1,
 0)
+IF(
 AND(E415&gt;=0,E415&lt;=5),
 1,
 0)
+IF(
 AND(E434&gt;=0,E434&lt;=5),
 1,
 0)
+IF(
 AND(E448&gt;=0,E448&lt;=5),
 1,
 0)
+IF(
 AND(E462&gt;=0,E462&lt;=5),
 1,
 0)
+IF(
 AND(E476&gt;=0,E476&lt;=5),
 1,
 0)
+IF(
 AND(E490&gt;=0,E490&lt;=5),
 1,
 0)
+IF(
 AND(E504&gt;=0,E504&lt;=5),
 1,
 0)
+IF(
 AND(E518&gt;=0,E518&lt;=5),
 1,
 0)
+IF(
 AND(E532&gt;=0,E532&lt;=5),
 1,
 0)
+IF(
 AND(E546&gt;=0,E546&lt;=5),
 1,
 0)
+IF(
 AND(E560&gt;=0,E560&lt;=5),
 1,
 0)
+IF(
 AND(E576&gt;=0,E576&lt;=5),
 1,
 0)
+IF(
 AND(E592&gt;=0,E592&lt;=5),
 1,
 0)</f>
        <v>0</v>
      </c>
      <c r="D4" s="165">
        <f ca="1">IF(
 AND(C43="x",ISNUMBER(E43)),
 1,
 0)
+IF(
 AND(C61="x",ISNUMBER(E61)),
 1,
 0)
+IF(
 AND(C73="x",ISNUMBER(E73)),
 1,
 0)
+IF(
 AND(C85="x",ISNUMBER(E85)),
 1,
 0)
+IF(
 AND(C97="x",ISNUMBER(E97)),
 1,
 0)
+IF(
 AND(C113="x",ISNUMBER(E113)),
 1,
 0)
+IF(
 AND(C129="x",ISNUMBER(E129)),
 1,
 0)
+IF(
 AND(C145="x",ISNUMBER(E145)),
 1,
 0)
+IF(
 AND(C161="x",ISNUMBER(E161)),
 1,
 0)
+IF(
 AND(C178="x",ISNUMBER(E178)),
 1,
 0)
+IF(
 AND(C194="x",ISNUMBER(E194)),
 1,
 0)
+IF(
 AND(C210="x",ISNUMBER(E210)),
 1,
 0)
+IF(
 AND(C226="x",ISNUMBER(E226)),
 1,
 0)
+IF(
 AND(C240="x",ISNUMBER(E240)),
 1,
 0)
+IF(
 AND(C254="x",ISNUMBER(E254)),
 1,
 0)
+IF(
 AND(C270="x",ISNUMBER(E270)),
 1,
 0)
+IF(
 AND(C282="x",ISNUMBER(E282)),
 1,
 0)
+IF(
 AND(C294="x",ISNUMBER(E294)),
 1,
 0)
+IF(
 AND(C306="x",ISNUMBER(E306)),
 1,
 0)
+IF(
 AND(C319="x",ISNUMBER(E319)),
 1,
 0)
+IF(
 AND(C331="x",ISNUMBER(E331)),
 1,
 0)
+IF(
 AND(C343="x",ISNUMBER(E343)),
 1,
 0)
+IF(
 AND(C355="x",ISNUMBER(E355)),
 1,
 0)
+IF(
 AND(C367="x",ISNUMBER(E367)),
 1,
 0)
+IF(
 AND(C379="x",ISNUMBER(E379)),
 1,
 0)
+IF(
 AND(C391="x",ISNUMBER(E391)),
 1,
 0)
+IF(
 AND(C403="x",ISNUMBER(E403)),
 1,
 0)
+IF(
 AND(C415="x",ISNUMBER(E415)),
 1,
 0)
+IF(
 AND(C434="x",ISNUMBER(E434)),
 1,
 0)
+IF(
 AND(C448="x",ISNUMBER(E448)),
 1,
 0)
+IF(
 AND(C462="x",ISNUMBER(E462)),
 1,
 0)
+IF(
 AND(C476="x",ISNUMBER(E476)),
 1,
 0)
+IF(
 AND(C490="x",ISNUMBER(E490)),
 1,
 0)
+IF(
 AND(C504="x",ISNUMBER(E504)),
 1,
 0)
+IF(
 AND(C518="x",ISNUMBER(E518)),
 1,
 0)
+IF(
 AND(C532="x",ISNUMBER(E532)),
 1,
 0)
+IF(
 AND(C546="x",ISNUMBER(E546)),
 1,
 0)
+IF(
 AND(C560="x",ISNUMBER(E560)),
 1,
 0)
+IF(
 AND(C576="x",ISNUMBER(E576)),
 1,
 0)
+IF(
 AND(C592="x",ISNUMBER(E592)),
 1,
 0)</f>
        <v>0</v>
      </c>
      <c r="E4" s="169">
        <f ca="1">IF(
 E2=0,
 IF(C2&lt;=M2,M2-C2,0),
 IF(
  AND(E2=1,D2="KORREKT IFYLLT SVAR SAKNAS"),
  IF(N2&gt;=C2,CONCATENATE(ROUND(N2-C2,0)," poäng, om organisationen har upphandlat (fråga 29), ",ROUND(MAX(N4-C2,0),0)," poäng, om organisationen inte har upphandlat"),0),
  IF(
   AND(E2=1,D2="Ja"),
   MAX(N2-C2,0),
   IF(
    AND(E2=1,D2="Nej"),
 MAX(N4-C2,0),
     IF(
      AND(E2=2,D2="Ja"),
      MAX(O2-C2,0),
      IF(
       AND(E2=2,D2="Nej"),
       MAX(O4-C2,0),
       IF(
        AND(E2=3,D2="Ja"),
        MAX(P2-C2,0),
        IF(
         AND(E2=3,D2="Nej"),
         MAX(P4-C2,0),
   IF(E2=4,
   "Högsta nivån har uppnåtts",
   "Högsta nivån har uppnåtts")))))))))</f>
        <v>23</v>
      </c>
      <c r="F4" s="206"/>
      <c r="G4" s="168">
        <f ca="1">IF(
 E2=0,
 COUNTIF(H29:H254,"&lt;1"),
 IF(
  E2=1,
  COUNTIF(H29:H415,"&lt;2"),
  IF(
   E2=2,
   COUNTIF(H29:H560,"&lt;3"),
   IF(
    E2=3,
    COUNTIF(H29:H593,"&lt;4"),
 IF(
  E2=4,
  COUNTIF(H29:H593,"&lt;5"),
  "Något har gått fel.")))))</f>
        <v>15</v>
      </c>
      <c r="N4" s="116">
        <f>ROUND(2.5*(COUNTIF(A12:A2079,1)-1)+2.5*(COUNTIF(A12:A2079,2)),0)</f>
        <v>68</v>
      </c>
      <c r="O4" s="35">
        <f>ROUND(3.5*(COUNTIF(A12:A2079,1)-1+COUNTIF(A12:A2079,2)+COUNTIF(A12:A2079,3)),0)</f>
        <v>130</v>
      </c>
      <c r="P4" s="35">
        <f>ROUND(4.5*(COUNTIF(A12:A2079,1)-1+COUNTIF(A12:A2079,2)+COUNTIF(A12:A2079,3)+COUNTIF(A12:A2079,4)),0)</f>
        <v>176</v>
      </c>
    </row>
    <row r="5" spans="1:15966" s="37" customFormat="1" ht="18" hidden="1" thickBot="1">
      <c r="A5" s="170" t="s">
        <v>4</v>
      </c>
      <c r="B5" s="377" t="s">
        <v>0</v>
      </c>
      <c r="C5" s="494" t="s">
        <v>1</v>
      </c>
      <c r="D5" s="494"/>
      <c r="E5" s="494"/>
      <c r="F5" s="207"/>
      <c r="G5" s="171" t="s">
        <v>5</v>
      </c>
      <c r="M5" s="36"/>
      <c r="N5" s="36"/>
    </row>
    <row r="6" spans="1:15966" s="151" customFormat="1" ht="41" customHeight="1">
      <c r="A6" s="381" t="s">
        <v>693</v>
      </c>
      <c r="B6" s="386"/>
      <c r="C6" s="163"/>
      <c r="D6" s="163"/>
      <c r="E6" s="163"/>
      <c r="F6" s="196"/>
      <c r="G6" s="196"/>
      <c r="H6" s="149"/>
      <c r="I6" s="149"/>
      <c r="J6" s="149"/>
      <c r="K6" s="149"/>
      <c r="L6" s="149"/>
      <c r="M6" s="150"/>
      <c r="N6" s="150"/>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149"/>
      <c r="KV6" s="149"/>
      <c r="KW6" s="149"/>
      <c r="KX6" s="149"/>
      <c r="KY6" s="149"/>
      <c r="KZ6" s="149"/>
      <c r="LA6" s="149"/>
      <c r="LB6" s="149"/>
      <c r="LC6" s="149"/>
      <c r="LD6" s="149"/>
      <c r="LE6" s="149"/>
      <c r="LF6" s="149"/>
      <c r="LG6" s="149"/>
      <c r="LH6" s="149"/>
      <c r="LI6" s="149"/>
      <c r="LJ6" s="149"/>
      <c r="LK6" s="149"/>
      <c r="LL6" s="149"/>
      <c r="LM6" s="149"/>
      <c r="LN6" s="149"/>
      <c r="LO6" s="149"/>
      <c r="LP6" s="149"/>
      <c r="LQ6" s="149"/>
      <c r="LR6" s="149"/>
      <c r="LS6" s="149"/>
      <c r="LT6" s="149"/>
      <c r="LU6" s="149"/>
      <c r="LV6" s="149"/>
      <c r="LW6" s="149"/>
      <c r="LX6" s="149"/>
      <c r="LY6" s="149"/>
      <c r="LZ6" s="149"/>
      <c r="MA6" s="149"/>
      <c r="MB6" s="149"/>
      <c r="MC6" s="149"/>
      <c r="MD6" s="149"/>
      <c r="ME6" s="149"/>
      <c r="MF6" s="149"/>
      <c r="MG6" s="149"/>
      <c r="MH6" s="149"/>
      <c r="MI6" s="149"/>
      <c r="MJ6" s="149"/>
      <c r="MK6" s="149"/>
      <c r="ML6" s="149"/>
      <c r="MM6" s="149"/>
      <c r="MN6" s="149"/>
      <c r="MO6" s="149"/>
      <c r="MP6" s="149"/>
      <c r="MQ6" s="149"/>
      <c r="MR6" s="149"/>
      <c r="MS6" s="149"/>
      <c r="MT6" s="149"/>
      <c r="MU6" s="149"/>
      <c r="MV6" s="149"/>
      <c r="MW6" s="149"/>
      <c r="MX6" s="149"/>
      <c r="MY6" s="149"/>
      <c r="MZ6" s="149"/>
      <c r="NA6" s="149"/>
      <c r="NB6" s="149"/>
      <c r="NC6" s="149"/>
      <c r="ND6" s="149"/>
      <c r="NE6" s="149"/>
      <c r="NF6" s="149"/>
      <c r="NG6" s="149"/>
      <c r="NH6" s="149"/>
      <c r="NI6" s="149"/>
      <c r="NJ6" s="149"/>
      <c r="NK6" s="149"/>
      <c r="NL6" s="149"/>
      <c r="NM6" s="149"/>
      <c r="NN6" s="149"/>
      <c r="NO6" s="149"/>
      <c r="NP6" s="149"/>
      <c r="NQ6" s="149"/>
      <c r="NR6" s="149"/>
      <c r="NS6" s="149"/>
      <c r="NT6" s="149"/>
      <c r="NU6" s="149"/>
      <c r="NV6" s="149"/>
      <c r="NW6" s="149"/>
      <c r="NX6" s="149"/>
      <c r="NY6" s="149"/>
      <c r="NZ6" s="149"/>
      <c r="OA6" s="149"/>
      <c r="OB6" s="149"/>
      <c r="OC6" s="149"/>
      <c r="OD6" s="149"/>
      <c r="OE6" s="149"/>
      <c r="OF6" s="149"/>
      <c r="OG6" s="149"/>
      <c r="OH6" s="149"/>
      <c r="OI6" s="149"/>
      <c r="OJ6" s="149"/>
      <c r="OK6" s="149"/>
      <c r="OL6" s="149"/>
      <c r="OM6" s="149"/>
      <c r="ON6" s="149"/>
      <c r="OO6" s="149"/>
      <c r="OP6" s="149"/>
      <c r="OQ6" s="149"/>
      <c r="OR6" s="149"/>
      <c r="OS6" s="149"/>
      <c r="OT6" s="149"/>
      <c r="OU6" s="149"/>
      <c r="OV6" s="149"/>
      <c r="OW6" s="149"/>
      <c r="OX6" s="149"/>
      <c r="OY6" s="149"/>
      <c r="OZ6" s="149"/>
      <c r="PA6" s="149"/>
      <c r="PB6" s="149"/>
      <c r="PC6" s="149"/>
      <c r="PD6" s="149"/>
      <c r="PE6" s="149"/>
      <c r="PF6" s="149"/>
      <c r="PG6" s="149"/>
      <c r="PH6" s="149"/>
      <c r="PI6" s="149"/>
      <c r="PJ6" s="149"/>
      <c r="PK6" s="149"/>
      <c r="PL6" s="149"/>
      <c r="PM6" s="149"/>
      <c r="PN6" s="149"/>
      <c r="PO6" s="149"/>
      <c r="PP6" s="149"/>
      <c r="PQ6" s="149"/>
      <c r="PR6" s="149"/>
      <c r="PS6" s="149"/>
      <c r="PT6" s="149"/>
      <c r="PU6" s="149"/>
      <c r="PV6" s="149"/>
      <c r="PW6" s="149"/>
      <c r="PX6" s="149"/>
      <c r="PY6" s="149"/>
      <c r="PZ6" s="149"/>
      <c r="QA6" s="149"/>
      <c r="QB6" s="149"/>
      <c r="QC6" s="149"/>
      <c r="QD6" s="149"/>
      <c r="QE6" s="149"/>
      <c r="QF6" s="149"/>
      <c r="QG6" s="149"/>
      <c r="QH6" s="149"/>
      <c r="QI6" s="149"/>
      <c r="QJ6" s="149"/>
      <c r="QK6" s="149"/>
      <c r="QL6" s="149"/>
      <c r="QM6" s="149"/>
      <c r="QN6" s="149"/>
      <c r="QO6" s="149"/>
      <c r="QP6" s="149"/>
      <c r="QQ6" s="149"/>
      <c r="QR6" s="149"/>
      <c r="QS6" s="149"/>
      <c r="QT6" s="149"/>
      <c r="QU6" s="149"/>
      <c r="QV6" s="149"/>
      <c r="QW6" s="149"/>
      <c r="QX6" s="149"/>
      <c r="QY6" s="149"/>
      <c r="QZ6" s="149"/>
      <c r="RA6" s="149"/>
      <c r="RB6" s="149"/>
      <c r="RC6" s="149"/>
      <c r="RD6" s="149"/>
      <c r="RE6" s="149"/>
      <c r="RF6" s="149"/>
      <c r="RG6" s="149"/>
      <c r="RH6" s="149"/>
      <c r="RI6" s="149"/>
      <c r="RJ6" s="149"/>
      <c r="RK6" s="149"/>
      <c r="RL6" s="149"/>
      <c r="RM6" s="149"/>
      <c r="RN6" s="149"/>
      <c r="RO6" s="149"/>
      <c r="RP6" s="149"/>
      <c r="RQ6" s="149"/>
      <c r="RR6" s="149"/>
      <c r="RS6" s="149"/>
      <c r="RT6" s="149"/>
      <c r="RU6" s="149"/>
      <c r="RV6" s="149"/>
      <c r="RW6" s="149"/>
      <c r="RX6" s="149"/>
      <c r="RY6" s="149"/>
      <c r="RZ6" s="149"/>
      <c r="SA6" s="149"/>
      <c r="SB6" s="149"/>
      <c r="SC6" s="149"/>
      <c r="SD6" s="149"/>
      <c r="SE6" s="149"/>
      <c r="SF6" s="149"/>
      <c r="SG6" s="149"/>
      <c r="SH6" s="149"/>
      <c r="SI6" s="149"/>
      <c r="SJ6" s="149"/>
      <c r="SK6" s="149"/>
      <c r="SL6" s="149"/>
      <c r="SM6" s="149"/>
      <c r="SN6" s="149"/>
      <c r="SO6" s="149"/>
      <c r="SP6" s="149"/>
      <c r="SQ6" s="149"/>
      <c r="SR6" s="149"/>
      <c r="SS6" s="149"/>
      <c r="ST6" s="149"/>
      <c r="SU6" s="149"/>
      <c r="SV6" s="149"/>
      <c r="SW6" s="149"/>
      <c r="SX6" s="149"/>
      <c r="SY6" s="149"/>
      <c r="SZ6" s="149"/>
      <c r="TA6" s="149"/>
      <c r="TB6" s="149"/>
      <c r="TC6" s="149"/>
      <c r="TD6" s="149"/>
      <c r="TE6" s="149"/>
      <c r="TF6" s="149"/>
      <c r="TG6" s="149"/>
      <c r="TH6" s="149"/>
      <c r="TI6" s="149"/>
      <c r="TJ6" s="149"/>
      <c r="TK6" s="149"/>
      <c r="TL6" s="149"/>
      <c r="TM6" s="149"/>
      <c r="TN6" s="149"/>
      <c r="TO6" s="149"/>
      <c r="TP6" s="149"/>
      <c r="TQ6" s="149"/>
      <c r="TR6" s="149"/>
      <c r="TS6" s="149"/>
      <c r="TT6" s="149"/>
      <c r="TU6" s="149"/>
      <c r="TV6" s="149"/>
      <c r="TW6" s="149"/>
      <c r="TX6" s="149"/>
      <c r="TY6" s="149"/>
      <c r="TZ6" s="149"/>
      <c r="UA6" s="149"/>
      <c r="UB6" s="149"/>
      <c r="UC6" s="149"/>
      <c r="UD6" s="149"/>
      <c r="UE6" s="149"/>
      <c r="UF6" s="149"/>
      <c r="UG6" s="149"/>
      <c r="UH6" s="149"/>
      <c r="UI6" s="149"/>
      <c r="UJ6" s="149"/>
      <c r="UK6" s="149"/>
      <c r="UL6" s="149"/>
      <c r="UM6" s="149"/>
      <c r="UN6" s="149"/>
      <c r="UO6" s="149"/>
      <c r="UP6" s="149"/>
      <c r="UQ6" s="149"/>
      <c r="UR6" s="149"/>
      <c r="US6" s="149"/>
      <c r="UT6" s="149"/>
      <c r="UU6" s="149"/>
      <c r="UV6" s="149"/>
      <c r="UW6" s="149"/>
      <c r="UX6" s="149"/>
      <c r="UY6" s="149"/>
      <c r="UZ6" s="149"/>
      <c r="VA6" s="149"/>
      <c r="VB6" s="149"/>
      <c r="VC6" s="149"/>
      <c r="VD6" s="149"/>
      <c r="VE6" s="149"/>
      <c r="VF6" s="149"/>
      <c r="VG6" s="149"/>
      <c r="VH6" s="149"/>
      <c r="VI6" s="149"/>
      <c r="VJ6" s="149"/>
      <c r="VK6" s="149"/>
      <c r="VL6" s="149"/>
      <c r="VM6" s="149"/>
      <c r="VN6" s="149"/>
      <c r="VO6" s="149"/>
      <c r="VP6" s="149"/>
      <c r="VQ6" s="149"/>
      <c r="VR6" s="149"/>
      <c r="VS6" s="149"/>
      <c r="VT6" s="149"/>
      <c r="VU6" s="149"/>
      <c r="VV6" s="149"/>
      <c r="VW6" s="149"/>
      <c r="VX6" s="149"/>
      <c r="VY6" s="149"/>
      <c r="VZ6" s="149"/>
      <c r="WA6" s="149"/>
      <c r="WB6" s="149"/>
      <c r="WC6" s="149"/>
      <c r="WD6" s="149"/>
      <c r="WE6" s="149"/>
      <c r="WF6" s="149"/>
      <c r="WG6" s="149"/>
      <c r="WH6" s="149"/>
      <c r="WI6" s="149"/>
      <c r="WJ6" s="149"/>
      <c r="WK6" s="149"/>
      <c r="WL6" s="149"/>
      <c r="WM6" s="149"/>
      <c r="WN6" s="149"/>
      <c r="WO6" s="149"/>
      <c r="WP6" s="149"/>
      <c r="WQ6" s="149"/>
      <c r="WR6" s="149"/>
      <c r="WS6" s="149"/>
      <c r="WT6" s="149"/>
      <c r="WU6" s="149"/>
      <c r="WV6" s="149"/>
      <c r="WW6" s="149"/>
      <c r="WX6" s="149"/>
      <c r="WY6" s="149"/>
      <c r="WZ6" s="149"/>
      <c r="XA6" s="149"/>
      <c r="XB6" s="149"/>
      <c r="XC6" s="149"/>
      <c r="XD6" s="149"/>
      <c r="XE6" s="149"/>
      <c r="XF6" s="149"/>
      <c r="XG6" s="149"/>
      <c r="XH6" s="149"/>
      <c r="XI6" s="149"/>
      <c r="XJ6" s="149"/>
      <c r="XK6" s="149"/>
      <c r="XL6" s="149"/>
      <c r="XM6" s="149"/>
      <c r="XN6" s="149"/>
      <c r="XO6" s="149"/>
      <c r="XP6" s="149"/>
      <c r="XQ6" s="149"/>
      <c r="XR6" s="149"/>
      <c r="XS6" s="149"/>
      <c r="XT6" s="149"/>
      <c r="XU6" s="149"/>
      <c r="XV6" s="149"/>
      <c r="XW6" s="149"/>
      <c r="XX6" s="149"/>
      <c r="XY6" s="149"/>
      <c r="XZ6" s="149"/>
      <c r="YA6" s="149"/>
      <c r="YB6" s="149"/>
      <c r="YC6" s="149"/>
      <c r="YD6" s="149"/>
      <c r="YE6" s="149"/>
      <c r="YF6" s="149"/>
      <c r="YG6" s="149"/>
      <c r="YH6" s="149"/>
      <c r="YI6" s="149"/>
      <c r="YJ6" s="149"/>
      <c r="YK6" s="149"/>
      <c r="YL6" s="149"/>
      <c r="YM6" s="149"/>
      <c r="YN6" s="149"/>
      <c r="YO6" s="149"/>
      <c r="YP6" s="149"/>
      <c r="YQ6" s="149"/>
      <c r="YR6" s="149"/>
      <c r="YS6" s="149"/>
      <c r="YT6" s="149"/>
      <c r="YU6" s="149"/>
      <c r="YV6" s="149"/>
      <c r="YW6" s="149"/>
      <c r="YX6" s="149"/>
      <c r="YY6" s="149"/>
      <c r="YZ6" s="149"/>
      <c r="ZA6" s="149"/>
      <c r="ZB6" s="149"/>
      <c r="ZC6" s="149"/>
      <c r="ZD6" s="149"/>
      <c r="ZE6" s="149"/>
      <c r="ZF6" s="149"/>
      <c r="ZG6" s="149"/>
      <c r="ZH6" s="149"/>
      <c r="ZI6" s="149"/>
      <c r="ZJ6" s="149"/>
      <c r="ZK6" s="149"/>
      <c r="ZL6" s="149"/>
      <c r="ZM6" s="149"/>
      <c r="ZN6" s="149"/>
      <c r="ZO6" s="149"/>
      <c r="ZP6" s="149"/>
      <c r="ZQ6" s="149"/>
      <c r="ZR6" s="149"/>
      <c r="ZS6" s="149"/>
      <c r="ZT6" s="149"/>
      <c r="ZU6" s="149"/>
      <c r="ZV6" s="149"/>
      <c r="ZW6" s="149"/>
      <c r="ZX6" s="149"/>
      <c r="ZY6" s="149"/>
      <c r="ZZ6" s="149"/>
      <c r="AAA6" s="149"/>
      <c r="AAB6" s="149"/>
      <c r="AAC6" s="149"/>
      <c r="AAD6" s="149"/>
      <c r="AAE6" s="149"/>
      <c r="AAF6" s="149"/>
      <c r="AAG6" s="149"/>
      <c r="AAH6" s="149"/>
      <c r="AAI6" s="149"/>
      <c r="AAJ6" s="149"/>
      <c r="AAK6" s="149"/>
      <c r="AAL6" s="149"/>
      <c r="AAM6" s="149"/>
      <c r="AAN6" s="149"/>
      <c r="AAO6" s="149"/>
      <c r="AAP6" s="149"/>
      <c r="AAQ6" s="149"/>
      <c r="AAR6" s="149"/>
      <c r="AAS6" s="149"/>
      <c r="AAT6" s="149"/>
      <c r="AAU6" s="149"/>
      <c r="AAV6" s="149"/>
      <c r="AAW6" s="149"/>
      <c r="AAX6" s="149"/>
      <c r="AAY6" s="149"/>
      <c r="AAZ6" s="149"/>
      <c r="ABA6" s="149"/>
      <c r="ABB6" s="149"/>
      <c r="ABC6" s="149"/>
      <c r="ABD6" s="149"/>
      <c r="ABE6" s="149"/>
      <c r="ABF6" s="149"/>
      <c r="ABG6" s="149"/>
      <c r="ABH6" s="149"/>
      <c r="ABI6" s="149"/>
      <c r="ABJ6" s="149"/>
      <c r="ABK6" s="149"/>
      <c r="ABL6" s="149"/>
      <c r="ABM6" s="149"/>
      <c r="ABN6" s="149"/>
      <c r="ABO6" s="149"/>
      <c r="ABP6" s="149"/>
      <c r="ABQ6" s="149"/>
      <c r="ABR6" s="149"/>
      <c r="ABS6" s="149"/>
      <c r="ABT6" s="149"/>
      <c r="ABU6" s="149"/>
      <c r="ABV6" s="149"/>
      <c r="ABW6" s="149"/>
      <c r="ABX6" s="149"/>
      <c r="ABY6" s="149"/>
      <c r="ABZ6" s="149"/>
      <c r="ACA6" s="149"/>
      <c r="ACB6" s="149"/>
      <c r="ACC6" s="149"/>
      <c r="ACD6" s="149"/>
      <c r="ACE6" s="149"/>
      <c r="ACF6" s="149"/>
      <c r="ACG6" s="149"/>
      <c r="ACH6" s="149"/>
      <c r="ACI6" s="149"/>
      <c r="ACJ6" s="149"/>
      <c r="ACK6" s="149"/>
      <c r="ACL6" s="149"/>
      <c r="ACM6" s="149"/>
      <c r="ACN6" s="149"/>
      <c r="ACO6" s="149"/>
      <c r="ACP6" s="149"/>
      <c r="ACQ6" s="149"/>
      <c r="ACR6" s="149"/>
      <c r="ACS6" s="149"/>
      <c r="ACT6" s="149"/>
      <c r="ACU6" s="149"/>
      <c r="ACV6" s="149"/>
      <c r="ACW6" s="149"/>
      <c r="ACX6" s="149"/>
      <c r="ACY6" s="149"/>
      <c r="ACZ6" s="149"/>
      <c r="ADA6" s="149"/>
      <c r="ADB6" s="149"/>
      <c r="ADC6" s="149"/>
      <c r="ADD6" s="149"/>
      <c r="ADE6" s="149"/>
      <c r="ADF6" s="149"/>
      <c r="ADG6" s="149"/>
      <c r="ADH6" s="149"/>
      <c r="ADI6" s="149"/>
      <c r="ADJ6" s="149"/>
      <c r="ADK6" s="149"/>
      <c r="ADL6" s="149"/>
      <c r="ADM6" s="149"/>
      <c r="ADN6" s="149"/>
      <c r="ADO6" s="149"/>
      <c r="ADP6" s="149"/>
      <c r="ADQ6" s="149"/>
      <c r="ADR6" s="149"/>
      <c r="ADS6" s="149"/>
      <c r="ADT6" s="149"/>
      <c r="ADU6" s="149"/>
      <c r="ADV6" s="149"/>
      <c r="ADW6" s="149"/>
      <c r="ADX6" s="149"/>
      <c r="ADY6" s="149"/>
      <c r="ADZ6" s="149"/>
      <c r="AEA6" s="149"/>
      <c r="AEB6" s="149"/>
      <c r="AEC6" s="149"/>
      <c r="AED6" s="149"/>
      <c r="AEE6" s="149"/>
      <c r="AEF6" s="149"/>
      <c r="AEG6" s="149"/>
      <c r="AEH6" s="149"/>
      <c r="AEI6" s="149"/>
      <c r="AEJ6" s="149"/>
      <c r="AEK6" s="149"/>
      <c r="AEL6" s="149"/>
      <c r="AEM6" s="149"/>
      <c r="AEN6" s="149"/>
      <c r="AEO6" s="149"/>
      <c r="AEP6" s="149"/>
      <c r="AEQ6" s="149"/>
      <c r="AER6" s="149"/>
      <c r="AES6" s="149"/>
      <c r="AET6" s="149"/>
      <c r="AEU6" s="149"/>
      <c r="AEV6" s="149"/>
      <c r="AEW6" s="149"/>
      <c r="AEX6" s="149"/>
      <c r="AEY6" s="149"/>
      <c r="AEZ6" s="149"/>
      <c r="AFA6" s="149"/>
      <c r="AFB6" s="149"/>
      <c r="AFC6" s="149"/>
      <c r="AFD6" s="149"/>
      <c r="AFE6" s="149"/>
      <c r="AFF6" s="149"/>
      <c r="AFG6" s="149"/>
      <c r="AFH6" s="149"/>
      <c r="AFI6" s="149"/>
      <c r="AFJ6" s="149"/>
      <c r="AFK6" s="149"/>
      <c r="AFL6" s="149"/>
      <c r="AFM6" s="149"/>
      <c r="AFN6" s="149"/>
      <c r="AFO6" s="149"/>
      <c r="AFP6" s="149"/>
      <c r="AFQ6" s="149"/>
      <c r="AFR6" s="149"/>
      <c r="AFS6" s="149"/>
      <c r="AFT6" s="149"/>
      <c r="AFU6" s="149"/>
      <c r="AFV6" s="149"/>
      <c r="AFW6" s="149"/>
      <c r="AFX6" s="149"/>
      <c r="AFY6" s="149"/>
      <c r="AFZ6" s="149"/>
      <c r="AGA6" s="149"/>
      <c r="AGB6" s="149"/>
      <c r="AGC6" s="149"/>
      <c r="AGD6" s="149"/>
      <c r="AGE6" s="149"/>
      <c r="AGF6" s="149"/>
      <c r="AGG6" s="149"/>
      <c r="AGH6" s="149"/>
      <c r="AGI6" s="149"/>
      <c r="AGJ6" s="149"/>
      <c r="AGK6" s="149"/>
      <c r="AGL6" s="149"/>
      <c r="AGM6" s="149"/>
      <c r="AGN6" s="149"/>
      <c r="AGO6" s="149"/>
      <c r="AGP6" s="149"/>
      <c r="AGQ6" s="149"/>
      <c r="AGR6" s="149"/>
      <c r="AGS6" s="149"/>
      <c r="AGT6" s="149"/>
      <c r="AGU6" s="149"/>
      <c r="AGV6" s="149"/>
      <c r="AGW6" s="149"/>
      <c r="AGX6" s="149"/>
      <c r="AGY6" s="149"/>
      <c r="AGZ6" s="149"/>
      <c r="AHA6" s="149"/>
      <c r="AHB6" s="149"/>
      <c r="AHC6" s="149"/>
      <c r="AHD6" s="149"/>
      <c r="AHE6" s="149"/>
      <c r="AHF6" s="149"/>
      <c r="AHG6" s="149"/>
      <c r="AHH6" s="149"/>
      <c r="AHI6" s="149"/>
      <c r="AHJ6" s="149"/>
      <c r="AHK6" s="149"/>
      <c r="AHL6" s="149"/>
      <c r="AHM6" s="149"/>
      <c r="AHN6" s="149"/>
      <c r="AHO6" s="149"/>
      <c r="AHP6" s="149"/>
      <c r="AHQ6" s="149"/>
      <c r="AHR6" s="149"/>
      <c r="AHS6" s="149"/>
      <c r="AHT6" s="149"/>
      <c r="AHU6" s="149"/>
      <c r="AHV6" s="149"/>
      <c r="AHW6" s="149"/>
      <c r="AHX6" s="149"/>
      <c r="AHY6" s="149"/>
      <c r="AHZ6" s="149"/>
      <c r="AIA6" s="149"/>
      <c r="AIB6" s="149"/>
      <c r="AIC6" s="149"/>
      <c r="AID6" s="149"/>
      <c r="AIE6" s="149"/>
      <c r="AIF6" s="149"/>
      <c r="AIG6" s="149"/>
      <c r="AIH6" s="149"/>
      <c r="AII6" s="149"/>
      <c r="AIJ6" s="149"/>
      <c r="AIK6" s="149"/>
      <c r="AIL6" s="149"/>
      <c r="AIM6" s="149"/>
      <c r="AIN6" s="149"/>
      <c r="AIO6" s="149"/>
      <c r="AIP6" s="149"/>
      <c r="AIQ6" s="149"/>
      <c r="AIR6" s="149"/>
      <c r="AIS6" s="149"/>
      <c r="AIT6" s="149"/>
      <c r="AIU6" s="149"/>
      <c r="AIV6" s="149"/>
      <c r="AIW6" s="149"/>
      <c r="AIX6" s="149"/>
      <c r="AIY6" s="149"/>
      <c r="AIZ6" s="149"/>
      <c r="AJA6" s="149"/>
      <c r="AJB6" s="149"/>
      <c r="AJC6" s="149"/>
      <c r="AJD6" s="149"/>
      <c r="AJE6" s="149"/>
      <c r="AJF6" s="149"/>
      <c r="AJG6" s="149"/>
      <c r="AJH6" s="149"/>
      <c r="AJI6" s="149"/>
      <c r="AJJ6" s="149"/>
      <c r="AJK6" s="149"/>
      <c r="AJL6" s="149"/>
      <c r="AJM6" s="149"/>
      <c r="AJN6" s="149"/>
      <c r="AJO6" s="149"/>
      <c r="AJP6" s="149"/>
      <c r="AJQ6" s="149"/>
      <c r="AJR6" s="149"/>
      <c r="AJS6" s="149"/>
      <c r="AJT6" s="149"/>
      <c r="AJU6" s="149"/>
      <c r="AJV6" s="149"/>
      <c r="AJW6" s="149"/>
      <c r="AJX6" s="149"/>
      <c r="AJY6" s="149"/>
      <c r="AJZ6" s="149"/>
      <c r="AKA6" s="149"/>
      <c r="AKB6" s="149"/>
      <c r="AKC6" s="149"/>
      <c r="AKD6" s="149"/>
      <c r="AKE6" s="149"/>
      <c r="AKF6" s="149"/>
      <c r="AKG6" s="149"/>
      <c r="AKH6" s="149"/>
      <c r="AKI6" s="149"/>
      <c r="AKJ6" s="149"/>
      <c r="AKK6" s="149"/>
      <c r="AKL6" s="149"/>
      <c r="AKM6" s="149"/>
      <c r="AKN6" s="149"/>
      <c r="AKO6" s="149"/>
      <c r="AKP6" s="149"/>
      <c r="AKQ6" s="149"/>
      <c r="AKR6" s="149"/>
      <c r="AKS6" s="149"/>
      <c r="AKT6" s="149"/>
      <c r="AKU6" s="149"/>
      <c r="AKV6" s="149"/>
      <c r="AKW6" s="149"/>
      <c r="AKX6" s="149"/>
      <c r="AKY6" s="149"/>
      <c r="AKZ6" s="149"/>
      <c r="ALA6" s="149"/>
      <c r="ALB6" s="149"/>
      <c r="ALC6" s="149"/>
      <c r="ALD6" s="149"/>
      <c r="ALE6" s="149"/>
      <c r="ALF6" s="149"/>
      <c r="ALG6" s="149"/>
      <c r="ALH6" s="149"/>
      <c r="ALI6" s="149"/>
      <c r="ALJ6" s="149"/>
      <c r="ALK6" s="149"/>
      <c r="ALL6" s="149"/>
      <c r="ALM6" s="149"/>
      <c r="ALN6" s="149"/>
      <c r="ALO6" s="149"/>
      <c r="ALP6" s="149"/>
      <c r="ALQ6" s="149"/>
      <c r="ALR6" s="149"/>
      <c r="ALS6" s="149"/>
      <c r="ALT6" s="149"/>
      <c r="ALU6" s="149"/>
      <c r="ALV6" s="149"/>
      <c r="ALW6" s="149"/>
      <c r="ALX6" s="149"/>
      <c r="ALY6" s="149"/>
      <c r="ALZ6" s="149"/>
      <c r="AMA6" s="149"/>
      <c r="AMB6" s="149"/>
      <c r="AMC6" s="149"/>
      <c r="AMD6" s="149"/>
      <c r="AME6" s="149"/>
      <c r="AMF6" s="149"/>
      <c r="AMG6" s="149"/>
      <c r="AMH6" s="149"/>
      <c r="AMI6" s="149"/>
      <c r="AMJ6" s="149"/>
      <c r="AMK6" s="149"/>
      <c r="AML6" s="149"/>
      <c r="AMM6" s="149"/>
      <c r="AMN6" s="149"/>
      <c r="AMO6" s="149"/>
      <c r="AMP6" s="149"/>
      <c r="AMQ6" s="149"/>
      <c r="AMR6" s="149"/>
      <c r="AMS6" s="149"/>
      <c r="AMT6" s="149"/>
      <c r="AMU6" s="149"/>
      <c r="AMV6" s="149"/>
      <c r="AMW6" s="149"/>
      <c r="AMX6" s="149"/>
      <c r="AMY6" s="149"/>
      <c r="AMZ6" s="149"/>
      <c r="ANA6" s="149"/>
      <c r="ANB6" s="149"/>
      <c r="ANC6" s="149"/>
      <c r="AND6" s="149"/>
      <c r="ANE6" s="149"/>
      <c r="ANF6" s="149"/>
      <c r="ANG6" s="149"/>
      <c r="ANH6" s="149"/>
      <c r="ANI6" s="149"/>
      <c r="ANJ6" s="149"/>
      <c r="ANK6" s="149"/>
      <c r="ANL6" s="149"/>
      <c r="ANM6" s="149"/>
      <c r="ANN6" s="149"/>
      <c r="ANO6" s="149"/>
      <c r="ANP6" s="149"/>
      <c r="ANQ6" s="149"/>
      <c r="ANR6" s="149"/>
      <c r="ANS6" s="149"/>
      <c r="ANT6" s="149"/>
      <c r="ANU6" s="149"/>
      <c r="ANV6" s="149"/>
      <c r="ANW6" s="149"/>
      <c r="ANX6" s="149"/>
      <c r="ANY6" s="149"/>
      <c r="ANZ6" s="149"/>
      <c r="AOA6" s="149"/>
      <c r="AOB6" s="149"/>
      <c r="AOC6" s="149"/>
      <c r="AOD6" s="149"/>
      <c r="AOE6" s="149"/>
      <c r="AOF6" s="149"/>
      <c r="AOG6" s="149"/>
      <c r="AOH6" s="149"/>
      <c r="AOI6" s="149"/>
      <c r="AOJ6" s="149"/>
      <c r="AOK6" s="149"/>
      <c r="AOL6" s="149"/>
      <c r="AOM6" s="149"/>
      <c r="AON6" s="149"/>
      <c r="AOO6" s="149"/>
      <c r="AOP6" s="149"/>
      <c r="AOQ6" s="149"/>
      <c r="AOR6" s="149"/>
      <c r="AOS6" s="149"/>
      <c r="AOT6" s="149"/>
      <c r="AOU6" s="149"/>
      <c r="AOV6" s="149"/>
      <c r="AOW6" s="149"/>
      <c r="AOX6" s="149"/>
      <c r="AOY6" s="149"/>
      <c r="AOZ6" s="149"/>
      <c r="APA6" s="149"/>
      <c r="APB6" s="149"/>
      <c r="APC6" s="149"/>
      <c r="APD6" s="149"/>
      <c r="APE6" s="149"/>
      <c r="APF6" s="149"/>
      <c r="APG6" s="149"/>
      <c r="APH6" s="149"/>
      <c r="API6" s="149"/>
      <c r="APJ6" s="149"/>
      <c r="APK6" s="149"/>
      <c r="APL6" s="149"/>
      <c r="APM6" s="149"/>
      <c r="APN6" s="149"/>
      <c r="APO6" s="149"/>
      <c r="APP6" s="149"/>
      <c r="APQ6" s="149"/>
      <c r="APR6" s="149"/>
      <c r="APS6" s="149"/>
      <c r="APT6" s="149"/>
      <c r="APU6" s="149"/>
      <c r="APV6" s="149"/>
      <c r="APW6" s="149"/>
      <c r="APX6" s="149"/>
      <c r="APY6" s="149"/>
      <c r="APZ6" s="149"/>
      <c r="AQA6" s="149"/>
      <c r="AQB6" s="149"/>
      <c r="AQC6" s="149"/>
      <c r="AQD6" s="149"/>
      <c r="AQE6" s="149"/>
      <c r="AQF6" s="149"/>
      <c r="AQG6" s="149"/>
      <c r="AQH6" s="149"/>
      <c r="AQI6" s="149"/>
      <c r="AQJ6" s="149"/>
      <c r="AQK6" s="149"/>
      <c r="AQL6" s="149"/>
      <c r="AQM6" s="149"/>
      <c r="AQN6" s="149"/>
      <c r="AQO6" s="149"/>
      <c r="AQP6" s="149"/>
      <c r="AQQ6" s="149"/>
      <c r="AQR6" s="149"/>
      <c r="AQS6" s="149"/>
      <c r="AQT6" s="149"/>
      <c r="AQU6" s="149"/>
      <c r="AQV6" s="149"/>
      <c r="AQW6" s="149"/>
      <c r="AQX6" s="149"/>
      <c r="AQY6" s="149"/>
      <c r="AQZ6" s="149"/>
      <c r="ARA6" s="149"/>
      <c r="ARB6" s="149"/>
      <c r="ARC6" s="149"/>
      <c r="ARD6" s="149"/>
      <c r="ARE6" s="149"/>
      <c r="ARF6" s="149"/>
      <c r="ARG6" s="149"/>
      <c r="ARH6" s="149"/>
      <c r="ARI6" s="149"/>
      <c r="ARJ6" s="149"/>
      <c r="ARK6" s="149"/>
      <c r="ARL6" s="149"/>
      <c r="ARM6" s="149"/>
      <c r="ARN6" s="149"/>
      <c r="ARO6" s="149"/>
      <c r="ARP6" s="149"/>
      <c r="ARQ6" s="149"/>
      <c r="ARR6" s="149"/>
      <c r="ARS6" s="149"/>
      <c r="ART6" s="149"/>
      <c r="ARU6" s="149"/>
      <c r="ARV6" s="149"/>
      <c r="ARW6" s="149"/>
      <c r="ARX6" s="149"/>
      <c r="ARY6" s="149"/>
      <c r="ARZ6" s="149"/>
      <c r="ASA6" s="149"/>
      <c r="ASB6" s="149"/>
      <c r="ASC6" s="149"/>
      <c r="ASD6" s="149"/>
      <c r="ASE6" s="149"/>
      <c r="ASF6" s="149"/>
      <c r="ASG6" s="149"/>
      <c r="ASH6" s="149"/>
      <c r="ASI6" s="149"/>
      <c r="ASJ6" s="149"/>
      <c r="ASK6" s="149"/>
      <c r="ASL6" s="149"/>
      <c r="ASM6" s="149"/>
      <c r="ASN6" s="149"/>
      <c r="ASO6" s="149"/>
      <c r="ASP6" s="149"/>
      <c r="ASQ6" s="149"/>
      <c r="ASR6" s="149"/>
      <c r="ASS6" s="149"/>
      <c r="AST6" s="149"/>
      <c r="ASU6" s="149"/>
      <c r="ASV6" s="149"/>
      <c r="ASW6" s="149"/>
      <c r="ASX6" s="149"/>
      <c r="ASY6" s="149"/>
      <c r="ASZ6" s="149"/>
      <c r="ATA6" s="149"/>
      <c r="ATB6" s="149"/>
      <c r="ATC6" s="149"/>
      <c r="ATD6" s="149"/>
      <c r="ATE6" s="149"/>
      <c r="ATF6" s="149"/>
      <c r="ATG6" s="149"/>
      <c r="ATH6" s="149"/>
      <c r="ATI6" s="149"/>
      <c r="ATJ6" s="149"/>
      <c r="ATK6" s="149"/>
      <c r="ATL6" s="149"/>
      <c r="ATM6" s="149"/>
      <c r="ATN6" s="149"/>
      <c r="ATO6" s="149"/>
      <c r="ATP6" s="149"/>
      <c r="ATQ6" s="149"/>
      <c r="ATR6" s="149"/>
      <c r="ATS6" s="149"/>
      <c r="ATT6" s="149"/>
      <c r="ATU6" s="149"/>
      <c r="ATV6" s="149"/>
      <c r="ATW6" s="149"/>
      <c r="ATX6" s="149"/>
      <c r="ATY6" s="149"/>
      <c r="ATZ6" s="149"/>
      <c r="AUA6" s="149"/>
      <c r="AUB6" s="149"/>
      <c r="AUC6" s="149"/>
      <c r="AUD6" s="149"/>
      <c r="AUE6" s="149"/>
      <c r="AUF6" s="149"/>
      <c r="AUG6" s="149"/>
      <c r="AUH6" s="149"/>
      <c r="AUI6" s="149"/>
      <c r="AUJ6" s="149"/>
      <c r="AUK6" s="149"/>
      <c r="AUL6" s="149"/>
      <c r="AUM6" s="149"/>
      <c r="AUN6" s="149"/>
      <c r="AUO6" s="149"/>
      <c r="AUP6" s="149"/>
      <c r="AUQ6" s="149"/>
      <c r="AUR6" s="149"/>
      <c r="AUS6" s="149"/>
      <c r="AUT6" s="149"/>
      <c r="AUU6" s="149"/>
      <c r="AUV6" s="149"/>
      <c r="AUW6" s="149"/>
      <c r="AUX6" s="149"/>
      <c r="AUY6" s="149"/>
      <c r="AUZ6" s="149"/>
      <c r="AVA6" s="149"/>
      <c r="AVB6" s="149"/>
      <c r="AVC6" s="149"/>
      <c r="AVD6" s="149"/>
      <c r="AVE6" s="149"/>
      <c r="AVF6" s="149"/>
      <c r="AVG6" s="149"/>
      <c r="AVH6" s="149"/>
      <c r="AVI6" s="149"/>
      <c r="AVJ6" s="149"/>
      <c r="AVK6" s="149"/>
      <c r="AVL6" s="149"/>
      <c r="AVM6" s="149"/>
      <c r="AVN6" s="149"/>
      <c r="AVO6" s="149"/>
      <c r="AVP6" s="149"/>
      <c r="AVQ6" s="149"/>
      <c r="AVR6" s="149"/>
      <c r="AVS6" s="149"/>
      <c r="AVT6" s="149"/>
      <c r="AVU6" s="149"/>
      <c r="AVV6" s="149"/>
      <c r="AVW6" s="149"/>
      <c r="AVX6" s="149"/>
      <c r="AVY6" s="149"/>
      <c r="AVZ6" s="149"/>
      <c r="AWA6" s="149"/>
      <c r="AWB6" s="149"/>
      <c r="AWC6" s="149"/>
      <c r="AWD6" s="149"/>
      <c r="AWE6" s="149"/>
      <c r="AWF6" s="149"/>
      <c r="AWG6" s="149"/>
      <c r="AWH6" s="149"/>
      <c r="AWI6" s="149"/>
      <c r="AWJ6" s="149"/>
      <c r="AWK6" s="149"/>
      <c r="AWL6" s="149"/>
      <c r="AWM6" s="149"/>
      <c r="AWN6" s="149"/>
      <c r="AWO6" s="149"/>
      <c r="AWP6" s="149"/>
      <c r="AWQ6" s="149"/>
      <c r="AWR6" s="149"/>
      <c r="AWS6" s="149"/>
      <c r="AWT6" s="149"/>
      <c r="AWU6" s="149"/>
      <c r="AWV6" s="149"/>
      <c r="AWW6" s="149"/>
      <c r="AWX6" s="149"/>
      <c r="AWY6" s="149"/>
      <c r="AWZ6" s="149"/>
      <c r="AXA6" s="149"/>
      <c r="AXB6" s="149"/>
      <c r="AXC6" s="149"/>
      <c r="AXD6" s="149"/>
      <c r="AXE6" s="149"/>
      <c r="AXF6" s="149"/>
      <c r="AXG6" s="149"/>
      <c r="AXH6" s="149"/>
      <c r="AXI6" s="149"/>
      <c r="AXJ6" s="149"/>
      <c r="AXK6" s="149"/>
      <c r="AXL6" s="149"/>
      <c r="AXM6" s="149"/>
      <c r="AXN6" s="149"/>
      <c r="AXO6" s="149"/>
      <c r="AXP6" s="149"/>
      <c r="AXQ6" s="149"/>
      <c r="AXR6" s="149"/>
      <c r="AXS6" s="149"/>
      <c r="AXT6" s="149"/>
      <c r="AXU6" s="149"/>
      <c r="AXV6" s="149"/>
      <c r="AXW6" s="149"/>
      <c r="AXX6" s="149"/>
      <c r="AXY6" s="149"/>
      <c r="AXZ6" s="149"/>
      <c r="AYA6" s="149"/>
      <c r="AYB6" s="149"/>
      <c r="AYC6" s="149"/>
      <c r="AYD6" s="149"/>
      <c r="AYE6" s="149"/>
      <c r="AYF6" s="149"/>
      <c r="AYG6" s="149"/>
      <c r="AYH6" s="149"/>
      <c r="AYI6" s="149"/>
      <c r="AYJ6" s="149"/>
      <c r="AYK6" s="149"/>
      <c r="AYL6" s="149"/>
      <c r="AYM6" s="149"/>
      <c r="AYN6" s="149"/>
      <c r="AYO6" s="149"/>
      <c r="AYP6" s="149"/>
      <c r="AYQ6" s="149"/>
      <c r="AYR6" s="149"/>
      <c r="AYS6" s="149"/>
      <c r="AYT6" s="149"/>
      <c r="AYU6" s="149"/>
      <c r="AYV6" s="149"/>
      <c r="AYW6" s="149"/>
      <c r="AYX6" s="149"/>
      <c r="AYY6" s="149"/>
      <c r="AYZ6" s="149"/>
      <c r="AZA6" s="149"/>
      <c r="AZB6" s="149"/>
      <c r="AZC6" s="149"/>
      <c r="AZD6" s="149"/>
      <c r="AZE6" s="149"/>
      <c r="AZF6" s="149"/>
      <c r="AZG6" s="149"/>
      <c r="AZH6" s="149"/>
      <c r="AZI6" s="149"/>
      <c r="AZJ6" s="149"/>
      <c r="AZK6" s="149"/>
      <c r="AZL6" s="149"/>
      <c r="AZM6" s="149"/>
      <c r="AZN6" s="149"/>
      <c r="AZO6" s="149"/>
      <c r="AZP6" s="149"/>
      <c r="AZQ6" s="149"/>
      <c r="AZR6" s="149"/>
      <c r="AZS6" s="149"/>
      <c r="AZT6" s="149"/>
      <c r="AZU6" s="149"/>
      <c r="AZV6" s="149"/>
      <c r="AZW6" s="149"/>
      <c r="AZX6" s="149"/>
      <c r="AZY6" s="149"/>
      <c r="AZZ6" s="149"/>
      <c r="BAA6" s="149"/>
      <c r="BAB6" s="149"/>
      <c r="BAC6" s="149"/>
      <c r="BAD6" s="149"/>
      <c r="BAE6" s="149"/>
      <c r="BAF6" s="149"/>
      <c r="BAG6" s="149"/>
      <c r="BAH6" s="149"/>
      <c r="BAI6" s="149"/>
      <c r="BAJ6" s="149"/>
      <c r="BAK6" s="149"/>
      <c r="BAL6" s="149"/>
      <c r="BAM6" s="149"/>
      <c r="BAN6" s="149"/>
      <c r="BAO6" s="149"/>
      <c r="BAP6" s="149"/>
      <c r="BAQ6" s="149"/>
      <c r="BAR6" s="149"/>
      <c r="BAS6" s="149"/>
      <c r="BAT6" s="149"/>
      <c r="BAU6" s="149"/>
      <c r="BAV6" s="149"/>
      <c r="BAW6" s="149"/>
      <c r="BAX6" s="149"/>
      <c r="BAY6" s="149"/>
      <c r="BAZ6" s="149"/>
      <c r="BBA6" s="149"/>
      <c r="BBB6" s="149"/>
      <c r="BBC6" s="149"/>
      <c r="BBD6" s="149"/>
      <c r="BBE6" s="149"/>
      <c r="BBF6" s="149"/>
      <c r="BBG6" s="149"/>
      <c r="BBH6" s="149"/>
      <c r="BBI6" s="149"/>
      <c r="BBJ6" s="149"/>
      <c r="BBK6" s="149"/>
      <c r="BBL6" s="149"/>
      <c r="BBM6" s="149"/>
      <c r="BBN6" s="149"/>
      <c r="BBO6" s="149"/>
      <c r="BBP6" s="149"/>
      <c r="BBQ6" s="149"/>
      <c r="BBR6" s="149"/>
      <c r="BBS6" s="149"/>
      <c r="BBT6" s="149"/>
      <c r="BBU6" s="149"/>
      <c r="BBV6" s="149"/>
      <c r="BBW6" s="149"/>
      <c r="BBX6" s="149"/>
      <c r="BBY6" s="149"/>
      <c r="BBZ6" s="149"/>
      <c r="BCA6" s="149"/>
      <c r="BCB6" s="149"/>
      <c r="BCC6" s="149"/>
      <c r="BCD6" s="149"/>
      <c r="BCE6" s="149"/>
      <c r="BCF6" s="149"/>
      <c r="BCG6" s="149"/>
      <c r="BCH6" s="149"/>
      <c r="BCI6" s="149"/>
      <c r="BCJ6" s="149"/>
      <c r="BCK6" s="149"/>
      <c r="BCL6" s="149"/>
      <c r="BCM6" s="149"/>
      <c r="BCN6" s="149"/>
      <c r="BCO6" s="149"/>
      <c r="BCP6" s="149"/>
      <c r="BCQ6" s="149"/>
      <c r="BCR6" s="149"/>
      <c r="BCS6" s="149"/>
      <c r="BCT6" s="149"/>
      <c r="BCU6" s="149"/>
      <c r="BCV6" s="149"/>
      <c r="BCW6" s="149"/>
      <c r="BCX6" s="149"/>
      <c r="BCY6" s="149"/>
      <c r="BCZ6" s="149"/>
      <c r="BDA6" s="149"/>
      <c r="BDB6" s="149"/>
      <c r="BDC6" s="149"/>
      <c r="BDD6" s="149"/>
      <c r="BDE6" s="149"/>
      <c r="BDF6" s="149"/>
      <c r="BDG6" s="149"/>
      <c r="BDH6" s="149"/>
      <c r="BDI6" s="149"/>
      <c r="BDJ6" s="149"/>
      <c r="BDK6" s="149"/>
      <c r="BDL6" s="149"/>
      <c r="BDM6" s="149"/>
      <c r="BDN6" s="149"/>
      <c r="BDO6" s="149"/>
      <c r="BDP6" s="149"/>
      <c r="BDQ6" s="149"/>
      <c r="BDR6" s="149"/>
      <c r="BDS6" s="149"/>
      <c r="BDT6" s="149"/>
      <c r="BDU6" s="149"/>
      <c r="BDV6" s="149"/>
      <c r="BDW6" s="149"/>
      <c r="BDX6" s="149"/>
      <c r="BDY6" s="149"/>
      <c r="BDZ6" s="149"/>
      <c r="BEA6" s="149"/>
      <c r="BEB6" s="149"/>
      <c r="BEC6" s="149"/>
      <c r="BED6" s="149"/>
      <c r="BEE6" s="149"/>
      <c r="BEF6" s="149"/>
      <c r="BEG6" s="149"/>
      <c r="BEH6" s="149"/>
      <c r="BEI6" s="149"/>
      <c r="BEJ6" s="149"/>
      <c r="BEK6" s="149"/>
      <c r="BEL6" s="149"/>
      <c r="BEM6" s="149"/>
      <c r="BEN6" s="149"/>
      <c r="BEO6" s="149"/>
      <c r="BEP6" s="149"/>
      <c r="BEQ6" s="149"/>
      <c r="BER6" s="149"/>
      <c r="BES6" s="149"/>
      <c r="BET6" s="149"/>
      <c r="BEU6" s="149"/>
      <c r="BEV6" s="149"/>
      <c r="BEW6" s="149"/>
      <c r="BEX6" s="149"/>
      <c r="BEY6" s="149"/>
      <c r="BEZ6" s="149"/>
      <c r="BFA6" s="149"/>
      <c r="BFB6" s="149"/>
      <c r="BFC6" s="149"/>
      <c r="BFD6" s="149"/>
      <c r="BFE6" s="149"/>
      <c r="BFF6" s="149"/>
      <c r="BFG6" s="149"/>
      <c r="BFH6" s="149"/>
      <c r="BFI6" s="149"/>
      <c r="BFJ6" s="149"/>
      <c r="BFK6" s="149"/>
      <c r="BFL6" s="149"/>
      <c r="BFM6" s="149"/>
      <c r="BFN6" s="149"/>
      <c r="BFO6" s="149"/>
      <c r="BFP6" s="149"/>
      <c r="BFQ6" s="149"/>
      <c r="BFR6" s="149"/>
      <c r="BFS6" s="149"/>
      <c r="BFT6" s="149"/>
      <c r="BFU6" s="149"/>
      <c r="BFV6" s="149"/>
      <c r="BFW6" s="149"/>
      <c r="BFX6" s="149"/>
      <c r="BFY6" s="149"/>
      <c r="BFZ6" s="149"/>
      <c r="BGA6" s="149"/>
      <c r="BGB6" s="149"/>
      <c r="BGC6" s="149"/>
      <c r="BGD6" s="149"/>
      <c r="BGE6" s="149"/>
      <c r="BGF6" s="149"/>
      <c r="BGG6" s="149"/>
      <c r="BGH6" s="149"/>
      <c r="BGI6" s="149"/>
      <c r="BGJ6" s="149"/>
      <c r="BGK6" s="149"/>
      <c r="BGL6" s="149"/>
      <c r="BGM6" s="149"/>
      <c r="BGN6" s="149"/>
      <c r="BGO6" s="149"/>
      <c r="BGP6" s="149"/>
      <c r="BGQ6" s="149"/>
      <c r="BGR6" s="149"/>
      <c r="BGS6" s="149"/>
      <c r="BGT6" s="149"/>
      <c r="BGU6" s="149"/>
      <c r="BGV6" s="149"/>
      <c r="BGW6" s="149"/>
      <c r="BGX6" s="149"/>
      <c r="BGY6" s="149"/>
      <c r="BGZ6" s="149"/>
      <c r="BHA6" s="149"/>
      <c r="BHB6" s="149"/>
      <c r="BHC6" s="149"/>
      <c r="BHD6" s="149"/>
      <c r="BHE6" s="149"/>
      <c r="BHF6" s="149"/>
      <c r="BHG6" s="149"/>
      <c r="BHH6" s="149"/>
      <c r="BHI6" s="149"/>
      <c r="BHJ6" s="149"/>
      <c r="BHK6" s="149"/>
      <c r="BHL6" s="149"/>
      <c r="BHM6" s="149"/>
      <c r="BHN6" s="149"/>
      <c r="BHO6" s="149"/>
      <c r="BHP6" s="149"/>
      <c r="BHQ6" s="149"/>
      <c r="BHR6" s="149"/>
      <c r="BHS6" s="149"/>
      <c r="BHT6" s="149"/>
      <c r="BHU6" s="149"/>
      <c r="BHV6" s="149"/>
      <c r="BHW6" s="149"/>
      <c r="BHX6" s="149"/>
      <c r="BHY6" s="149"/>
      <c r="BHZ6" s="149"/>
      <c r="BIA6" s="149"/>
      <c r="BIB6" s="149"/>
      <c r="BIC6" s="149"/>
      <c r="BID6" s="149"/>
      <c r="BIE6" s="149"/>
      <c r="BIF6" s="149"/>
      <c r="BIG6" s="149"/>
      <c r="BIH6" s="149"/>
      <c r="BII6" s="149"/>
      <c r="BIJ6" s="149"/>
      <c r="BIK6" s="149"/>
      <c r="BIL6" s="149"/>
      <c r="BIM6" s="149"/>
      <c r="BIN6" s="149"/>
      <c r="BIO6" s="149"/>
      <c r="BIP6" s="149"/>
      <c r="BIQ6" s="149"/>
      <c r="BIR6" s="149"/>
      <c r="BIS6" s="149"/>
      <c r="BIT6" s="149"/>
      <c r="BIU6" s="149"/>
      <c r="BIV6" s="149"/>
      <c r="BIW6" s="149"/>
      <c r="BIX6" s="149"/>
      <c r="BIY6" s="149"/>
      <c r="BIZ6" s="149"/>
      <c r="BJA6" s="149"/>
      <c r="BJB6" s="149"/>
      <c r="BJC6" s="149"/>
      <c r="BJD6" s="149"/>
      <c r="BJE6" s="149"/>
      <c r="BJF6" s="149"/>
      <c r="BJG6" s="149"/>
      <c r="BJH6" s="149"/>
      <c r="BJI6" s="149"/>
      <c r="BJJ6" s="149"/>
      <c r="BJK6" s="149"/>
      <c r="BJL6" s="149"/>
      <c r="BJM6" s="149"/>
      <c r="BJN6" s="149"/>
      <c r="BJO6" s="149"/>
      <c r="BJP6" s="149"/>
      <c r="BJQ6" s="149"/>
      <c r="BJR6" s="149"/>
      <c r="BJS6" s="149"/>
      <c r="BJT6" s="149"/>
      <c r="BJU6" s="149"/>
      <c r="BJV6" s="149"/>
      <c r="BJW6" s="149"/>
      <c r="BJX6" s="149"/>
      <c r="BJY6" s="149"/>
      <c r="BJZ6" s="149"/>
      <c r="BKA6" s="149"/>
      <c r="BKB6" s="149"/>
      <c r="BKC6" s="149"/>
      <c r="BKD6" s="149"/>
      <c r="BKE6" s="149"/>
      <c r="BKF6" s="149"/>
      <c r="BKG6" s="149"/>
      <c r="BKH6" s="149"/>
      <c r="BKI6" s="149"/>
      <c r="BKJ6" s="149"/>
      <c r="BKK6" s="149"/>
      <c r="BKL6" s="149"/>
      <c r="BKM6" s="149"/>
      <c r="BKN6" s="149"/>
      <c r="BKO6" s="149"/>
      <c r="BKP6" s="149"/>
      <c r="BKQ6" s="149"/>
      <c r="BKR6" s="149"/>
      <c r="BKS6" s="149"/>
      <c r="BKT6" s="149"/>
      <c r="BKU6" s="149"/>
      <c r="BKV6" s="149"/>
      <c r="BKW6" s="149"/>
      <c r="BKX6" s="149"/>
      <c r="BKY6" s="149"/>
      <c r="BKZ6" s="149"/>
      <c r="BLA6" s="149"/>
      <c r="BLB6" s="149"/>
      <c r="BLC6" s="149"/>
      <c r="BLD6" s="149"/>
      <c r="BLE6" s="149"/>
      <c r="BLF6" s="149"/>
      <c r="BLG6" s="149"/>
      <c r="BLH6" s="149"/>
      <c r="BLI6" s="149"/>
      <c r="BLJ6" s="149"/>
      <c r="BLK6" s="149"/>
      <c r="BLL6" s="149"/>
      <c r="BLM6" s="149"/>
      <c r="BLN6" s="149"/>
      <c r="BLO6" s="149"/>
      <c r="BLP6" s="149"/>
      <c r="BLQ6" s="149"/>
      <c r="BLR6" s="149"/>
      <c r="BLS6" s="149"/>
      <c r="BLT6" s="149"/>
      <c r="BLU6" s="149"/>
      <c r="BLV6" s="149"/>
      <c r="BLW6" s="149"/>
      <c r="BLX6" s="149"/>
      <c r="BLY6" s="149"/>
      <c r="BLZ6" s="149"/>
      <c r="BMA6" s="149"/>
      <c r="BMB6" s="149"/>
      <c r="BMC6" s="149"/>
      <c r="BMD6" s="149"/>
      <c r="BME6" s="149"/>
      <c r="BMF6" s="149"/>
      <c r="BMG6" s="149"/>
      <c r="BMH6" s="149"/>
      <c r="BMI6" s="149"/>
      <c r="BMJ6" s="149"/>
      <c r="BMK6" s="149"/>
      <c r="BML6" s="149"/>
      <c r="BMM6" s="149"/>
      <c r="BMN6" s="149"/>
      <c r="BMO6" s="149"/>
      <c r="BMP6" s="149"/>
      <c r="BMQ6" s="149"/>
      <c r="BMR6" s="149"/>
      <c r="BMS6" s="149"/>
      <c r="BMT6" s="149"/>
      <c r="BMU6" s="149"/>
      <c r="BMV6" s="149"/>
      <c r="BMW6" s="149"/>
      <c r="BMX6" s="149"/>
      <c r="BMY6" s="149"/>
      <c r="BMZ6" s="149"/>
      <c r="BNA6" s="149"/>
      <c r="BNB6" s="149"/>
      <c r="BNC6" s="149"/>
      <c r="BND6" s="149"/>
      <c r="BNE6" s="149"/>
      <c r="BNF6" s="149"/>
      <c r="BNG6" s="149"/>
      <c r="BNH6" s="149"/>
      <c r="BNI6" s="149"/>
      <c r="BNJ6" s="149"/>
      <c r="BNK6" s="149"/>
      <c r="BNL6" s="149"/>
      <c r="BNM6" s="149"/>
      <c r="BNN6" s="149"/>
      <c r="BNO6" s="149"/>
      <c r="BNP6" s="149"/>
      <c r="BNQ6" s="149"/>
      <c r="BNR6" s="149"/>
      <c r="BNS6" s="149"/>
      <c r="BNT6" s="149"/>
      <c r="BNU6" s="149"/>
      <c r="BNV6" s="149"/>
      <c r="BNW6" s="149"/>
      <c r="BNX6" s="149"/>
      <c r="BNY6" s="149"/>
      <c r="BNZ6" s="149"/>
      <c r="BOA6" s="149"/>
      <c r="BOB6" s="149"/>
      <c r="BOC6" s="149"/>
      <c r="BOD6" s="149"/>
      <c r="BOE6" s="149"/>
      <c r="BOF6" s="149"/>
      <c r="BOG6" s="149"/>
      <c r="BOH6" s="149"/>
      <c r="BOI6" s="149"/>
      <c r="BOJ6" s="149"/>
      <c r="BOK6" s="149"/>
      <c r="BOL6" s="149"/>
      <c r="BOM6" s="149"/>
      <c r="BON6" s="149"/>
      <c r="BOO6" s="149"/>
      <c r="BOP6" s="149"/>
      <c r="BOQ6" s="149"/>
      <c r="BOR6" s="149"/>
      <c r="BOS6" s="149"/>
      <c r="BOT6" s="149"/>
      <c r="BOU6" s="149"/>
      <c r="BOV6" s="149"/>
      <c r="BOW6" s="149"/>
      <c r="BOX6" s="149"/>
      <c r="BOY6" s="149"/>
      <c r="BOZ6" s="149"/>
      <c r="BPA6" s="149"/>
      <c r="BPB6" s="149"/>
      <c r="BPC6" s="149"/>
      <c r="BPD6" s="149"/>
      <c r="BPE6" s="149"/>
      <c r="BPF6" s="149"/>
      <c r="BPG6" s="149"/>
      <c r="BPH6" s="149"/>
      <c r="BPI6" s="149"/>
      <c r="BPJ6" s="149"/>
      <c r="BPK6" s="149"/>
      <c r="BPL6" s="149"/>
      <c r="BPM6" s="149"/>
      <c r="BPN6" s="149"/>
      <c r="BPO6" s="149"/>
      <c r="BPP6" s="149"/>
      <c r="BPQ6" s="149"/>
      <c r="BPR6" s="149"/>
      <c r="BPS6" s="149"/>
      <c r="BPT6" s="149"/>
      <c r="BPU6" s="149"/>
      <c r="BPV6" s="149"/>
      <c r="BPW6" s="149"/>
      <c r="BPX6" s="149"/>
      <c r="BPY6" s="149"/>
      <c r="BPZ6" s="149"/>
      <c r="BQA6" s="149"/>
      <c r="BQB6" s="149"/>
      <c r="BQC6" s="149"/>
      <c r="BQD6" s="149"/>
      <c r="BQE6" s="149"/>
      <c r="BQF6" s="149"/>
      <c r="BQG6" s="149"/>
      <c r="BQH6" s="149"/>
      <c r="BQI6" s="149"/>
      <c r="BQJ6" s="149"/>
      <c r="BQK6" s="149"/>
      <c r="BQL6" s="149"/>
      <c r="BQM6" s="149"/>
      <c r="BQN6" s="149"/>
      <c r="BQO6" s="149"/>
      <c r="BQP6" s="149"/>
      <c r="BQQ6" s="149"/>
      <c r="BQR6" s="149"/>
      <c r="BQS6" s="149"/>
      <c r="BQT6" s="149"/>
      <c r="BQU6" s="149"/>
      <c r="BQV6" s="149"/>
      <c r="BQW6" s="149"/>
      <c r="BQX6" s="149"/>
      <c r="BQY6" s="149"/>
      <c r="BQZ6" s="149"/>
      <c r="BRA6" s="149"/>
      <c r="BRB6" s="149"/>
      <c r="BRC6" s="149"/>
      <c r="BRD6" s="149"/>
      <c r="BRE6" s="149"/>
      <c r="BRF6" s="149"/>
      <c r="BRG6" s="149"/>
      <c r="BRH6" s="149"/>
      <c r="BRI6" s="149"/>
      <c r="BRJ6" s="149"/>
      <c r="BRK6" s="149"/>
      <c r="BRL6" s="149"/>
      <c r="BRM6" s="149"/>
      <c r="BRN6" s="149"/>
      <c r="BRO6" s="149"/>
      <c r="BRP6" s="149"/>
      <c r="BRQ6" s="149"/>
      <c r="BRR6" s="149"/>
      <c r="BRS6" s="149"/>
      <c r="BRT6" s="149"/>
      <c r="BRU6" s="149"/>
      <c r="BRV6" s="149"/>
      <c r="BRW6" s="149"/>
      <c r="BRX6" s="149"/>
      <c r="BRY6" s="149"/>
      <c r="BRZ6" s="149"/>
      <c r="BSA6" s="149"/>
      <c r="BSB6" s="149"/>
      <c r="BSC6" s="149"/>
      <c r="BSD6" s="149"/>
      <c r="BSE6" s="149"/>
      <c r="BSF6" s="149"/>
      <c r="BSG6" s="149"/>
      <c r="BSH6" s="149"/>
      <c r="BSI6" s="149"/>
      <c r="BSJ6" s="149"/>
      <c r="BSK6" s="149"/>
      <c r="BSL6" s="149"/>
      <c r="BSM6" s="149"/>
      <c r="BSN6" s="149"/>
      <c r="BSO6" s="149"/>
      <c r="BSP6" s="149"/>
      <c r="BSQ6" s="149"/>
      <c r="BSR6" s="149"/>
      <c r="BSS6" s="149"/>
      <c r="BST6" s="149"/>
      <c r="BSU6" s="149"/>
      <c r="BSV6" s="149"/>
      <c r="BSW6" s="149"/>
      <c r="BSX6" s="149"/>
      <c r="BSY6" s="149"/>
      <c r="BSZ6" s="149"/>
      <c r="BTA6" s="149"/>
      <c r="BTB6" s="149"/>
      <c r="BTC6" s="149"/>
      <c r="BTD6" s="149"/>
      <c r="BTE6" s="149"/>
      <c r="BTF6" s="149"/>
      <c r="BTG6" s="149"/>
      <c r="BTH6" s="149"/>
      <c r="BTI6" s="149"/>
      <c r="BTJ6" s="149"/>
      <c r="BTK6" s="149"/>
      <c r="BTL6" s="149"/>
      <c r="BTM6" s="149"/>
      <c r="BTN6" s="149"/>
      <c r="BTO6" s="149"/>
      <c r="BTP6" s="149"/>
      <c r="BTQ6" s="149"/>
      <c r="BTR6" s="149"/>
      <c r="BTS6" s="149"/>
      <c r="BTT6" s="149"/>
      <c r="BTU6" s="149"/>
      <c r="BTV6" s="149"/>
      <c r="BTW6" s="149"/>
      <c r="BTX6" s="149"/>
      <c r="BTY6" s="149"/>
      <c r="BTZ6" s="149"/>
      <c r="BUA6" s="149"/>
      <c r="BUB6" s="149"/>
      <c r="BUC6" s="149"/>
      <c r="BUD6" s="149"/>
      <c r="BUE6" s="149"/>
      <c r="BUF6" s="149"/>
      <c r="BUG6" s="149"/>
      <c r="BUH6" s="149"/>
      <c r="BUI6" s="149"/>
      <c r="BUJ6" s="149"/>
      <c r="BUK6" s="149"/>
      <c r="BUL6" s="149"/>
      <c r="BUM6" s="149"/>
      <c r="BUN6" s="149"/>
      <c r="BUO6" s="149"/>
      <c r="BUP6" s="149"/>
      <c r="BUQ6" s="149"/>
      <c r="BUR6" s="149"/>
      <c r="BUS6" s="149"/>
      <c r="BUT6" s="149"/>
      <c r="BUU6" s="149"/>
      <c r="BUV6" s="149"/>
      <c r="BUW6" s="149"/>
      <c r="BUX6" s="149"/>
      <c r="BUY6" s="149"/>
      <c r="BUZ6" s="149"/>
      <c r="BVA6" s="149"/>
      <c r="BVB6" s="149"/>
      <c r="BVC6" s="149"/>
      <c r="BVD6" s="149"/>
      <c r="BVE6" s="149"/>
      <c r="BVF6" s="149"/>
      <c r="BVG6" s="149"/>
      <c r="BVH6" s="149"/>
      <c r="BVI6" s="149"/>
      <c r="BVJ6" s="149"/>
      <c r="BVK6" s="149"/>
      <c r="BVL6" s="149"/>
      <c r="BVM6" s="149"/>
      <c r="BVN6" s="149"/>
      <c r="BVO6" s="149"/>
      <c r="BVP6" s="149"/>
      <c r="BVQ6" s="149"/>
      <c r="BVR6" s="149"/>
      <c r="BVS6" s="149"/>
      <c r="BVT6" s="149"/>
      <c r="BVU6" s="149"/>
      <c r="BVV6" s="149"/>
      <c r="BVW6" s="149"/>
      <c r="BVX6" s="149"/>
      <c r="BVY6" s="149"/>
      <c r="BVZ6" s="149"/>
      <c r="BWA6" s="149"/>
      <c r="BWB6" s="149"/>
      <c r="BWC6" s="149"/>
      <c r="BWD6" s="149"/>
      <c r="BWE6" s="149"/>
      <c r="BWF6" s="149"/>
      <c r="BWG6" s="149"/>
      <c r="BWH6" s="149"/>
      <c r="BWI6" s="149"/>
      <c r="BWJ6" s="149"/>
      <c r="BWK6" s="149"/>
      <c r="BWL6" s="149"/>
      <c r="BWM6" s="149"/>
      <c r="BWN6" s="149"/>
      <c r="BWO6" s="149"/>
      <c r="BWP6" s="149"/>
      <c r="BWQ6" s="149"/>
      <c r="BWR6" s="149"/>
      <c r="BWS6" s="149"/>
      <c r="BWT6" s="149"/>
      <c r="BWU6" s="149"/>
      <c r="BWV6" s="149"/>
      <c r="BWW6" s="149"/>
      <c r="BWX6" s="149"/>
      <c r="BWY6" s="149"/>
      <c r="BWZ6" s="149"/>
      <c r="BXA6" s="149"/>
      <c r="BXB6" s="149"/>
      <c r="BXC6" s="149"/>
      <c r="BXD6" s="149"/>
      <c r="BXE6" s="149"/>
      <c r="BXF6" s="149"/>
      <c r="BXG6" s="149"/>
      <c r="BXH6" s="149"/>
      <c r="BXI6" s="149"/>
      <c r="BXJ6" s="149"/>
      <c r="BXK6" s="149"/>
      <c r="BXL6" s="149"/>
      <c r="BXM6" s="149"/>
      <c r="BXN6" s="149"/>
      <c r="BXO6" s="149"/>
      <c r="BXP6" s="149"/>
      <c r="BXQ6" s="149"/>
      <c r="BXR6" s="149"/>
      <c r="BXS6" s="149"/>
      <c r="BXT6" s="149"/>
      <c r="BXU6" s="149"/>
      <c r="BXV6" s="149"/>
      <c r="BXW6" s="149"/>
      <c r="BXX6" s="149"/>
      <c r="BXY6" s="149"/>
      <c r="BXZ6" s="149"/>
      <c r="BYA6" s="149"/>
      <c r="BYB6" s="149"/>
      <c r="BYC6" s="149"/>
      <c r="BYD6" s="149"/>
      <c r="BYE6" s="149"/>
      <c r="BYF6" s="149"/>
      <c r="BYG6" s="149"/>
      <c r="BYH6" s="149"/>
      <c r="BYI6" s="149"/>
      <c r="BYJ6" s="149"/>
      <c r="BYK6" s="149"/>
      <c r="BYL6" s="149"/>
      <c r="BYM6" s="149"/>
      <c r="BYN6" s="149"/>
      <c r="BYO6" s="149"/>
      <c r="BYP6" s="149"/>
      <c r="BYQ6" s="149"/>
      <c r="BYR6" s="149"/>
      <c r="BYS6" s="149"/>
      <c r="BYT6" s="149"/>
      <c r="BYU6" s="149"/>
      <c r="BYV6" s="149"/>
      <c r="BYW6" s="149"/>
      <c r="BYX6" s="149"/>
      <c r="BYY6" s="149"/>
      <c r="BYZ6" s="149"/>
      <c r="BZA6" s="149"/>
      <c r="BZB6" s="149"/>
      <c r="BZC6" s="149"/>
      <c r="BZD6" s="149"/>
      <c r="BZE6" s="149"/>
      <c r="BZF6" s="149"/>
      <c r="BZG6" s="149"/>
      <c r="BZH6" s="149"/>
      <c r="BZI6" s="149"/>
      <c r="BZJ6" s="149"/>
      <c r="BZK6" s="149"/>
      <c r="BZL6" s="149"/>
      <c r="BZM6" s="149"/>
      <c r="BZN6" s="149"/>
      <c r="BZO6" s="149"/>
      <c r="BZP6" s="149"/>
      <c r="BZQ6" s="149"/>
      <c r="BZR6" s="149"/>
      <c r="BZS6" s="149"/>
      <c r="BZT6" s="149"/>
      <c r="BZU6" s="149"/>
      <c r="BZV6" s="149"/>
      <c r="BZW6" s="149"/>
      <c r="BZX6" s="149"/>
      <c r="BZY6" s="149"/>
      <c r="BZZ6" s="149"/>
      <c r="CAA6" s="149"/>
      <c r="CAB6" s="149"/>
      <c r="CAC6" s="149"/>
      <c r="CAD6" s="149"/>
      <c r="CAE6" s="149"/>
      <c r="CAF6" s="149"/>
      <c r="CAG6" s="149"/>
      <c r="CAH6" s="149"/>
      <c r="CAI6" s="149"/>
      <c r="CAJ6" s="149"/>
      <c r="CAK6" s="149"/>
      <c r="CAL6" s="149"/>
      <c r="CAM6" s="149"/>
      <c r="CAN6" s="149"/>
      <c r="CAO6" s="149"/>
      <c r="CAP6" s="149"/>
      <c r="CAQ6" s="149"/>
      <c r="CAR6" s="149"/>
      <c r="CAS6" s="149"/>
      <c r="CAT6" s="149"/>
      <c r="CAU6" s="149"/>
      <c r="CAV6" s="149"/>
      <c r="CAW6" s="149"/>
      <c r="CAX6" s="149"/>
      <c r="CAY6" s="149"/>
      <c r="CAZ6" s="149"/>
      <c r="CBA6" s="149"/>
      <c r="CBB6" s="149"/>
      <c r="CBC6" s="149"/>
      <c r="CBD6" s="149"/>
      <c r="CBE6" s="149"/>
      <c r="CBF6" s="149"/>
      <c r="CBG6" s="149"/>
      <c r="CBH6" s="149"/>
      <c r="CBI6" s="149"/>
      <c r="CBJ6" s="149"/>
      <c r="CBK6" s="149"/>
      <c r="CBL6" s="149"/>
      <c r="CBM6" s="149"/>
      <c r="CBN6" s="149"/>
      <c r="CBO6" s="149"/>
      <c r="CBP6" s="149"/>
      <c r="CBQ6" s="149"/>
      <c r="CBR6" s="149"/>
      <c r="CBS6" s="149"/>
      <c r="CBT6" s="149"/>
      <c r="CBU6" s="149"/>
      <c r="CBV6" s="149"/>
      <c r="CBW6" s="149"/>
      <c r="CBX6" s="149"/>
      <c r="CBY6" s="149"/>
      <c r="CBZ6" s="149"/>
      <c r="CCA6" s="149"/>
      <c r="CCB6" s="149"/>
      <c r="CCC6" s="149"/>
      <c r="CCD6" s="149"/>
      <c r="CCE6" s="149"/>
      <c r="CCF6" s="149"/>
      <c r="CCG6" s="149"/>
      <c r="CCH6" s="149"/>
      <c r="CCI6" s="149"/>
      <c r="CCJ6" s="149"/>
      <c r="CCK6" s="149"/>
      <c r="CCL6" s="149"/>
      <c r="CCM6" s="149"/>
      <c r="CCN6" s="149"/>
      <c r="CCO6" s="149"/>
      <c r="CCP6" s="149"/>
      <c r="CCQ6" s="149"/>
      <c r="CCR6" s="149"/>
      <c r="CCS6" s="149"/>
      <c r="CCT6" s="149"/>
      <c r="CCU6" s="149"/>
      <c r="CCV6" s="149"/>
      <c r="CCW6" s="149"/>
      <c r="CCX6" s="149"/>
      <c r="CCY6" s="149"/>
      <c r="CCZ6" s="149"/>
      <c r="CDA6" s="149"/>
      <c r="CDB6" s="149"/>
      <c r="CDC6" s="149"/>
      <c r="CDD6" s="149"/>
      <c r="CDE6" s="149"/>
      <c r="CDF6" s="149"/>
      <c r="CDG6" s="149"/>
      <c r="CDH6" s="149"/>
      <c r="CDI6" s="149"/>
      <c r="CDJ6" s="149"/>
      <c r="CDK6" s="149"/>
      <c r="CDL6" s="149"/>
      <c r="CDM6" s="149"/>
      <c r="CDN6" s="149"/>
      <c r="CDO6" s="149"/>
      <c r="CDP6" s="149"/>
      <c r="CDQ6" s="149"/>
      <c r="CDR6" s="149"/>
      <c r="CDS6" s="149"/>
      <c r="CDT6" s="149"/>
      <c r="CDU6" s="149"/>
      <c r="CDV6" s="149"/>
      <c r="CDW6" s="149"/>
      <c r="CDX6" s="149"/>
      <c r="CDY6" s="149"/>
      <c r="CDZ6" s="149"/>
      <c r="CEA6" s="149"/>
      <c r="CEB6" s="149"/>
      <c r="CEC6" s="149"/>
      <c r="CED6" s="149"/>
      <c r="CEE6" s="149"/>
      <c r="CEF6" s="149"/>
      <c r="CEG6" s="149"/>
      <c r="CEH6" s="149"/>
      <c r="CEI6" s="149"/>
      <c r="CEJ6" s="149"/>
      <c r="CEK6" s="149"/>
      <c r="CEL6" s="149"/>
      <c r="CEM6" s="149"/>
      <c r="CEN6" s="149"/>
      <c r="CEO6" s="149"/>
      <c r="CEP6" s="149"/>
      <c r="CEQ6" s="149"/>
      <c r="CER6" s="149"/>
      <c r="CES6" s="149"/>
      <c r="CET6" s="149"/>
      <c r="CEU6" s="149"/>
      <c r="CEV6" s="149"/>
      <c r="CEW6" s="149"/>
      <c r="CEX6" s="149"/>
      <c r="CEY6" s="149"/>
      <c r="CEZ6" s="149"/>
      <c r="CFA6" s="149"/>
      <c r="CFB6" s="149"/>
      <c r="CFC6" s="149"/>
      <c r="CFD6" s="149"/>
      <c r="CFE6" s="149"/>
      <c r="CFF6" s="149"/>
      <c r="CFG6" s="149"/>
      <c r="CFH6" s="149"/>
      <c r="CFI6" s="149"/>
      <c r="CFJ6" s="149"/>
      <c r="CFK6" s="149"/>
      <c r="CFL6" s="149"/>
      <c r="CFM6" s="149"/>
      <c r="CFN6" s="149"/>
      <c r="CFO6" s="149"/>
      <c r="CFP6" s="149"/>
      <c r="CFQ6" s="149"/>
      <c r="CFR6" s="149"/>
      <c r="CFS6" s="149"/>
      <c r="CFT6" s="149"/>
      <c r="CFU6" s="149"/>
      <c r="CFV6" s="149"/>
      <c r="CFW6" s="149"/>
      <c r="CFX6" s="149"/>
      <c r="CFY6" s="149"/>
      <c r="CFZ6" s="149"/>
      <c r="CGA6" s="149"/>
      <c r="CGB6" s="149"/>
      <c r="CGC6" s="149"/>
      <c r="CGD6" s="149"/>
      <c r="CGE6" s="149"/>
      <c r="CGF6" s="149"/>
      <c r="CGG6" s="149"/>
      <c r="CGH6" s="149"/>
      <c r="CGI6" s="149"/>
      <c r="CGJ6" s="149"/>
      <c r="CGK6" s="149"/>
      <c r="CGL6" s="149"/>
      <c r="CGM6" s="149"/>
      <c r="CGN6" s="149"/>
      <c r="CGO6" s="149"/>
      <c r="CGP6" s="149"/>
      <c r="CGQ6" s="149"/>
      <c r="CGR6" s="149"/>
      <c r="CGS6" s="149"/>
      <c r="CGT6" s="149"/>
      <c r="CGU6" s="149"/>
      <c r="CGV6" s="149"/>
      <c r="CGW6" s="149"/>
      <c r="CGX6" s="149"/>
      <c r="CGY6" s="149"/>
      <c r="CGZ6" s="149"/>
      <c r="CHA6" s="149"/>
      <c r="CHB6" s="149"/>
      <c r="CHC6" s="149"/>
      <c r="CHD6" s="149"/>
      <c r="CHE6" s="149"/>
      <c r="CHF6" s="149"/>
      <c r="CHG6" s="149"/>
      <c r="CHH6" s="149"/>
      <c r="CHI6" s="149"/>
      <c r="CHJ6" s="149"/>
      <c r="CHK6" s="149"/>
      <c r="CHL6" s="149"/>
      <c r="CHM6" s="149"/>
      <c r="CHN6" s="149"/>
      <c r="CHO6" s="149"/>
      <c r="CHP6" s="149"/>
      <c r="CHQ6" s="149"/>
      <c r="CHR6" s="149"/>
      <c r="CHS6" s="149"/>
      <c r="CHT6" s="149"/>
      <c r="CHU6" s="149"/>
      <c r="CHV6" s="149"/>
      <c r="CHW6" s="149"/>
      <c r="CHX6" s="149"/>
      <c r="CHY6" s="149"/>
      <c r="CHZ6" s="149"/>
      <c r="CIA6" s="149"/>
      <c r="CIB6" s="149"/>
      <c r="CIC6" s="149"/>
      <c r="CID6" s="149"/>
      <c r="CIE6" s="149"/>
      <c r="CIF6" s="149"/>
      <c r="CIG6" s="149"/>
      <c r="CIH6" s="149"/>
      <c r="CII6" s="149"/>
      <c r="CIJ6" s="149"/>
      <c r="CIK6" s="149"/>
      <c r="CIL6" s="149"/>
      <c r="CIM6" s="149"/>
      <c r="CIN6" s="149"/>
      <c r="CIO6" s="149"/>
      <c r="CIP6" s="149"/>
      <c r="CIQ6" s="149"/>
      <c r="CIR6" s="149"/>
      <c r="CIS6" s="149"/>
      <c r="CIT6" s="149"/>
      <c r="CIU6" s="149"/>
      <c r="CIV6" s="149"/>
      <c r="CIW6" s="149"/>
      <c r="CIX6" s="149"/>
      <c r="CIY6" s="149"/>
      <c r="CIZ6" s="149"/>
      <c r="CJA6" s="149"/>
      <c r="CJB6" s="149"/>
      <c r="CJC6" s="149"/>
      <c r="CJD6" s="149"/>
      <c r="CJE6" s="149"/>
      <c r="CJF6" s="149"/>
      <c r="CJG6" s="149"/>
      <c r="CJH6" s="149"/>
      <c r="CJI6" s="149"/>
      <c r="CJJ6" s="149"/>
      <c r="CJK6" s="149"/>
      <c r="CJL6" s="149"/>
      <c r="CJM6" s="149"/>
      <c r="CJN6" s="149"/>
      <c r="CJO6" s="149"/>
      <c r="CJP6" s="149"/>
      <c r="CJQ6" s="149"/>
      <c r="CJR6" s="149"/>
      <c r="CJS6" s="149"/>
      <c r="CJT6" s="149"/>
      <c r="CJU6" s="149"/>
      <c r="CJV6" s="149"/>
      <c r="CJW6" s="149"/>
      <c r="CJX6" s="149"/>
      <c r="CJY6" s="149"/>
      <c r="CJZ6" s="149"/>
      <c r="CKA6" s="149"/>
      <c r="CKB6" s="149"/>
      <c r="CKC6" s="149"/>
      <c r="CKD6" s="149"/>
      <c r="CKE6" s="149"/>
      <c r="CKF6" s="149"/>
      <c r="CKG6" s="149"/>
      <c r="CKH6" s="149"/>
      <c r="CKI6" s="149"/>
      <c r="CKJ6" s="149"/>
      <c r="CKK6" s="149"/>
      <c r="CKL6" s="149"/>
      <c r="CKM6" s="149"/>
      <c r="CKN6" s="149"/>
      <c r="CKO6" s="149"/>
      <c r="CKP6" s="149"/>
      <c r="CKQ6" s="149"/>
      <c r="CKR6" s="149"/>
      <c r="CKS6" s="149"/>
      <c r="CKT6" s="149"/>
      <c r="CKU6" s="149"/>
      <c r="CKV6" s="149"/>
      <c r="CKW6" s="149"/>
      <c r="CKX6" s="149"/>
      <c r="CKY6" s="149"/>
      <c r="CKZ6" s="149"/>
      <c r="CLA6" s="149"/>
      <c r="CLB6" s="149"/>
      <c r="CLC6" s="149"/>
      <c r="CLD6" s="149"/>
      <c r="CLE6" s="149"/>
      <c r="CLF6" s="149"/>
      <c r="CLG6" s="149"/>
      <c r="CLH6" s="149"/>
      <c r="CLI6" s="149"/>
      <c r="CLJ6" s="149"/>
      <c r="CLK6" s="149"/>
      <c r="CLL6" s="149"/>
      <c r="CLM6" s="149"/>
      <c r="CLN6" s="149"/>
      <c r="CLO6" s="149"/>
      <c r="CLP6" s="149"/>
      <c r="CLQ6" s="149"/>
      <c r="CLR6" s="149"/>
      <c r="CLS6" s="149"/>
      <c r="CLT6" s="149"/>
      <c r="CLU6" s="149"/>
      <c r="CLV6" s="149"/>
      <c r="CLW6" s="149"/>
      <c r="CLX6" s="149"/>
      <c r="CLY6" s="149"/>
      <c r="CLZ6" s="149"/>
      <c r="CMA6" s="149"/>
      <c r="CMB6" s="149"/>
      <c r="CMC6" s="149"/>
      <c r="CMD6" s="149"/>
      <c r="CME6" s="149"/>
      <c r="CMF6" s="149"/>
      <c r="CMG6" s="149"/>
      <c r="CMH6" s="149"/>
      <c r="CMI6" s="149"/>
      <c r="CMJ6" s="149"/>
      <c r="CMK6" s="149"/>
      <c r="CML6" s="149"/>
      <c r="CMM6" s="149"/>
      <c r="CMN6" s="149"/>
      <c r="CMO6" s="149"/>
      <c r="CMP6" s="149"/>
      <c r="CMQ6" s="149"/>
      <c r="CMR6" s="149"/>
      <c r="CMS6" s="149"/>
      <c r="CMT6" s="149"/>
      <c r="CMU6" s="149"/>
      <c r="CMV6" s="149"/>
      <c r="CMW6" s="149"/>
      <c r="CMX6" s="149"/>
      <c r="CMY6" s="149"/>
      <c r="CMZ6" s="149"/>
      <c r="CNA6" s="149"/>
      <c r="CNB6" s="149"/>
      <c r="CNC6" s="149"/>
      <c r="CND6" s="149"/>
      <c r="CNE6" s="149"/>
      <c r="CNF6" s="149"/>
      <c r="CNG6" s="149"/>
      <c r="CNH6" s="149"/>
      <c r="CNI6" s="149"/>
      <c r="CNJ6" s="149"/>
      <c r="CNK6" s="149"/>
      <c r="CNL6" s="149"/>
      <c r="CNM6" s="149"/>
      <c r="CNN6" s="149"/>
      <c r="CNO6" s="149"/>
      <c r="CNP6" s="149"/>
      <c r="CNQ6" s="149"/>
      <c r="CNR6" s="149"/>
      <c r="CNS6" s="149"/>
      <c r="CNT6" s="149"/>
      <c r="CNU6" s="149"/>
      <c r="CNV6" s="149"/>
      <c r="CNW6" s="149"/>
      <c r="CNX6" s="149"/>
      <c r="CNY6" s="149"/>
      <c r="CNZ6" s="149"/>
      <c r="COA6" s="149"/>
      <c r="COB6" s="149"/>
      <c r="COC6" s="149"/>
      <c r="COD6" s="149"/>
      <c r="COE6" s="149"/>
      <c r="COF6" s="149"/>
      <c r="COG6" s="149"/>
      <c r="COH6" s="149"/>
      <c r="COI6" s="149"/>
      <c r="COJ6" s="149"/>
      <c r="COK6" s="149"/>
      <c r="COL6" s="149"/>
      <c r="COM6" s="149"/>
      <c r="CON6" s="149"/>
      <c r="COO6" s="149"/>
      <c r="COP6" s="149"/>
      <c r="COQ6" s="149"/>
      <c r="COR6" s="149"/>
      <c r="COS6" s="149"/>
      <c r="COT6" s="149"/>
      <c r="COU6" s="149"/>
      <c r="COV6" s="149"/>
      <c r="COW6" s="149"/>
      <c r="COX6" s="149"/>
      <c r="COY6" s="149"/>
      <c r="COZ6" s="149"/>
      <c r="CPA6" s="149"/>
      <c r="CPB6" s="149"/>
      <c r="CPC6" s="149"/>
      <c r="CPD6" s="149"/>
      <c r="CPE6" s="149"/>
      <c r="CPF6" s="149"/>
      <c r="CPG6" s="149"/>
      <c r="CPH6" s="149"/>
      <c r="CPI6" s="149"/>
      <c r="CPJ6" s="149"/>
      <c r="CPK6" s="149"/>
      <c r="CPL6" s="149"/>
      <c r="CPM6" s="149"/>
      <c r="CPN6" s="149"/>
      <c r="CPO6" s="149"/>
      <c r="CPP6" s="149"/>
      <c r="CPQ6" s="149"/>
      <c r="CPR6" s="149"/>
      <c r="CPS6" s="149"/>
      <c r="CPT6" s="149"/>
      <c r="CPU6" s="149"/>
      <c r="CPV6" s="149"/>
      <c r="CPW6" s="149"/>
      <c r="CPX6" s="149"/>
      <c r="CPY6" s="149"/>
      <c r="CPZ6" s="149"/>
      <c r="CQA6" s="149"/>
      <c r="CQB6" s="149"/>
      <c r="CQC6" s="149"/>
      <c r="CQD6" s="149"/>
      <c r="CQE6" s="149"/>
      <c r="CQF6" s="149"/>
      <c r="CQG6" s="149"/>
      <c r="CQH6" s="149"/>
      <c r="CQI6" s="149"/>
      <c r="CQJ6" s="149"/>
      <c r="CQK6" s="149"/>
      <c r="CQL6" s="149"/>
      <c r="CQM6" s="149"/>
      <c r="CQN6" s="149"/>
      <c r="CQO6" s="149"/>
      <c r="CQP6" s="149"/>
      <c r="CQQ6" s="149"/>
      <c r="CQR6" s="149"/>
      <c r="CQS6" s="149"/>
      <c r="CQT6" s="149"/>
      <c r="CQU6" s="149"/>
      <c r="CQV6" s="149"/>
      <c r="CQW6" s="149"/>
      <c r="CQX6" s="149"/>
      <c r="CQY6" s="149"/>
      <c r="CQZ6" s="149"/>
      <c r="CRA6" s="149"/>
      <c r="CRB6" s="149"/>
      <c r="CRC6" s="149"/>
      <c r="CRD6" s="149"/>
      <c r="CRE6" s="149"/>
      <c r="CRF6" s="149"/>
      <c r="CRG6" s="149"/>
      <c r="CRH6" s="149"/>
      <c r="CRI6" s="149"/>
      <c r="CRJ6" s="149"/>
      <c r="CRK6" s="149"/>
      <c r="CRL6" s="149"/>
      <c r="CRM6" s="149"/>
      <c r="CRN6" s="149"/>
      <c r="CRO6" s="149"/>
      <c r="CRP6" s="149"/>
      <c r="CRQ6" s="149"/>
      <c r="CRR6" s="149"/>
      <c r="CRS6" s="149"/>
      <c r="CRT6" s="149"/>
      <c r="CRU6" s="149"/>
      <c r="CRV6" s="149"/>
      <c r="CRW6" s="149"/>
      <c r="CRX6" s="149"/>
      <c r="CRY6" s="149"/>
      <c r="CRZ6" s="149"/>
      <c r="CSA6" s="149"/>
      <c r="CSB6" s="149"/>
      <c r="CSC6" s="149"/>
      <c r="CSD6" s="149"/>
      <c r="CSE6" s="149"/>
      <c r="CSF6" s="149"/>
      <c r="CSG6" s="149"/>
      <c r="CSH6" s="149"/>
      <c r="CSI6" s="149"/>
      <c r="CSJ6" s="149"/>
      <c r="CSK6" s="149"/>
      <c r="CSL6" s="149"/>
      <c r="CSM6" s="149"/>
      <c r="CSN6" s="149"/>
      <c r="CSO6" s="149"/>
      <c r="CSP6" s="149"/>
      <c r="CSQ6" s="149"/>
      <c r="CSR6" s="149"/>
      <c r="CSS6" s="149"/>
      <c r="CST6" s="149"/>
      <c r="CSU6" s="149"/>
      <c r="CSV6" s="149"/>
      <c r="CSW6" s="149"/>
      <c r="CSX6" s="149"/>
      <c r="CSY6" s="149"/>
      <c r="CSZ6" s="149"/>
      <c r="CTA6" s="149"/>
      <c r="CTB6" s="149"/>
      <c r="CTC6" s="149"/>
      <c r="CTD6" s="149"/>
      <c r="CTE6" s="149"/>
      <c r="CTF6" s="149"/>
      <c r="CTG6" s="149"/>
      <c r="CTH6" s="149"/>
      <c r="CTI6" s="149"/>
      <c r="CTJ6" s="149"/>
      <c r="CTK6" s="149"/>
      <c r="CTL6" s="149"/>
      <c r="CTM6" s="149"/>
      <c r="CTN6" s="149"/>
      <c r="CTO6" s="149"/>
      <c r="CTP6" s="149"/>
      <c r="CTQ6" s="149"/>
      <c r="CTR6" s="149"/>
      <c r="CTS6" s="149"/>
      <c r="CTT6" s="149"/>
      <c r="CTU6" s="149"/>
      <c r="CTV6" s="149"/>
      <c r="CTW6" s="149"/>
      <c r="CTX6" s="149"/>
      <c r="CTY6" s="149"/>
      <c r="CTZ6" s="149"/>
      <c r="CUA6" s="149"/>
      <c r="CUB6" s="149"/>
      <c r="CUC6" s="149"/>
      <c r="CUD6" s="149"/>
      <c r="CUE6" s="149"/>
      <c r="CUF6" s="149"/>
      <c r="CUG6" s="149"/>
      <c r="CUH6" s="149"/>
      <c r="CUI6" s="149"/>
      <c r="CUJ6" s="149"/>
      <c r="CUK6" s="149"/>
      <c r="CUL6" s="149"/>
      <c r="CUM6" s="149"/>
      <c r="CUN6" s="149"/>
      <c r="CUO6" s="149"/>
      <c r="CUP6" s="149"/>
      <c r="CUQ6" s="149"/>
      <c r="CUR6" s="149"/>
      <c r="CUS6" s="149"/>
      <c r="CUT6" s="149"/>
      <c r="CUU6" s="149"/>
      <c r="CUV6" s="149"/>
      <c r="CUW6" s="149"/>
      <c r="CUX6" s="149"/>
      <c r="CUY6" s="149"/>
      <c r="CUZ6" s="149"/>
      <c r="CVA6" s="149"/>
      <c r="CVB6" s="149"/>
      <c r="CVC6" s="149"/>
      <c r="CVD6" s="149"/>
      <c r="CVE6" s="149"/>
      <c r="CVF6" s="149"/>
      <c r="CVG6" s="149"/>
      <c r="CVH6" s="149"/>
      <c r="CVI6" s="149"/>
      <c r="CVJ6" s="149"/>
      <c r="CVK6" s="149"/>
      <c r="CVL6" s="149"/>
      <c r="CVM6" s="149"/>
      <c r="CVN6" s="149"/>
      <c r="CVO6" s="149"/>
      <c r="CVP6" s="149"/>
      <c r="CVQ6" s="149"/>
      <c r="CVR6" s="149"/>
      <c r="CVS6" s="149"/>
      <c r="CVT6" s="149"/>
      <c r="CVU6" s="149"/>
      <c r="CVV6" s="149"/>
      <c r="CVW6" s="149"/>
      <c r="CVX6" s="149"/>
      <c r="CVY6" s="149"/>
      <c r="CVZ6" s="149"/>
      <c r="CWA6" s="149"/>
      <c r="CWB6" s="149"/>
      <c r="CWC6" s="149"/>
      <c r="CWD6" s="149"/>
      <c r="CWE6" s="149"/>
      <c r="CWF6" s="149"/>
      <c r="CWG6" s="149"/>
      <c r="CWH6" s="149"/>
      <c r="CWI6" s="149"/>
      <c r="CWJ6" s="149"/>
      <c r="CWK6" s="149"/>
      <c r="CWL6" s="149"/>
      <c r="CWM6" s="149"/>
      <c r="CWN6" s="149"/>
      <c r="CWO6" s="149"/>
      <c r="CWP6" s="149"/>
      <c r="CWQ6" s="149"/>
      <c r="CWR6" s="149"/>
      <c r="CWS6" s="149"/>
      <c r="CWT6" s="149"/>
      <c r="CWU6" s="149"/>
      <c r="CWV6" s="149"/>
      <c r="CWW6" s="149"/>
      <c r="CWX6" s="149"/>
      <c r="CWY6" s="149"/>
      <c r="CWZ6" s="149"/>
      <c r="CXA6" s="149"/>
      <c r="CXB6" s="149"/>
      <c r="CXC6" s="149"/>
      <c r="CXD6" s="149"/>
      <c r="CXE6" s="149"/>
      <c r="CXF6" s="149"/>
      <c r="CXG6" s="149"/>
      <c r="CXH6" s="149"/>
      <c r="CXI6" s="149"/>
      <c r="CXJ6" s="149"/>
      <c r="CXK6" s="149"/>
      <c r="CXL6" s="149"/>
      <c r="CXM6" s="149"/>
      <c r="CXN6" s="149"/>
      <c r="CXO6" s="149"/>
      <c r="CXP6" s="149"/>
      <c r="CXQ6" s="149"/>
      <c r="CXR6" s="149"/>
      <c r="CXS6" s="149"/>
      <c r="CXT6" s="149"/>
      <c r="CXU6" s="149"/>
      <c r="CXV6" s="149"/>
      <c r="CXW6" s="149"/>
      <c r="CXX6" s="149"/>
      <c r="CXY6" s="149"/>
      <c r="CXZ6" s="149"/>
      <c r="CYA6" s="149"/>
      <c r="CYB6" s="149"/>
      <c r="CYC6" s="149"/>
      <c r="CYD6" s="149"/>
      <c r="CYE6" s="149"/>
      <c r="CYF6" s="149"/>
      <c r="CYG6" s="149"/>
      <c r="CYH6" s="149"/>
      <c r="CYI6" s="149"/>
      <c r="CYJ6" s="149"/>
      <c r="CYK6" s="149"/>
      <c r="CYL6" s="149"/>
      <c r="CYM6" s="149"/>
      <c r="CYN6" s="149"/>
      <c r="CYO6" s="149"/>
      <c r="CYP6" s="149"/>
      <c r="CYQ6" s="149"/>
      <c r="CYR6" s="149"/>
      <c r="CYS6" s="149"/>
      <c r="CYT6" s="149"/>
      <c r="CYU6" s="149"/>
      <c r="CYV6" s="149"/>
      <c r="CYW6" s="149"/>
      <c r="CYX6" s="149"/>
      <c r="CYY6" s="149"/>
      <c r="CYZ6" s="149"/>
      <c r="CZA6" s="149"/>
      <c r="CZB6" s="149"/>
      <c r="CZC6" s="149"/>
      <c r="CZD6" s="149"/>
      <c r="CZE6" s="149"/>
      <c r="CZF6" s="149"/>
      <c r="CZG6" s="149"/>
      <c r="CZH6" s="149"/>
      <c r="CZI6" s="149"/>
      <c r="CZJ6" s="149"/>
      <c r="CZK6" s="149"/>
      <c r="CZL6" s="149"/>
      <c r="CZM6" s="149"/>
      <c r="CZN6" s="149"/>
      <c r="CZO6" s="149"/>
      <c r="CZP6" s="149"/>
      <c r="CZQ6" s="149"/>
      <c r="CZR6" s="149"/>
      <c r="CZS6" s="149"/>
      <c r="CZT6" s="149"/>
      <c r="CZU6" s="149"/>
      <c r="CZV6" s="149"/>
      <c r="CZW6" s="149"/>
      <c r="CZX6" s="149"/>
      <c r="CZY6" s="149"/>
      <c r="CZZ6" s="149"/>
      <c r="DAA6" s="149"/>
      <c r="DAB6" s="149"/>
      <c r="DAC6" s="149"/>
      <c r="DAD6" s="149"/>
      <c r="DAE6" s="149"/>
      <c r="DAF6" s="149"/>
      <c r="DAG6" s="149"/>
      <c r="DAH6" s="149"/>
      <c r="DAI6" s="149"/>
      <c r="DAJ6" s="149"/>
      <c r="DAK6" s="149"/>
      <c r="DAL6" s="149"/>
      <c r="DAM6" s="149"/>
      <c r="DAN6" s="149"/>
      <c r="DAO6" s="149"/>
      <c r="DAP6" s="149"/>
      <c r="DAQ6" s="149"/>
      <c r="DAR6" s="149"/>
      <c r="DAS6" s="149"/>
      <c r="DAT6" s="149"/>
      <c r="DAU6" s="149"/>
      <c r="DAV6" s="149"/>
      <c r="DAW6" s="149"/>
      <c r="DAX6" s="149"/>
      <c r="DAY6" s="149"/>
      <c r="DAZ6" s="149"/>
      <c r="DBA6" s="149"/>
      <c r="DBB6" s="149"/>
      <c r="DBC6" s="149"/>
      <c r="DBD6" s="149"/>
      <c r="DBE6" s="149"/>
      <c r="DBF6" s="149"/>
      <c r="DBG6" s="149"/>
      <c r="DBH6" s="149"/>
      <c r="DBI6" s="149"/>
      <c r="DBJ6" s="149"/>
      <c r="DBK6" s="149"/>
      <c r="DBL6" s="149"/>
      <c r="DBM6" s="149"/>
      <c r="DBN6" s="149"/>
      <c r="DBO6" s="149"/>
      <c r="DBP6" s="149"/>
      <c r="DBQ6" s="149"/>
      <c r="DBR6" s="149"/>
      <c r="DBS6" s="149"/>
      <c r="DBT6" s="149"/>
      <c r="DBU6" s="149"/>
      <c r="DBV6" s="149"/>
      <c r="DBW6" s="149"/>
      <c r="DBX6" s="149"/>
      <c r="DBY6" s="149"/>
      <c r="DBZ6" s="149"/>
      <c r="DCA6" s="149"/>
      <c r="DCB6" s="149"/>
      <c r="DCC6" s="149"/>
      <c r="DCD6" s="149"/>
      <c r="DCE6" s="149"/>
      <c r="DCF6" s="149"/>
      <c r="DCG6" s="149"/>
      <c r="DCH6" s="149"/>
      <c r="DCI6" s="149"/>
      <c r="DCJ6" s="149"/>
      <c r="DCK6" s="149"/>
      <c r="DCL6" s="149"/>
      <c r="DCM6" s="149"/>
      <c r="DCN6" s="149"/>
      <c r="DCO6" s="149"/>
      <c r="DCP6" s="149"/>
      <c r="DCQ6" s="149"/>
      <c r="DCR6" s="149"/>
      <c r="DCS6" s="149"/>
      <c r="DCT6" s="149"/>
      <c r="DCU6" s="149"/>
      <c r="DCV6" s="149"/>
      <c r="DCW6" s="149"/>
      <c r="DCX6" s="149"/>
      <c r="DCY6" s="149"/>
      <c r="DCZ6" s="149"/>
      <c r="DDA6" s="149"/>
      <c r="DDB6" s="149"/>
      <c r="DDC6" s="149"/>
      <c r="DDD6" s="149"/>
      <c r="DDE6" s="149"/>
      <c r="DDF6" s="149"/>
      <c r="DDG6" s="149"/>
      <c r="DDH6" s="149"/>
      <c r="DDI6" s="149"/>
      <c r="DDJ6" s="149"/>
      <c r="DDK6" s="149"/>
      <c r="DDL6" s="149"/>
      <c r="DDM6" s="149"/>
      <c r="DDN6" s="149"/>
      <c r="DDO6" s="149"/>
      <c r="DDP6" s="149"/>
      <c r="DDQ6" s="149"/>
      <c r="DDR6" s="149"/>
      <c r="DDS6" s="149"/>
      <c r="DDT6" s="149"/>
      <c r="DDU6" s="149"/>
      <c r="DDV6" s="149"/>
      <c r="DDW6" s="149"/>
      <c r="DDX6" s="149"/>
      <c r="DDY6" s="149"/>
      <c r="DDZ6" s="149"/>
      <c r="DEA6" s="149"/>
      <c r="DEB6" s="149"/>
      <c r="DEC6" s="149"/>
      <c r="DED6" s="149"/>
      <c r="DEE6" s="149"/>
      <c r="DEF6" s="149"/>
      <c r="DEG6" s="149"/>
      <c r="DEH6" s="149"/>
      <c r="DEI6" s="149"/>
      <c r="DEJ6" s="149"/>
      <c r="DEK6" s="149"/>
      <c r="DEL6" s="149"/>
      <c r="DEM6" s="149"/>
      <c r="DEN6" s="149"/>
      <c r="DEO6" s="149"/>
      <c r="DEP6" s="149"/>
      <c r="DEQ6" s="149"/>
      <c r="DER6" s="149"/>
      <c r="DES6" s="149"/>
      <c r="DET6" s="149"/>
      <c r="DEU6" s="149"/>
      <c r="DEV6" s="149"/>
      <c r="DEW6" s="149"/>
      <c r="DEX6" s="149"/>
      <c r="DEY6" s="149"/>
      <c r="DEZ6" s="149"/>
      <c r="DFA6" s="149"/>
      <c r="DFB6" s="149"/>
      <c r="DFC6" s="149"/>
      <c r="DFD6" s="149"/>
      <c r="DFE6" s="149"/>
      <c r="DFF6" s="149"/>
      <c r="DFG6" s="149"/>
      <c r="DFH6" s="149"/>
      <c r="DFI6" s="149"/>
      <c r="DFJ6" s="149"/>
      <c r="DFK6" s="149"/>
      <c r="DFL6" s="149"/>
      <c r="DFM6" s="149"/>
      <c r="DFN6" s="149"/>
      <c r="DFO6" s="149"/>
      <c r="DFP6" s="149"/>
      <c r="DFQ6" s="149"/>
      <c r="DFR6" s="149"/>
      <c r="DFS6" s="149"/>
      <c r="DFT6" s="149"/>
      <c r="DFU6" s="149"/>
      <c r="DFV6" s="149"/>
      <c r="DFW6" s="149"/>
      <c r="DFX6" s="149"/>
      <c r="DFY6" s="149"/>
      <c r="DFZ6" s="149"/>
      <c r="DGA6" s="149"/>
      <c r="DGB6" s="149"/>
      <c r="DGC6" s="149"/>
      <c r="DGD6" s="149"/>
      <c r="DGE6" s="149"/>
      <c r="DGF6" s="149"/>
      <c r="DGG6" s="149"/>
      <c r="DGH6" s="149"/>
      <c r="DGI6" s="149"/>
      <c r="DGJ6" s="149"/>
      <c r="DGK6" s="149"/>
      <c r="DGL6" s="149"/>
      <c r="DGM6" s="149"/>
      <c r="DGN6" s="149"/>
      <c r="DGO6" s="149"/>
      <c r="DGP6" s="149"/>
      <c r="DGQ6" s="149"/>
      <c r="DGR6" s="149"/>
      <c r="DGS6" s="149"/>
      <c r="DGT6" s="149"/>
      <c r="DGU6" s="149"/>
      <c r="DGV6" s="149"/>
      <c r="DGW6" s="149"/>
      <c r="DGX6" s="149"/>
      <c r="DGY6" s="149"/>
      <c r="DGZ6" s="149"/>
      <c r="DHA6" s="149"/>
      <c r="DHB6" s="149"/>
      <c r="DHC6" s="149"/>
      <c r="DHD6" s="149"/>
      <c r="DHE6" s="149"/>
      <c r="DHF6" s="149"/>
      <c r="DHG6" s="149"/>
      <c r="DHH6" s="149"/>
      <c r="DHI6" s="149"/>
      <c r="DHJ6" s="149"/>
      <c r="DHK6" s="149"/>
      <c r="DHL6" s="149"/>
      <c r="DHM6" s="149"/>
      <c r="DHN6" s="149"/>
      <c r="DHO6" s="149"/>
      <c r="DHP6" s="149"/>
      <c r="DHQ6" s="149"/>
      <c r="DHR6" s="149"/>
      <c r="DHS6" s="149"/>
      <c r="DHT6" s="149"/>
      <c r="DHU6" s="149"/>
      <c r="DHV6" s="149"/>
      <c r="DHW6" s="149"/>
      <c r="DHX6" s="149"/>
      <c r="DHY6" s="149"/>
      <c r="DHZ6" s="149"/>
      <c r="DIA6" s="149"/>
      <c r="DIB6" s="149"/>
      <c r="DIC6" s="149"/>
      <c r="DID6" s="149"/>
      <c r="DIE6" s="149"/>
      <c r="DIF6" s="149"/>
      <c r="DIG6" s="149"/>
      <c r="DIH6" s="149"/>
      <c r="DII6" s="149"/>
      <c r="DIJ6" s="149"/>
      <c r="DIK6" s="149"/>
      <c r="DIL6" s="149"/>
      <c r="DIM6" s="149"/>
      <c r="DIN6" s="149"/>
      <c r="DIO6" s="149"/>
      <c r="DIP6" s="149"/>
      <c r="DIQ6" s="149"/>
      <c r="DIR6" s="149"/>
      <c r="DIS6" s="149"/>
      <c r="DIT6" s="149"/>
      <c r="DIU6" s="149"/>
      <c r="DIV6" s="149"/>
      <c r="DIW6" s="149"/>
      <c r="DIX6" s="149"/>
      <c r="DIY6" s="149"/>
      <c r="DIZ6" s="149"/>
      <c r="DJA6" s="149"/>
      <c r="DJB6" s="149"/>
      <c r="DJC6" s="149"/>
      <c r="DJD6" s="149"/>
      <c r="DJE6" s="149"/>
      <c r="DJF6" s="149"/>
      <c r="DJG6" s="149"/>
      <c r="DJH6" s="149"/>
      <c r="DJI6" s="149"/>
      <c r="DJJ6" s="149"/>
      <c r="DJK6" s="149"/>
      <c r="DJL6" s="149"/>
      <c r="DJM6" s="149"/>
      <c r="DJN6" s="149"/>
      <c r="DJO6" s="149"/>
      <c r="DJP6" s="149"/>
      <c r="DJQ6" s="149"/>
      <c r="DJR6" s="149"/>
      <c r="DJS6" s="149"/>
      <c r="DJT6" s="149"/>
      <c r="DJU6" s="149"/>
      <c r="DJV6" s="149"/>
      <c r="DJW6" s="149"/>
      <c r="DJX6" s="149"/>
      <c r="DJY6" s="149"/>
      <c r="DJZ6" s="149"/>
      <c r="DKA6" s="149"/>
      <c r="DKB6" s="149"/>
      <c r="DKC6" s="149"/>
      <c r="DKD6" s="149"/>
      <c r="DKE6" s="149"/>
      <c r="DKF6" s="149"/>
      <c r="DKG6" s="149"/>
      <c r="DKH6" s="149"/>
      <c r="DKI6" s="149"/>
      <c r="DKJ6" s="149"/>
      <c r="DKK6" s="149"/>
      <c r="DKL6" s="149"/>
      <c r="DKM6" s="149"/>
      <c r="DKN6" s="149"/>
      <c r="DKO6" s="149"/>
      <c r="DKP6" s="149"/>
      <c r="DKQ6" s="149"/>
      <c r="DKR6" s="149"/>
      <c r="DKS6" s="149"/>
      <c r="DKT6" s="149"/>
      <c r="DKU6" s="149"/>
      <c r="DKV6" s="149"/>
      <c r="DKW6" s="149"/>
      <c r="DKX6" s="149"/>
      <c r="DKY6" s="149"/>
      <c r="DKZ6" s="149"/>
      <c r="DLA6" s="149"/>
      <c r="DLB6" s="149"/>
      <c r="DLC6" s="149"/>
      <c r="DLD6" s="149"/>
      <c r="DLE6" s="149"/>
      <c r="DLF6" s="149"/>
      <c r="DLG6" s="149"/>
      <c r="DLH6" s="149"/>
      <c r="DLI6" s="149"/>
      <c r="DLJ6" s="149"/>
      <c r="DLK6" s="149"/>
      <c r="DLL6" s="149"/>
      <c r="DLM6" s="149"/>
      <c r="DLN6" s="149"/>
      <c r="DLO6" s="149"/>
      <c r="DLP6" s="149"/>
      <c r="DLQ6" s="149"/>
      <c r="DLR6" s="149"/>
      <c r="DLS6" s="149"/>
      <c r="DLT6" s="149"/>
      <c r="DLU6" s="149"/>
      <c r="DLV6" s="149"/>
      <c r="DLW6" s="149"/>
      <c r="DLX6" s="149"/>
      <c r="DLY6" s="149"/>
      <c r="DLZ6" s="149"/>
      <c r="DMA6" s="149"/>
      <c r="DMB6" s="149"/>
      <c r="DMC6" s="149"/>
      <c r="DMD6" s="149"/>
      <c r="DME6" s="149"/>
      <c r="DMF6" s="149"/>
      <c r="DMG6" s="149"/>
      <c r="DMH6" s="149"/>
      <c r="DMI6" s="149"/>
      <c r="DMJ6" s="149"/>
      <c r="DMK6" s="149"/>
      <c r="DML6" s="149"/>
      <c r="DMM6" s="149"/>
      <c r="DMN6" s="149"/>
      <c r="DMO6" s="149"/>
      <c r="DMP6" s="149"/>
      <c r="DMQ6" s="149"/>
      <c r="DMR6" s="149"/>
      <c r="DMS6" s="149"/>
      <c r="DMT6" s="149"/>
      <c r="DMU6" s="149"/>
      <c r="DMV6" s="149"/>
      <c r="DMW6" s="149"/>
      <c r="DMX6" s="149"/>
      <c r="DMY6" s="149"/>
      <c r="DMZ6" s="149"/>
      <c r="DNA6" s="149"/>
      <c r="DNB6" s="149"/>
      <c r="DNC6" s="149"/>
      <c r="DND6" s="149"/>
      <c r="DNE6" s="149"/>
      <c r="DNF6" s="149"/>
      <c r="DNG6" s="149"/>
      <c r="DNH6" s="149"/>
      <c r="DNI6" s="149"/>
      <c r="DNJ6" s="149"/>
      <c r="DNK6" s="149"/>
      <c r="DNL6" s="149"/>
      <c r="DNM6" s="149"/>
      <c r="DNN6" s="149"/>
      <c r="DNO6" s="149"/>
      <c r="DNP6" s="149"/>
      <c r="DNQ6" s="149"/>
      <c r="DNR6" s="149"/>
      <c r="DNS6" s="149"/>
      <c r="DNT6" s="149"/>
      <c r="DNU6" s="149"/>
      <c r="DNV6" s="149"/>
      <c r="DNW6" s="149"/>
      <c r="DNX6" s="149"/>
      <c r="DNY6" s="149"/>
      <c r="DNZ6" s="149"/>
      <c r="DOA6" s="149"/>
      <c r="DOB6" s="149"/>
      <c r="DOC6" s="149"/>
      <c r="DOD6" s="149"/>
      <c r="DOE6" s="149"/>
      <c r="DOF6" s="149"/>
      <c r="DOG6" s="149"/>
      <c r="DOH6" s="149"/>
      <c r="DOI6" s="149"/>
      <c r="DOJ6" s="149"/>
      <c r="DOK6" s="149"/>
      <c r="DOL6" s="149"/>
      <c r="DOM6" s="149"/>
      <c r="DON6" s="149"/>
      <c r="DOO6" s="149"/>
      <c r="DOP6" s="149"/>
      <c r="DOQ6" s="149"/>
      <c r="DOR6" s="149"/>
      <c r="DOS6" s="149"/>
      <c r="DOT6" s="149"/>
      <c r="DOU6" s="149"/>
      <c r="DOV6" s="149"/>
      <c r="DOW6" s="149"/>
      <c r="DOX6" s="149"/>
      <c r="DOY6" s="149"/>
      <c r="DOZ6" s="149"/>
      <c r="DPA6" s="149"/>
      <c r="DPB6" s="149"/>
      <c r="DPC6" s="149"/>
      <c r="DPD6" s="149"/>
      <c r="DPE6" s="149"/>
      <c r="DPF6" s="149"/>
      <c r="DPG6" s="149"/>
      <c r="DPH6" s="149"/>
      <c r="DPI6" s="149"/>
      <c r="DPJ6" s="149"/>
      <c r="DPK6" s="149"/>
      <c r="DPL6" s="149"/>
      <c r="DPM6" s="149"/>
      <c r="DPN6" s="149"/>
      <c r="DPO6" s="149"/>
      <c r="DPP6" s="149"/>
      <c r="DPQ6" s="149"/>
      <c r="DPR6" s="149"/>
      <c r="DPS6" s="149"/>
      <c r="DPT6" s="149"/>
      <c r="DPU6" s="149"/>
      <c r="DPV6" s="149"/>
      <c r="DPW6" s="149"/>
      <c r="DPX6" s="149"/>
      <c r="DPY6" s="149"/>
      <c r="DPZ6" s="149"/>
      <c r="DQA6" s="149"/>
      <c r="DQB6" s="149"/>
      <c r="DQC6" s="149"/>
      <c r="DQD6" s="149"/>
      <c r="DQE6" s="149"/>
      <c r="DQF6" s="149"/>
      <c r="DQG6" s="149"/>
      <c r="DQH6" s="149"/>
      <c r="DQI6" s="149"/>
      <c r="DQJ6" s="149"/>
      <c r="DQK6" s="149"/>
      <c r="DQL6" s="149"/>
      <c r="DQM6" s="149"/>
      <c r="DQN6" s="149"/>
      <c r="DQO6" s="149"/>
      <c r="DQP6" s="149"/>
      <c r="DQQ6" s="149"/>
      <c r="DQR6" s="149"/>
      <c r="DQS6" s="149"/>
      <c r="DQT6" s="149"/>
      <c r="DQU6" s="149"/>
      <c r="DQV6" s="149"/>
      <c r="DQW6" s="149"/>
      <c r="DQX6" s="149"/>
      <c r="DQY6" s="149"/>
      <c r="DQZ6" s="149"/>
      <c r="DRA6" s="149"/>
      <c r="DRB6" s="149"/>
      <c r="DRC6" s="149"/>
      <c r="DRD6" s="149"/>
      <c r="DRE6" s="149"/>
      <c r="DRF6" s="149"/>
      <c r="DRG6" s="149"/>
      <c r="DRH6" s="149"/>
      <c r="DRI6" s="149"/>
      <c r="DRJ6" s="149"/>
      <c r="DRK6" s="149"/>
      <c r="DRL6" s="149"/>
      <c r="DRM6" s="149"/>
      <c r="DRN6" s="149"/>
      <c r="DRO6" s="149"/>
      <c r="DRP6" s="149"/>
      <c r="DRQ6" s="149"/>
      <c r="DRR6" s="149"/>
      <c r="DRS6" s="149"/>
      <c r="DRT6" s="149"/>
      <c r="DRU6" s="149"/>
      <c r="DRV6" s="149"/>
      <c r="DRW6" s="149"/>
      <c r="DRX6" s="149"/>
      <c r="DRY6" s="149"/>
      <c r="DRZ6" s="149"/>
      <c r="DSA6" s="149"/>
      <c r="DSB6" s="149"/>
      <c r="DSC6" s="149"/>
      <c r="DSD6" s="149"/>
      <c r="DSE6" s="149"/>
      <c r="DSF6" s="149"/>
      <c r="DSG6" s="149"/>
      <c r="DSH6" s="149"/>
      <c r="DSI6" s="149"/>
      <c r="DSJ6" s="149"/>
      <c r="DSK6" s="149"/>
      <c r="DSL6" s="149"/>
      <c r="DSM6" s="149"/>
      <c r="DSN6" s="149"/>
      <c r="DSO6" s="149"/>
      <c r="DSP6" s="149"/>
      <c r="DSQ6" s="149"/>
      <c r="DSR6" s="149"/>
      <c r="DSS6" s="149"/>
      <c r="DST6" s="149"/>
      <c r="DSU6" s="149"/>
      <c r="DSV6" s="149"/>
      <c r="DSW6" s="149"/>
      <c r="DSX6" s="149"/>
      <c r="DSY6" s="149"/>
      <c r="DSZ6" s="149"/>
      <c r="DTA6" s="149"/>
      <c r="DTB6" s="149"/>
      <c r="DTC6" s="149"/>
      <c r="DTD6" s="149"/>
      <c r="DTE6" s="149"/>
      <c r="DTF6" s="149"/>
      <c r="DTG6" s="149"/>
      <c r="DTH6" s="149"/>
      <c r="DTI6" s="149"/>
      <c r="DTJ6" s="149"/>
      <c r="DTK6" s="149"/>
      <c r="DTL6" s="149"/>
      <c r="DTM6" s="149"/>
      <c r="DTN6" s="149"/>
      <c r="DTO6" s="149"/>
      <c r="DTP6" s="149"/>
      <c r="DTQ6" s="149"/>
      <c r="DTR6" s="149"/>
      <c r="DTS6" s="149"/>
      <c r="DTT6" s="149"/>
      <c r="DTU6" s="149"/>
      <c r="DTV6" s="149"/>
      <c r="DTW6" s="149"/>
      <c r="DTX6" s="149"/>
      <c r="DTY6" s="149"/>
      <c r="DTZ6" s="149"/>
      <c r="DUA6" s="149"/>
      <c r="DUB6" s="149"/>
      <c r="DUC6" s="149"/>
      <c r="DUD6" s="149"/>
      <c r="DUE6" s="149"/>
      <c r="DUF6" s="149"/>
      <c r="DUG6" s="149"/>
      <c r="DUH6" s="149"/>
      <c r="DUI6" s="149"/>
      <c r="DUJ6" s="149"/>
      <c r="DUK6" s="149"/>
      <c r="DUL6" s="149"/>
      <c r="DUM6" s="149"/>
      <c r="DUN6" s="149"/>
      <c r="DUO6" s="149"/>
      <c r="DUP6" s="149"/>
      <c r="DUQ6" s="149"/>
      <c r="DUR6" s="149"/>
      <c r="DUS6" s="149"/>
      <c r="DUT6" s="149"/>
      <c r="DUU6" s="149"/>
      <c r="DUV6" s="149"/>
      <c r="DUW6" s="149"/>
      <c r="DUX6" s="149"/>
      <c r="DUY6" s="149"/>
      <c r="DUZ6" s="149"/>
      <c r="DVA6" s="149"/>
      <c r="DVB6" s="149"/>
      <c r="DVC6" s="149"/>
      <c r="DVD6" s="149"/>
      <c r="DVE6" s="149"/>
      <c r="DVF6" s="149"/>
      <c r="DVG6" s="149"/>
      <c r="DVH6" s="149"/>
      <c r="DVI6" s="149"/>
      <c r="DVJ6" s="149"/>
      <c r="DVK6" s="149"/>
      <c r="DVL6" s="149"/>
      <c r="DVM6" s="149"/>
      <c r="DVN6" s="149"/>
      <c r="DVO6" s="149"/>
      <c r="DVP6" s="149"/>
      <c r="DVQ6" s="149"/>
      <c r="DVR6" s="149"/>
      <c r="DVS6" s="149"/>
      <c r="DVT6" s="149"/>
      <c r="DVU6" s="149"/>
      <c r="DVV6" s="149"/>
      <c r="DVW6" s="149"/>
      <c r="DVX6" s="149"/>
      <c r="DVY6" s="149"/>
      <c r="DVZ6" s="149"/>
      <c r="DWA6" s="149"/>
      <c r="DWB6" s="149"/>
      <c r="DWC6" s="149"/>
      <c r="DWD6" s="149"/>
      <c r="DWE6" s="149"/>
      <c r="DWF6" s="149"/>
      <c r="DWG6" s="149"/>
      <c r="DWH6" s="149"/>
      <c r="DWI6" s="149"/>
      <c r="DWJ6" s="149"/>
      <c r="DWK6" s="149"/>
      <c r="DWL6" s="149"/>
      <c r="DWM6" s="149"/>
      <c r="DWN6" s="149"/>
      <c r="DWO6" s="149"/>
      <c r="DWP6" s="149"/>
      <c r="DWQ6" s="149"/>
      <c r="DWR6" s="149"/>
      <c r="DWS6" s="149"/>
      <c r="DWT6" s="149"/>
      <c r="DWU6" s="149"/>
      <c r="DWV6" s="149"/>
      <c r="DWW6" s="149"/>
      <c r="DWX6" s="149"/>
      <c r="DWY6" s="149"/>
      <c r="DWZ6" s="149"/>
      <c r="DXA6" s="149"/>
      <c r="DXB6" s="149"/>
      <c r="DXC6" s="149"/>
      <c r="DXD6" s="149"/>
      <c r="DXE6" s="149"/>
      <c r="DXF6" s="149"/>
      <c r="DXG6" s="149"/>
      <c r="DXH6" s="149"/>
      <c r="DXI6" s="149"/>
      <c r="DXJ6" s="149"/>
      <c r="DXK6" s="149"/>
      <c r="DXL6" s="149"/>
      <c r="DXM6" s="149"/>
      <c r="DXN6" s="149"/>
      <c r="DXO6" s="149"/>
      <c r="DXP6" s="149"/>
      <c r="DXQ6" s="149"/>
      <c r="DXR6" s="149"/>
      <c r="DXS6" s="149"/>
      <c r="DXT6" s="149"/>
      <c r="DXU6" s="149"/>
      <c r="DXV6" s="149"/>
      <c r="DXW6" s="149"/>
      <c r="DXX6" s="149"/>
      <c r="DXY6" s="149"/>
      <c r="DXZ6" s="149"/>
      <c r="DYA6" s="149"/>
      <c r="DYB6" s="149"/>
      <c r="DYC6" s="149"/>
      <c r="DYD6" s="149"/>
      <c r="DYE6" s="149"/>
      <c r="DYF6" s="149"/>
      <c r="DYG6" s="149"/>
      <c r="DYH6" s="149"/>
      <c r="DYI6" s="149"/>
      <c r="DYJ6" s="149"/>
      <c r="DYK6" s="149"/>
      <c r="DYL6" s="149"/>
      <c r="DYM6" s="149"/>
      <c r="DYN6" s="149"/>
      <c r="DYO6" s="149"/>
      <c r="DYP6" s="149"/>
      <c r="DYQ6" s="149"/>
      <c r="DYR6" s="149"/>
      <c r="DYS6" s="149"/>
      <c r="DYT6" s="149"/>
      <c r="DYU6" s="149"/>
      <c r="DYV6" s="149"/>
      <c r="DYW6" s="149"/>
      <c r="DYX6" s="149"/>
      <c r="DYY6" s="149"/>
      <c r="DYZ6" s="149"/>
      <c r="DZA6" s="149"/>
      <c r="DZB6" s="149"/>
      <c r="DZC6" s="149"/>
      <c r="DZD6" s="149"/>
      <c r="DZE6" s="149"/>
      <c r="DZF6" s="149"/>
      <c r="DZG6" s="149"/>
      <c r="DZH6" s="149"/>
      <c r="DZI6" s="149"/>
      <c r="DZJ6" s="149"/>
      <c r="DZK6" s="149"/>
      <c r="DZL6" s="149"/>
      <c r="DZM6" s="149"/>
      <c r="DZN6" s="149"/>
      <c r="DZO6" s="149"/>
      <c r="DZP6" s="149"/>
      <c r="DZQ6" s="149"/>
      <c r="DZR6" s="149"/>
      <c r="DZS6" s="149"/>
      <c r="DZT6" s="149"/>
      <c r="DZU6" s="149"/>
      <c r="DZV6" s="149"/>
      <c r="DZW6" s="149"/>
      <c r="DZX6" s="149"/>
      <c r="DZY6" s="149"/>
      <c r="DZZ6" s="149"/>
      <c r="EAA6" s="149"/>
      <c r="EAB6" s="149"/>
      <c r="EAC6" s="149"/>
      <c r="EAD6" s="149"/>
      <c r="EAE6" s="149"/>
      <c r="EAF6" s="149"/>
      <c r="EAG6" s="149"/>
      <c r="EAH6" s="149"/>
      <c r="EAI6" s="149"/>
      <c r="EAJ6" s="149"/>
      <c r="EAK6" s="149"/>
      <c r="EAL6" s="149"/>
      <c r="EAM6" s="149"/>
      <c r="EAN6" s="149"/>
      <c r="EAO6" s="149"/>
      <c r="EAP6" s="149"/>
      <c r="EAQ6" s="149"/>
      <c r="EAR6" s="149"/>
      <c r="EAS6" s="149"/>
      <c r="EAT6" s="149"/>
      <c r="EAU6" s="149"/>
      <c r="EAV6" s="149"/>
      <c r="EAW6" s="149"/>
      <c r="EAX6" s="149"/>
      <c r="EAY6" s="149"/>
      <c r="EAZ6" s="149"/>
      <c r="EBA6" s="149"/>
      <c r="EBB6" s="149"/>
      <c r="EBC6" s="149"/>
      <c r="EBD6" s="149"/>
      <c r="EBE6" s="149"/>
      <c r="EBF6" s="149"/>
      <c r="EBG6" s="149"/>
      <c r="EBH6" s="149"/>
      <c r="EBI6" s="149"/>
      <c r="EBJ6" s="149"/>
      <c r="EBK6" s="149"/>
      <c r="EBL6" s="149"/>
      <c r="EBM6" s="149"/>
      <c r="EBN6" s="149"/>
      <c r="EBO6" s="149"/>
      <c r="EBP6" s="149"/>
      <c r="EBQ6" s="149"/>
      <c r="EBR6" s="149"/>
      <c r="EBS6" s="149"/>
      <c r="EBT6" s="149"/>
      <c r="EBU6" s="149"/>
      <c r="EBV6" s="149"/>
      <c r="EBW6" s="149"/>
      <c r="EBX6" s="149"/>
      <c r="EBY6" s="149"/>
      <c r="EBZ6" s="149"/>
      <c r="ECA6" s="149"/>
      <c r="ECB6" s="149"/>
      <c r="ECC6" s="149"/>
      <c r="ECD6" s="149"/>
      <c r="ECE6" s="149"/>
      <c r="ECF6" s="149"/>
      <c r="ECG6" s="149"/>
      <c r="ECH6" s="149"/>
      <c r="ECI6" s="149"/>
      <c r="ECJ6" s="149"/>
      <c r="ECK6" s="149"/>
      <c r="ECL6" s="149"/>
      <c r="ECM6" s="149"/>
      <c r="ECN6" s="149"/>
      <c r="ECO6" s="149"/>
      <c r="ECP6" s="149"/>
      <c r="ECQ6" s="149"/>
      <c r="ECR6" s="149"/>
      <c r="ECS6" s="149"/>
      <c r="ECT6" s="149"/>
      <c r="ECU6" s="149"/>
      <c r="ECV6" s="149"/>
      <c r="ECW6" s="149"/>
      <c r="ECX6" s="149"/>
      <c r="ECY6" s="149"/>
      <c r="ECZ6" s="149"/>
      <c r="EDA6" s="149"/>
      <c r="EDB6" s="149"/>
      <c r="EDC6" s="149"/>
      <c r="EDD6" s="149"/>
      <c r="EDE6" s="149"/>
      <c r="EDF6" s="149"/>
      <c r="EDG6" s="149"/>
      <c r="EDH6" s="149"/>
      <c r="EDI6" s="149"/>
      <c r="EDJ6" s="149"/>
      <c r="EDK6" s="149"/>
      <c r="EDL6" s="149"/>
      <c r="EDM6" s="149"/>
      <c r="EDN6" s="149"/>
      <c r="EDO6" s="149"/>
      <c r="EDP6" s="149"/>
      <c r="EDQ6" s="149"/>
      <c r="EDR6" s="149"/>
      <c r="EDS6" s="149"/>
      <c r="EDT6" s="149"/>
      <c r="EDU6" s="149"/>
      <c r="EDV6" s="149"/>
      <c r="EDW6" s="149"/>
      <c r="EDX6" s="149"/>
      <c r="EDY6" s="149"/>
      <c r="EDZ6" s="149"/>
      <c r="EEA6" s="149"/>
      <c r="EEB6" s="149"/>
      <c r="EEC6" s="149"/>
      <c r="EED6" s="149"/>
      <c r="EEE6" s="149"/>
      <c r="EEF6" s="149"/>
      <c r="EEG6" s="149"/>
      <c r="EEH6" s="149"/>
      <c r="EEI6" s="149"/>
      <c r="EEJ6" s="149"/>
      <c r="EEK6" s="149"/>
      <c r="EEL6" s="149"/>
      <c r="EEM6" s="149"/>
      <c r="EEN6" s="149"/>
      <c r="EEO6" s="149"/>
      <c r="EEP6" s="149"/>
      <c r="EEQ6" s="149"/>
      <c r="EER6" s="149"/>
      <c r="EES6" s="149"/>
      <c r="EET6" s="149"/>
      <c r="EEU6" s="149"/>
      <c r="EEV6" s="149"/>
      <c r="EEW6" s="149"/>
      <c r="EEX6" s="149"/>
      <c r="EEY6" s="149"/>
      <c r="EEZ6" s="149"/>
      <c r="EFA6" s="149"/>
      <c r="EFB6" s="149"/>
      <c r="EFC6" s="149"/>
      <c r="EFD6" s="149"/>
      <c r="EFE6" s="149"/>
      <c r="EFF6" s="149"/>
      <c r="EFG6" s="149"/>
      <c r="EFH6" s="149"/>
      <c r="EFI6" s="149"/>
      <c r="EFJ6" s="149"/>
      <c r="EFK6" s="149"/>
      <c r="EFL6" s="149"/>
      <c r="EFM6" s="149"/>
      <c r="EFN6" s="149"/>
      <c r="EFO6" s="149"/>
      <c r="EFP6" s="149"/>
      <c r="EFQ6" s="149"/>
      <c r="EFR6" s="149"/>
      <c r="EFS6" s="149"/>
      <c r="EFT6" s="149"/>
      <c r="EFU6" s="149"/>
      <c r="EFV6" s="149"/>
      <c r="EFW6" s="149"/>
      <c r="EFX6" s="149"/>
      <c r="EFY6" s="149"/>
      <c r="EFZ6" s="149"/>
      <c r="EGA6" s="149"/>
      <c r="EGB6" s="149"/>
      <c r="EGC6" s="149"/>
      <c r="EGD6" s="149"/>
      <c r="EGE6" s="149"/>
      <c r="EGF6" s="149"/>
      <c r="EGG6" s="149"/>
      <c r="EGH6" s="149"/>
      <c r="EGI6" s="149"/>
      <c r="EGJ6" s="149"/>
      <c r="EGK6" s="149"/>
      <c r="EGL6" s="149"/>
      <c r="EGM6" s="149"/>
      <c r="EGN6" s="149"/>
      <c r="EGO6" s="149"/>
      <c r="EGP6" s="149"/>
      <c r="EGQ6" s="149"/>
      <c r="EGR6" s="149"/>
      <c r="EGS6" s="149"/>
      <c r="EGT6" s="149"/>
      <c r="EGU6" s="149"/>
      <c r="EGV6" s="149"/>
      <c r="EGW6" s="149"/>
      <c r="EGX6" s="149"/>
      <c r="EGY6" s="149"/>
      <c r="EGZ6" s="149"/>
      <c r="EHA6" s="149"/>
      <c r="EHB6" s="149"/>
      <c r="EHC6" s="149"/>
      <c r="EHD6" s="149"/>
      <c r="EHE6" s="149"/>
      <c r="EHF6" s="149"/>
      <c r="EHG6" s="149"/>
      <c r="EHH6" s="149"/>
      <c r="EHI6" s="149"/>
      <c r="EHJ6" s="149"/>
      <c r="EHK6" s="149"/>
      <c r="EHL6" s="149"/>
      <c r="EHM6" s="149"/>
      <c r="EHN6" s="149"/>
      <c r="EHO6" s="149"/>
      <c r="EHP6" s="149"/>
      <c r="EHQ6" s="149"/>
      <c r="EHR6" s="149"/>
      <c r="EHS6" s="149"/>
      <c r="EHT6" s="149"/>
      <c r="EHU6" s="149"/>
      <c r="EHV6" s="149"/>
      <c r="EHW6" s="149"/>
      <c r="EHX6" s="149"/>
      <c r="EHY6" s="149"/>
      <c r="EHZ6" s="149"/>
      <c r="EIA6" s="149"/>
      <c r="EIB6" s="149"/>
      <c r="EIC6" s="149"/>
      <c r="EID6" s="149"/>
      <c r="EIE6" s="149"/>
      <c r="EIF6" s="149"/>
      <c r="EIG6" s="149"/>
      <c r="EIH6" s="149"/>
      <c r="EII6" s="149"/>
      <c r="EIJ6" s="149"/>
      <c r="EIK6" s="149"/>
      <c r="EIL6" s="149"/>
      <c r="EIM6" s="149"/>
      <c r="EIN6" s="149"/>
      <c r="EIO6" s="149"/>
      <c r="EIP6" s="149"/>
      <c r="EIQ6" s="149"/>
      <c r="EIR6" s="149"/>
      <c r="EIS6" s="149"/>
      <c r="EIT6" s="149"/>
      <c r="EIU6" s="149"/>
      <c r="EIV6" s="149"/>
      <c r="EIW6" s="149"/>
      <c r="EIX6" s="149"/>
      <c r="EIY6" s="149"/>
      <c r="EIZ6" s="149"/>
      <c r="EJA6" s="149"/>
      <c r="EJB6" s="149"/>
      <c r="EJC6" s="149"/>
      <c r="EJD6" s="149"/>
      <c r="EJE6" s="149"/>
      <c r="EJF6" s="149"/>
      <c r="EJG6" s="149"/>
      <c r="EJH6" s="149"/>
      <c r="EJI6" s="149"/>
      <c r="EJJ6" s="149"/>
      <c r="EJK6" s="149"/>
      <c r="EJL6" s="149"/>
      <c r="EJM6" s="149"/>
      <c r="EJN6" s="149"/>
      <c r="EJO6" s="149"/>
      <c r="EJP6" s="149"/>
      <c r="EJQ6" s="149"/>
      <c r="EJR6" s="149"/>
      <c r="EJS6" s="149"/>
      <c r="EJT6" s="149"/>
      <c r="EJU6" s="149"/>
      <c r="EJV6" s="149"/>
      <c r="EJW6" s="149"/>
      <c r="EJX6" s="149"/>
      <c r="EJY6" s="149"/>
      <c r="EJZ6" s="149"/>
      <c r="EKA6" s="149"/>
      <c r="EKB6" s="149"/>
      <c r="EKC6" s="149"/>
      <c r="EKD6" s="149"/>
      <c r="EKE6" s="149"/>
      <c r="EKF6" s="149"/>
      <c r="EKG6" s="149"/>
      <c r="EKH6" s="149"/>
      <c r="EKI6" s="149"/>
      <c r="EKJ6" s="149"/>
      <c r="EKK6" s="149"/>
      <c r="EKL6" s="149"/>
      <c r="EKM6" s="149"/>
      <c r="EKN6" s="149"/>
      <c r="EKO6" s="149"/>
      <c r="EKP6" s="149"/>
      <c r="EKQ6" s="149"/>
      <c r="EKR6" s="149"/>
      <c r="EKS6" s="149"/>
      <c r="EKT6" s="149"/>
      <c r="EKU6" s="149"/>
      <c r="EKV6" s="149"/>
      <c r="EKW6" s="149"/>
      <c r="EKX6" s="149"/>
      <c r="EKY6" s="149"/>
      <c r="EKZ6" s="149"/>
      <c r="ELA6" s="149"/>
      <c r="ELB6" s="149"/>
      <c r="ELC6" s="149"/>
      <c r="ELD6" s="149"/>
      <c r="ELE6" s="149"/>
      <c r="ELF6" s="149"/>
      <c r="ELG6" s="149"/>
      <c r="ELH6" s="149"/>
      <c r="ELI6" s="149"/>
      <c r="ELJ6" s="149"/>
      <c r="ELK6" s="149"/>
      <c r="ELL6" s="149"/>
      <c r="ELM6" s="149"/>
      <c r="ELN6" s="149"/>
      <c r="ELO6" s="149"/>
      <c r="ELP6" s="149"/>
      <c r="ELQ6" s="149"/>
      <c r="ELR6" s="149"/>
      <c r="ELS6" s="149"/>
      <c r="ELT6" s="149"/>
      <c r="ELU6" s="149"/>
      <c r="ELV6" s="149"/>
      <c r="ELW6" s="149"/>
      <c r="ELX6" s="149"/>
      <c r="ELY6" s="149"/>
      <c r="ELZ6" s="149"/>
      <c r="EMA6" s="149"/>
      <c r="EMB6" s="149"/>
      <c r="EMC6" s="149"/>
      <c r="EMD6" s="149"/>
      <c r="EME6" s="149"/>
      <c r="EMF6" s="149"/>
      <c r="EMG6" s="149"/>
      <c r="EMH6" s="149"/>
      <c r="EMI6" s="149"/>
      <c r="EMJ6" s="149"/>
      <c r="EMK6" s="149"/>
      <c r="EML6" s="149"/>
      <c r="EMM6" s="149"/>
      <c r="EMN6" s="149"/>
      <c r="EMO6" s="149"/>
      <c r="EMP6" s="149"/>
      <c r="EMQ6" s="149"/>
      <c r="EMR6" s="149"/>
      <c r="EMS6" s="149"/>
      <c r="EMT6" s="149"/>
      <c r="EMU6" s="149"/>
      <c r="EMV6" s="149"/>
      <c r="EMW6" s="149"/>
      <c r="EMX6" s="149"/>
      <c r="EMY6" s="149"/>
      <c r="EMZ6" s="149"/>
      <c r="ENA6" s="149"/>
      <c r="ENB6" s="149"/>
      <c r="ENC6" s="149"/>
      <c r="END6" s="149"/>
      <c r="ENE6" s="149"/>
      <c r="ENF6" s="149"/>
      <c r="ENG6" s="149"/>
      <c r="ENH6" s="149"/>
      <c r="ENI6" s="149"/>
      <c r="ENJ6" s="149"/>
      <c r="ENK6" s="149"/>
      <c r="ENL6" s="149"/>
      <c r="ENM6" s="149"/>
      <c r="ENN6" s="149"/>
      <c r="ENO6" s="149"/>
      <c r="ENP6" s="149"/>
      <c r="ENQ6" s="149"/>
      <c r="ENR6" s="149"/>
      <c r="ENS6" s="149"/>
      <c r="ENT6" s="149"/>
      <c r="ENU6" s="149"/>
      <c r="ENV6" s="149"/>
      <c r="ENW6" s="149"/>
      <c r="ENX6" s="149"/>
      <c r="ENY6" s="149"/>
      <c r="ENZ6" s="149"/>
      <c r="EOA6" s="149"/>
      <c r="EOB6" s="149"/>
      <c r="EOC6" s="149"/>
      <c r="EOD6" s="149"/>
      <c r="EOE6" s="149"/>
      <c r="EOF6" s="149"/>
      <c r="EOG6" s="149"/>
      <c r="EOH6" s="149"/>
      <c r="EOI6" s="149"/>
      <c r="EOJ6" s="149"/>
      <c r="EOK6" s="149"/>
      <c r="EOL6" s="149"/>
      <c r="EOM6" s="149"/>
      <c r="EON6" s="149"/>
      <c r="EOO6" s="149"/>
      <c r="EOP6" s="149"/>
      <c r="EOQ6" s="149"/>
      <c r="EOR6" s="149"/>
      <c r="EOS6" s="149"/>
      <c r="EOT6" s="149"/>
      <c r="EOU6" s="149"/>
      <c r="EOV6" s="149"/>
      <c r="EOW6" s="149"/>
      <c r="EOX6" s="149"/>
      <c r="EOY6" s="149"/>
      <c r="EOZ6" s="149"/>
      <c r="EPA6" s="149"/>
      <c r="EPB6" s="149"/>
      <c r="EPC6" s="149"/>
      <c r="EPD6" s="149"/>
      <c r="EPE6" s="149"/>
      <c r="EPF6" s="149"/>
      <c r="EPG6" s="149"/>
      <c r="EPH6" s="149"/>
      <c r="EPI6" s="149"/>
      <c r="EPJ6" s="149"/>
      <c r="EPK6" s="149"/>
      <c r="EPL6" s="149"/>
      <c r="EPM6" s="149"/>
      <c r="EPN6" s="149"/>
      <c r="EPO6" s="149"/>
      <c r="EPP6" s="149"/>
      <c r="EPQ6" s="149"/>
      <c r="EPR6" s="149"/>
      <c r="EPS6" s="149"/>
      <c r="EPT6" s="149"/>
      <c r="EPU6" s="149"/>
      <c r="EPV6" s="149"/>
      <c r="EPW6" s="149"/>
      <c r="EPX6" s="149"/>
      <c r="EPY6" s="149"/>
      <c r="EPZ6" s="149"/>
      <c r="EQA6" s="149"/>
      <c r="EQB6" s="149"/>
      <c r="EQC6" s="149"/>
      <c r="EQD6" s="149"/>
      <c r="EQE6" s="149"/>
      <c r="EQF6" s="149"/>
      <c r="EQG6" s="149"/>
      <c r="EQH6" s="149"/>
      <c r="EQI6" s="149"/>
      <c r="EQJ6" s="149"/>
      <c r="EQK6" s="149"/>
      <c r="EQL6" s="149"/>
      <c r="EQM6" s="149"/>
      <c r="EQN6" s="149"/>
      <c r="EQO6" s="149"/>
      <c r="EQP6" s="149"/>
      <c r="EQQ6" s="149"/>
      <c r="EQR6" s="149"/>
      <c r="EQS6" s="149"/>
      <c r="EQT6" s="149"/>
      <c r="EQU6" s="149"/>
      <c r="EQV6" s="149"/>
      <c r="EQW6" s="149"/>
      <c r="EQX6" s="149"/>
      <c r="EQY6" s="149"/>
      <c r="EQZ6" s="149"/>
      <c r="ERA6" s="149"/>
      <c r="ERB6" s="149"/>
      <c r="ERC6" s="149"/>
      <c r="ERD6" s="149"/>
      <c r="ERE6" s="149"/>
      <c r="ERF6" s="149"/>
      <c r="ERG6" s="149"/>
      <c r="ERH6" s="149"/>
      <c r="ERI6" s="149"/>
      <c r="ERJ6" s="149"/>
      <c r="ERK6" s="149"/>
      <c r="ERL6" s="149"/>
      <c r="ERM6" s="149"/>
      <c r="ERN6" s="149"/>
      <c r="ERO6" s="149"/>
      <c r="ERP6" s="149"/>
      <c r="ERQ6" s="149"/>
      <c r="ERR6" s="149"/>
      <c r="ERS6" s="149"/>
      <c r="ERT6" s="149"/>
      <c r="ERU6" s="149"/>
      <c r="ERV6" s="149"/>
      <c r="ERW6" s="149"/>
      <c r="ERX6" s="149"/>
      <c r="ERY6" s="149"/>
      <c r="ERZ6" s="149"/>
      <c r="ESA6" s="149"/>
      <c r="ESB6" s="149"/>
      <c r="ESC6" s="149"/>
      <c r="ESD6" s="149"/>
      <c r="ESE6" s="149"/>
      <c r="ESF6" s="149"/>
      <c r="ESG6" s="149"/>
      <c r="ESH6" s="149"/>
      <c r="ESI6" s="149"/>
      <c r="ESJ6" s="149"/>
      <c r="ESK6" s="149"/>
      <c r="ESL6" s="149"/>
      <c r="ESM6" s="149"/>
      <c r="ESN6" s="149"/>
      <c r="ESO6" s="149"/>
      <c r="ESP6" s="149"/>
      <c r="ESQ6" s="149"/>
      <c r="ESR6" s="149"/>
      <c r="ESS6" s="149"/>
      <c r="EST6" s="149"/>
      <c r="ESU6" s="149"/>
      <c r="ESV6" s="149"/>
      <c r="ESW6" s="149"/>
      <c r="ESX6" s="149"/>
      <c r="ESY6" s="149"/>
      <c r="ESZ6" s="149"/>
      <c r="ETA6" s="149"/>
      <c r="ETB6" s="149"/>
      <c r="ETC6" s="149"/>
      <c r="ETD6" s="149"/>
      <c r="ETE6" s="149"/>
      <c r="ETF6" s="149"/>
      <c r="ETG6" s="149"/>
      <c r="ETH6" s="149"/>
      <c r="ETI6" s="149"/>
      <c r="ETJ6" s="149"/>
      <c r="ETK6" s="149"/>
      <c r="ETL6" s="149"/>
      <c r="ETM6" s="149"/>
      <c r="ETN6" s="149"/>
      <c r="ETO6" s="149"/>
      <c r="ETP6" s="149"/>
      <c r="ETQ6" s="149"/>
      <c r="ETR6" s="149"/>
      <c r="ETS6" s="149"/>
      <c r="ETT6" s="149"/>
      <c r="ETU6" s="149"/>
      <c r="ETV6" s="149"/>
      <c r="ETW6" s="149"/>
      <c r="ETX6" s="149"/>
      <c r="ETY6" s="149"/>
      <c r="ETZ6" s="149"/>
      <c r="EUA6" s="149"/>
      <c r="EUB6" s="149"/>
      <c r="EUC6" s="149"/>
      <c r="EUD6" s="149"/>
      <c r="EUE6" s="149"/>
      <c r="EUF6" s="149"/>
      <c r="EUG6" s="149"/>
      <c r="EUH6" s="149"/>
      <c r="EUI6" s="149"/>
      <c r="EUJ6" s="149"/>
      <c r="EUK6" s="149"/>
      <c r="EUL6" s="149"/>
      <c r="EUM6" s="149"/>
      <c r="EUN6" s="149"/>
      <c r="EUO6" s="149"/>
      <c r="EUP6" s="149"/>
      <c r="EUQ6" s="149"/>
      <c r="EUR6" s="149"/>
      <c r="EUS6" s="149"/>
      <c r="EUT6" s="149"/>
      <c r="EUU6" s="149"/>
      <c r="EUV6" s="149"/>
      <c r="EUW6" s="149"/>
      <c r="EUX6" s="149"/>
      <c r="EUY6" s="149"/>
      <c r="EUZ6" s="149"/>
      <c r="EVA6" s="149"/>
      <c r="EVB6" s="149"/>
      <c r="EVC6" s="149"/>
      <c r="EVD6" s="149"/>
      <c r="EVE6" s="149"/>
      <c r="EVF6" s="149"/>
      <c r="EVG6" s="149"/>
      <c r="EVH6" s="149"/>
      <c r="EVI6" s="149"/>
      <c r="EVJ6" s="149"/>
      <c r="EVK6" s="149"/>
      <c r="EVL6" s="149"/>
      <c r="EVM6" s="149"/>
      <c r="EVN6" s="149"/>
      <c r="EVO6" s="149"/>
      <c r="EVP6" s="149"/>
      <c r="EVQ6" s="149"/>
      <c r="EVR6" s="149"/>
      <c r="EVS6" s="149"/>
      <c r="EVT6" s="149"/>
      <c r="EVU6" s="149"/>
      <c r="EVV6" s="149"/>
      <c r="EVW6" s="149"/>
      <c r="EVX6" s="149"/>
      <c r="EVY6" s="149"/>
      <c r="EVZ6" s="149"/>
      <c r="EWA6" s="149"/>
      <c r="EWB6" s="149"/>
      <c r="EWC6" s="149"/>
      <c r="EWD6" s="149"/>
      <c r="EWE6" s="149"/>
      <c r="EWF6" s="149"/>
      <c r="EWG6" s="149"/>
      <c r="EWH6" s="149"/>
      <c r="EWI6" s="149"/>
      <c r="EWJ6" s="149"/>
      <c r="EWK6" s="149"/>
      <c r="EWL6" s="149"/>
      <c r="EWM6" s="149"/>
      <c r="EWN6" s="149"/>
      <c r="EWO6" s="149"/>
      <c r="EWP6" s="149"/>
      <c r="EWQ6" s="149"/>
      <c r="EWR6" s="149"/>
      <c r="EWS6" s="149"/>
      <c r="EWT6" s="149"/>
      <c r="EWU6" s="149"/>
      <c r="EWV6" s="149"/>
      <c r="EWW6" s="149"/>
      <c r="EWX6" s="149"/>
      <c r="EWY6" s="149"/>
      <c r="EWZ6" s="149"/>
      <c r="EXA6" s="149"/>
      <c r="EXB6" s="149"/>
      <c r="EXC6" s="149"/>
      <c r="EXD6" s="149"/>
      <c r="EXE6" s="149"/>
      <c r="EXF6" s="149"/>
      <c r="EXG6" s="149"/>
      <c r="EXH6" s="149"/>
      <c r="EXI6" s="149"/>
      <c r="EXJ6" s="149"/>
      <c r="EXK6" s="149"/>
      <c r="EXL6" s="149"/>
      <c r="EXM6" s="149"/>
      <c r="EXN6" s="149"/>
      <c r="EXO6" s="149"/>
      <c r="EXP6" s="149"/>
      <c r="EXQ6" s="149"/>
      <c r="EXR6" s="149"/>
      <c r="EXS6" s="149"/>
      <c r="EXT6" s="149"/>
      <c r="EXU6" s="149"/>
      <c r="EXV6" s="149"/>
      <c r="EXW6" s="149"/>
      <c r="EXX6" s="149"/>
      <c r="EXY6" s="149"/>
      <c r="EXZ6" s="149"/>
      <c r="EYA6" s="149"/>
      <c r="EYB6" s="149"/>
      <c r="EYC6" s="149"/>
      <c r="EYD6" s="149"/>
      <c r="EYE6" s="149"/>
      <c r="EYF6" s="149"/>
      <c r="EYG6" s="149"/>
      <c r="EYH6" s="149"/>
      <c r="EYI6" s="149"/>
      <c r="EYJ6" s="149"/>
      <c r="EYK6" s="149"/>
      <c r="EYL6" s="149"/>
      <c r="EYM6" s="149"/>
      <c r="EYN6" s="149"/>
      <c r="EYO6" s="149"/>
      <c r="EYP6" s="149"/>
      <c r="EYQ6" s="149"/>
      <c r="EYR6" s="149"/>
      <c r="EYS6" s="149"/>
      <c r="EYT6" s="149"/>
      <c r="EYU6" s="149"/>
      <c r="EYV6" s="149"/>
      <c r="EYW6" s="149"/>
      <c r="EYX6" s="149"/>
      <c r="EYY6" s="149"/>
      <c r="EYZ6" s="149"/>
      <c r="EZA6" s="149"/>
      <c r="EZB6" s="149"/>
      <c r="EZC6" s="149"/>
      <c r="EZD6" s="149"/>
      <c r="EZE6" s="149"/>
      <c r="EZF6" s="149"/>
      <c r="EZG6" s="149"/>
      <c r="EZH6" s="149"/>
      <c r="EZI6" s="149"/>
      <c r="EZJ6" s="149"/>
      <c r="EZK6" s="149"/>
      <c r="EZL6" s="149"/>
      <c r="EZM6" s="149"/>
      <c r="EZN6" s="149"/>
      <c r="EZO6" s="149"/>
      <c r="EZP6" s="149"/>
      <c r="EZQ6" s="149"/>
      <c r="EZR6" s="149"/>
      <c r="EZS6" s="149"/>
      <c r="EZT6" s="149"/>
      <c r="EZU6" s="149"/>
      <c r="EZV6" s="149"/>
      <c r="EZW6" s="149"/>
      <c r="EZX6" s="149"/>
      <c r="EZY6" s="149"/>
      <c r="EZZ6" s="149"/>
      <c r="FAA6" s="149"/>
      <c r="FAB6" s="149"/>
      <c r="FAC6" s="149"/>
      <c r="FAD6" s="149"/>
      <c r="FAE6" s="149"/>
      <c r="FAF6" s="149"/>
      <c r="FAG6" s="149"/>
      <c r="FAH6" s="149"/>
      <c r="FAI6" s="149"/>
      <c r="FAJ6" s="149"/>
      <c r="FAK6" s="149"/>
      <c r="FAL6" s="149"/>
      <c r="FAM6" s="149"/>
      <c r="FAN6" s="149"/>
      <c r="FAO6" s="149"/>
      <c r="FAP6" s="149"/>
      <c r="FAQ6" s="149"/>
      <c r="FAR6" s="149"/>
      <c r="FAS6" s="149"/>
      <c r="FAT6" s="149"/>
      <c r="FAU6" s="149"/>
      <c r="FAV6" s="149"/>
      <c r="FAW6" s="149"/>
      <c r="FAX6" s="149"/>
      <c r="FAY6" s="149"/>
      <c r="FAZ6" s="149"/>
      <c r="FBA6" s="149"/>
      <c r="FBB6" s="149"/>
      <c r="FBC6" s="149"/>
      <c r="FBD6" s="149"/>
      <c r="FBE6" s="149"/>
      <c r="FBF6" s="149"/>
      <c r="FBG6" s="149"/>
      <c r="FBH6" s="149"/>
      <c r="FBI6" s="149"/>
      <c r="FBJ6" s="149"/>
      <c r="FBK6" s="149"/>
      <c r="FBL6" s="149"/>
      <c r="FBM6" s="149"/>
      <c r="FBN6" s="149"/>
      <c r="FBO6" s="149"/>
      <c r="FBP6" s="149"/>
      <c r="FBQ6" s="149"/>
      <c r="FBR6" s="149"/>
      <c r="FBS6" s="149"/>
      <c r="FBT6" s="149"/>
      <c r="FBU6" s="149"/>
      <c r="FBV6" s="149"/>
      <c r="FBW6" s="149"/>
      <c r="FBX6" s="149"/>
      <c r="FBY6" s="149"/>
      <c r="FBZ6" s="149"/>
      <c r="FCA6" s="149"/>
      <c r="FCB6" s="149"/>
      <c r="FCC6" s="149"/>
      <c r="FCD6" s="149"/>
      <c r="FCE6" s="149"/>
      <c r="FCF6" s="149"/>
      <c r="FCG6" s="149"/>
      <c r="FCH6" s="149"/>
      <c r="FCI6" s="149"/>
      <c r="FCJ6" s="149"/>
      <c r="FCK6" s="149"/>
      <c r="FCL6" s="149"/>
      <c r="FCM6" s="149"/>
      <c r="FCN6" s="149"/>
      <c r="FCO6" s="149"/>
      <c r="FCP6" s="149"/>
      <c r="FCQ6" s="149"/>
      <c r="FCR6" s="149"/>
      <c r="FCS6" s="149"/>
      <c r="FCT6" s="149"/>
      <c r="FCU6" s="149"/>
      <c r="FCV6" s="149"/>
      <c r="FCW6" s="149"/>
      <c r="FCX6" s="149"/>
      <c r="FCY6" s="149"/>
      <c r="FCZ6" s="149"/>
      <c r="FDA6" s="149"/>
      <c r="FDB6" s="149"/>
      <c r="FDC6" s="149"/>
      <c r="FDD6" s="149"/>
      <c r="FDE6" s="149"/>
      <c r="FDF6" s="149"/>
      <c r="FDG6" s="149"/>
      <c r="FDH6" s="149"/>
      <c r="FDI6" s="149"/>
      <c r="FDJ6" s="149"/>
      <c r="FDK6" s="149"/>
      <c r="FDL6" s="149"/>
      <c r="FDM6" s="149"/>
      <c r="FDN6" s="149"/>
      <c r="FDO6" s="149"/>
      <c r="FDP6" s="149"/>
      <c r="FDQ6" s="149"/>
      <c r="FDR6" s="149"/>
      <c r="FDS6" s="149"/>
      <c r="FDT6" s="149"/>
      <c r="FDU6" s="149"/>
      <c r="FDV6" s="149"/>
      <c r="FDW6" s="149"/>
      <c r="FDX6" s="149"/>
      <c r="FDY6" s="149"/>
      <c r="FDZ6" s="149"/>
      <c r="FEA6" s="149"/>
      <c r="FEB6" s="149"/>
      <c r="FEC6" s="149"/>
      <c r="FED6" s="149"/>
      <c r="FEE6" s="149"/>
      <c r="FEF6" s="149"/>
      <c r="FEG6" s="149"/>
      <c r="FEH6" s="149"/>
      <c r="FEI6" s="149"/>
      <c r="FEJ6" s="149"/>
      <c r="FEK6" s="149"/>
      <c r="FEL6" s="149"/>
      <c r="FEM6" s="149"/>
      <c r="FEN6" s="149"/>
      <c r="FEO6" s="149"/>
      <c r="FEP6" s="149"/>
      <c r="FEQ6" s="149"/>
      <c r="FER6" s="149"/>
      <c r="FES6" s="149"/>
      <c r="FET6" s="149"/>
      <c r="FEU6" s="149"/>
      <c r="FEV6" s="149"/>
      <c r="FEW6" s="149"/>
      <c r="FEX6" s="149"/>
      <c r="FEY6" s="149"/>
      <c r="FEZ6" s="149"/>
      <c r="FFA6" s="149"/>
      <c r="FFB6" s="149"/>
      <c r="FFC6" s="149"/>
      <c r="FFD6" s="149"/>
      <c r="FFE6" s="149"/>
      <c r="FFF6" s="149"/>
      <c r="FFG6" s="149"/>
      <c r="FFH6" s="149"/>
      <c r="FFI6" s="149"/>
      <c r="FFJ6" s="149"/>
      <c r="FFK6" s="149"/>
      <c r="FFL6" s="149"/>
      <c r="FFM6" s="149"/>
      <c r="FFN6" s="149"/>
      <c r="FFO6" s="149"/>
      <c r="FFP6" s="149"/>
      <c r="FFQ6" s="149"/>
      <c r="FFR6" s="149"/>
      <c r="FFS6" s="149"/>
      <c r="FFT6" s="149"/>
      <c r="FFU6" s="149"/>
      <c r="FFV6" s="149"/>
      <c r="FFW6" s="149"/>
      <c r="FFX6" s="149"/>
      <c r="FFY6" s="149"/>
      <c r="FFZ6" s="149"/>
      <c r="FGA6" s="149"/>
      <c r="FGB6" s="149"/>
      <c r="FGC6" s="149"/>
      <c r="FGD6" s="149"/>
      <c r="FGE6" s="149"/>
      <c r="FGF6" s="149"/>
      <c r="FGG6" s="149"/>
      <c r="FGH6" s="149"/>
      <c r="FGI6" s="149"/>
      <c r="FGJ6" s="149"/>
      <c r="FGK6" s="149"/>
      <c r="FGL6" s="149"/>
      <c r="FGM6" s="149"/>
      <c r="FGN6" s="149"/>
      <c r="FGO6" s="149"/>
      <c r="FGP6" s="149"/>
      <c r="FGQ6" s="149"/>
      <c r="FGR6" s="149"/>
      <c r="FGS6" s="149"/>
      <c r="FGT6" s="149"/>
      <c r="FGU6" s="149"/>
      <c r="FGV6" s="149"/>
      <c r="FGW6" s="149"/>
      <c r="FGX6" s="149"/>
      <c r="FGY6" s="149"/>
      <c r="FGZ6" s="149"/>
      <c r="FHA6" s="149"/>
      <c r="FHB6" s="149"/>
      <c r="FHC6" s="149"/>
      <c r="FHD6" s="149"/>
      <c r="FHE6" s="149"/>
      <c r="FHF6" s="149"/>
      <c r="FHG6" s="149"/>
      <c r="FHH6" s="149"/>
      <c r="FHI6" s="149"/>
      <c r="FHJ6" s="149"/>
      <c r="FHK6" s="149"/>
      <c r="FHL6" s="149"/>
      <c r="FHM6" s="149"/>
      <c r="FHN6" s="149"/>
      <c r="FHO6" s="149"/>
      <c r="FHP6" s="149"/>
      <c r="FHQ6" s="149"/>
      <c r="FHR6" s="149"/>
      <c r="FHS6" s="149"/>
      <c r="FHT6" s="149"/>
      <c r="FHU6" s="149"/>
      <c r="FHV6" s="149"/>
      <c r="FHW6" s="149"/>
      <c r="FHX6" s="149"/>
      <c r="FHY6" s="149"/>
      <c r="FHZ6" s="149"/>
      <c r="FIA6" s="149"/>
      <c r="FIB6" s="149"/>
      <c r="FIC6" s="149"/>
      <c r="FID6" s="149"/>
      <c r="FIE6" s="149"/>
      <c r="FIF6" s="149"/>
      <c r="FIG6" s="149"/>
      <c r="FIH6" s="149"/>
      <c r="FII6" s="149"/>
      <c r="FIJ6" s="149"/>
      <c r="FIK6" s="149"/>
      <c r="FIL6" s="149"/>
      <c r="FIM6" s="149"/>
      <c r="FIN6" s="149"/>
      <c r="FIO6" s="149"/>
      <c r="FIP6" s="149"/>
      <c r="FIQ6" s="149"/>
      <c r="FIR6" s="149"/>
      <c r="FIS6" s="149"/>
      <c r="FIT6" s="149"/>
      <c r="FIU6" s="149"/>
      <c r="FIV6" s="149"/>
      <c r="FIW6" s="149"/>
      <c r="FIX6" s="149"/>
      <c r="FIY6" s="149"/>
      <c r="FIZ6" s="149"/>
      <c r="FJA6" s="149"/>
      <c r="FJB6" s="149"/>
      <c r="FJC6" s="149"/>
      <c r="FJD6" s="149"/>
      <c r="FJE6" s="149"/>
      <c r="FJF6" s="149"/>
      <c r="FJG6" s="149"/>
      <c r="FJH6" s="149"/>
      <c r="FJI6" s="149"/>
      <c r="FJJ6" s="149"/>
      <c r="FJK6" s="149"/>
      <c r="FJL6" s="149"/>
      <c r="FJM6" s="149"/>
      <c r="FJN6" s="149"/>
      <c r="FJO6" s="149"/>
      <c r="FJP6" s="149"/>
      <c r="FJQ6" s="149"/>
      <c r="FJR6" s="149"/>
      <c r="FJS6" s="149"/>
      <c r="FJT6" s="149"/>
      <c r="FJU6" s="149"/>
      <c r="FJV6" s="149"/>
      <c r="FJW6" s="149"/>
      <c r="FJX6" s="149"/>
      <c r="FJY6" s="149"/>
      <c r="FJZ6" s="149"/>
      <c r="FKA6" s="149"/>
      <c r="FKB6" s="149"/>
      <c r="FKC6" s="149"/>
      <c r="FKD6" s="149"/>
      <c r="FKE6" s="149"/>
      <c r="FKF6" s="149"/>
      <c r="FKG6" s="149"/>
      <c r="FKH6" s="149"/>
      <c r="FKI6" s="149"/>
      <c r="FKJ6" s="149"/>
      <c r="FKK6" s="149"/>
      <c r="FKL6" s="149"/>
      <c r="FKM6" s="149"/>
      <c r="FKN6" s="149"/>
      <c r="FKO6" s="149"/>
      <c r="FKP6" s="149"/>
      <c r="FKQ6" s="149"/>
      <c r="FKR6" s="149"/>
      <c r="FKS6" s="149"/>
      <c r="FKT6" s="149"/>
      <c r="FKU6" s="149"/>
      <c r="FKV6" s="149"/>
      <c r="FKW6" s="149"/>
      <c r="FKX6" s="149"/>
      <c r="FKY6" s="149"/>
      <c r="FKZ6" s="149"/>
      <c r="FLA6" s="149"/>
      <c r="FLB6" s="149"/>
      <c r="FLC6" s="149"/>
      <c r="FLD6" s="149"/>
      <c r="FLE6" s="149"/>
      <c r="FLF6" s="149"/>
      <c r="FLG6" s="149"/>
      <c r="FLH6" s="149"/>
      <c r="FLI6" s="149"/>
      <c r="FLJ6" s="149"/>
      <c r="FLK6" s="149"/>
      <c r="FLL6" s="149"/>
      <c r="FLM6" s="149"/>
      <c r="FLN6" s="149"/>
      <c r="FLO6" s="149"/>
      <c r="FLP6" s="149"/>
      <c r="FLQ6" s="149"/>
      <c r="FLR6" s="149"/>
      <c r="FLS6" s="149"/>
      <c r="FLT6" s="149"/>
      <c r="FLU6" s="149"/>
      <c r="FLV6" s="149"/>
      <c r="FLW6" s="149"/>
      <c r="FLX6" s="149"/>
      <c r="FLY6" s="149"/>
      <c r="FLZ6" s="149"/>
      <c r="FMA6" s="149"/>
      <c r="FMB6" s="149"/>
      <c r="FMC6" s="149"/>
      <c r="FMD6" s="149"/>
      <c r="FME6" s="149"/>
      <c r="FMF6" s="149"/>
      <c r="FMG6" s="149"/>
      <c r="FMH6" s="149"/>
      <c r="FMI6" s="149"/>
      <c r="FMJ6" s="149"/>
      <c r="FMK6" s="149"/>
      <c r="FML6" s="149"/>
      <c r="FMM6" s="149"/>
      <c r="FMN6" s="149"/>
      <c r="FMO6" s="149"/>
      <c r="FMP6" s="149"/>
      <c r="FMQ6" s="149"/>
      <c r="FMR6" s="149"/>
      <c r="FMS6" s="149"/>
      <c r="FMT6" s="149"/>
      <c r="FMU6" s="149"/>
      <c r="FMV6" s="149"/>
      <c r="FMW6" s="149"/>
      <c r="FMX6" s="149"/>
      <c r="FMY6" s="149"/>
      <c r="FMZ6" s="149"/>
      <c r="FNA6" s="149"/>
      <c r="FNB6" s="149"/>
      <c r="FNC6" s="149"/>
      <c r="FND6" s="149"/>
      <c r="FNE6" s="149"/>
      <c r="FNF6" s="149"/>
      <c r="FNG6" s="149"/>
      <c r="FNH6" s="149"/>
      <c r="FNI6" s="149"/>
      <c r="FNJ6" s="149"/>
      <c r="FNK6" s="149"/>
      <c r="FNL6" s="149"/>
      <c r="FNM6" s="149"/>
      <c r="FNN6" s="149"/>
      <c r="FNO6" s="149"/>
      <c r="FNP6" s="149"/>
      <c r="FNQ6" s="149"/>
      <c r="FNR6" s="149"/>
      <c r="FNS6" s="149"/>
      <c r="FNT6" s="149"/>
      <c r="FNU6" s="149"/>
      <c r="FNV6" s="149"/>
      <c r="FNW6" s="149"/>
      <c r="FNX6" s="149"/>
      <c r="FNY6" s="149"/>
      <c r="FNZ6" s="149"/>
      <c r="FOA6" s="149"/>
      <c r="FOB6" s="149"/>
      <c r="FOC6" s="149"/>
      <c r="FOD6" s="149"/>
      <c r="FOE6" s="149"/>
      <c r="FOF6" s="149"/>
      <c r="FOG6" s="149"/>
      <c r="FOH6" s="149"/>
      <c r="FOI6" s="149"/>
      <c r="FOJ6" s="149"/>
      <c r="FOK6" s="149"/>
      <c r="FOL6" s="149"/>
      <c r="FOM6" s="149"/>
      <c r="FON6" s="149"/>
      <c r="FOO6" s="149"/>
      <c r="FOP6" s="149"/>
      <c r="FOQ6" s="149"/>
      <c r="FOR6" s="149"/>
      <c r="FOS6" s="149"/>
      <c r="FOT6" s="149"/>
      <c r="FOU6" s="149"/>
      <c r="FOV6" s="149"/>
      <c r="FOW6" s="149"/>
      <c r="FOX6" s="149"/>
      <c r="FOY6" s="149"/>
      <c r="FOZ6" s="149"/>
      <c r="FPA6" s="149"/>
      <c r="FPB6" s="149"/>
      <c r="FPC6" s="149"/>
      <c r="FPD6" s="149"/>
      <c r="FPE6" s="149"/>
      <c r="FPF6" s="149"/>
      <c r="FPG6" s="149"/>
      <c r="FPH6" s="149"/>
      <c r="FPI6" s="149"/>
      <c r="FPJ6" s="149"/>
      <c r="FPK6" s="149"/>
      <c r="FPL6" s="149"/>
      <c r="FPM6" s="149"/>
      <c r="FPN6" s="149"/>
      <c r="FPO6" s="149"/>
      <c r="FPP6" s="149"/>
      <c r="FPQ6" s="149"/>
      <c r="FPR6" s="149"/>
      <c r="FPS6" s="149"/>
      <c r="FPT6" s="149"/>
      <c r="FPU6" s="149"/>
      <c r="FPV6" s="149"/>
      <c r="FPW6" s="149"/>
      <c r="FPX6" s="149"/>
      <c r="FPY6" s="149"/>
      <c r="FPZ6" s="149"/>
      <c r="FQA6" s="149"/>
      <c r="FQB6" s="149"/>
      <c r="FQC6" s="149"/>
      <c r="FQD6" s="149"/>
      <c r="FQE6" s="149"/>
      <c r="FQF6" s="149"/>
      <c r="FQG6" s="149"/>
      <c r="FQH6" s="149"/>
      <c r="FQI6" s="149"/>
      <c r="FQJ6" s="149"/>
      <c r="FQK6" s="149"/>
      <c r="FQL6" s="149"/>
      <c r="FQM6" s="149"/>
      <c r="FQN6" s="149"/>
      <c r="FQO6" s="149"/>
      <c r="FQP6" s="149"/>
      <c r="FQQ6" s="149"/>
      <c r="FQR6" s="149"/>
      <c r="FQS6" s="149"/>
      <c r="FQT6" s="149"/>
      <c r="FQU6" s="149"/>
      <c r="FQV6" s="149"/>
      <c r="FQW6" s="149"/>
      <c r="FQX6" s="149"/>
      <c r="FQY6" s="149"/>
      <c r="FQZ6" s="149"/>
      <c r="FRA6" s="149"/>
      <c r="FRB6" s="149"/>
      <c r="FRC6" s="149"/>
      <c r="FRD6" s="149"/>
      <c r="FRE6" s="149"/>
      <c r="FRF6" s="149"/>
      <c r="FRG6" s="149"/>
      <c r="FRH6" s="149"/>
      <c r="FRI6" s="149"/>
      <c r="FRJ6" s="149"/>
      <c r="FRK6" s="149"/>
      <c r="FRL6" s="149"/>
      <c r="FRM6" s="149"/>
      <c r="FRN6" s="149"/>
      <c r="FRO6" s="149"/>
      <c r="FRP6" s="149"/>
      <c r="FRQ6" s="149"/>
      <c r="FRR6" s="149"/>
      <c r="FRS6" s="149"/>
      <c r="FRT6" s="149"/>
      <c r="FRU6" s="149"/>
      <c r="FRV6" s="149"/>
      <c r="FRW6" s="149"/>
      <c r="FRX6" s="149"/>
      <c r="FRY6" s="149"/>
      <c r="FRZ6" s="149"/>
      <c r="FSA6" s="149"/>
      <c r="FSB6" s="149"/>
      <c r="FSC6" s="149"/>
      <c r="FSD6" s="149"/>
      <c r="FSE6" s="149"/>
      <c r="FSF6" s="149"/>
      <c r="FSG6" s="149"/>
      <c r="FSH6" s="149"/>
      <c r="FSI6" s="149"/>
      <c r="FSJ6" s="149"/>
      <c r="FSK6" s="149"/>
      <c r="FSL6" s="149"/>
      <c r="FSM6" s="149"/>
      <c r="FSN6" s="149"/>
      <c r="FSO6" s="149"/>
      <c r="FSP6" s="149"/>
      <c r="FSQ6" s="149"/>
      <c r="FSR6" s="149"/>
      <c r="FSS6" s="149"/>
      <c r="FST6" s="149"/>
      <c r="FSU6" s="149"/>
      <c r="FSV6" s="149"/>
      <c r="FSW6" s="149"/>
      <c r="FSX6" s="149"/>
      <c r="FSY6" s="149"/>
      <c r="FSZ6" s="149"/>
      <c r="FTA6" s="149"/>
      <c r="FTB6" s="149"/>
      <c r="FTC6" s="149"/>
      <c r="FTD6" s="149"/>
      <c r="FTE6" s="149"/>
      <c r="FTF6" s="149"/>
      <c r="FTG6" s="149"/>
      <c r="FTH6" s="149"/>
      <c r="FTI6" s="149"/>
      <c r="FTJ6" s="149"/>
      <c r="FTK6" s="149"/>
      <c r="FTL6" s="149"/>
      <c r="FTM6" s="149"/>
      <c r="FTN6" s="149"/>
      <c r="FTO6" s="149"/>
      <c r="FTP6" s="149"/>
      <c r="FTQ6" s="149"/>
      <c r="FTR6" s="149"/>
      <c r="FTS6" s="149"/>
      <c r="FTT6" s="149"/>
      <c r="FTU6" s="149"/>
      <c r="FTV6" s="149"/>
      <c r="FTW6" s="149"/>
      <c r="FTX6" s="149"/>
      <c r="FTY6" s="149"/>
      <c r="FTZ6" s="149"/>
      <c r="FUA6" s="149"/>
      <c r="FUB6" s="149"/>
      <c r="FUC6" s="149"/>
      <c r="FUD6" s="149"/>
      <c r="FUE6" s="149"/>
      <c r="FUF6" s="149"/>
      <c r="FUG6" s="149"/>
      <c r="FUH6" s="149"/>
      <c r="FUI6" s="149"/>
      <c r="FUJ6" s="149"/>
      <c r="FUK6" s="149"/>
      <c r="FUL6" s="149"/>
      <c r="FUM6" s="149"/>
      <c r="FUN6" s="149"/>
      <c r="FUO6" s="149"/>
      <c r="FUP6" s="149"/>
      <c r="FUQ6" s="149"/>
      <c r="FUR6" s="149"/>
      <c r="FUS6" s="149"/>
      <c r="FUT6" s="149"/>
      <c r="FUU6" s="149"/>
      <c r="FUV6" s="149"/>
      <c r="FUW6" s="149"/>
      <c r="FUX6" s="149"/>
      <c r="FUY6" s="149"/>
      <c r="FUZ6" s="149"/>
      <c r="FVA6" s="149"/>
      <c r="FVB6" s="149"/>
      <c r="FVC6" s="149"/>
      <c r="FVD6" s="149"/>
      <c r="FVE6" s="149"/>
      <c r="FVF6" s="149"/>
      <c r="FVG6" s="149"/>
      <c r="FVH6" s="149"/>
      <c r="FVI6" s="149"/>
      <c r="FVJ6" s="149"/>
      <c r="FVK6" s="149"/>
      <c r="FVL6" s="149"/>
      <c r="FVM6" s="149"/>
      <c r="FVN6" s="149"/>
      <c r="FVO6" s="149"/>
      <c r="FVP6" s="149"/>
      <c r="FVQ6" s="149"/>
      <c r="FVR6" s="149"/>
      <c r="FVS6" s="149"/>
      <c r="FVT6" s="149"/>
      <c r="FVU6" s="149"/>
      <c r="FVV6" s="149"/>
      <c r="FVW6" s="149"/>
      <c r="FVX6" s="149"/>
      <c r="FVY6" s="149"/>
      <c r="FVZ6" s="149"/>
      <c r="FWA6" s="149"/>
      <c r="FWB6" s="149"/>
      <c r="FWC6" s="149"/>
      <c r="FWD6" s="149"/>
      <c r="FWE6" s="149"/>
      <c r="FWF6" s="149"/>
      <c r="FWG6" s="149"/>
      <c r="FWH6" s="149"/>
      <c r="FWI6" s="149"/>
      <c r="FWJ6" s="149"/>
      <c r="FWK6" s="149"/>
      <c r="FWL6" s="149"/>
      <c r="FWM6" s="149"/>
      <c r="FWN6" s="149"/>
      <c r="FWO6" s="149"/>
      <c r="FWP6" s="149"/>
      <c r="FWQ6" s="149"/>
      <c r="FWR6" s="149"/>
      <c r="FWS6" s="149"/>
      <c r="FWT6" s="149"/>
      <c r="FWU6" s="149"/>
      <c r="FWV6" s="149"/>
      <c r="FWW6" s="149"/>
      <c r="FWX6" s="149"/>
      <c r="FWY6" s="149"/>
      <c r="FWZ6" s="149"/>
      <c r="FXA6" s="149"/>
      <c r="FXB6" s="149"/>
      <c r="FXC6" s="149"/>
      <c r="FXD6" s="149"/>
      <c r="FXE6" s="149"/>
      <c r="FXF6" s="149"/>
      <c r="FXG6" s="149"/>
      <c r="FXH6" s="149"/>
      <c r="FXI6" s="149"/>
      <c r="FXJ6" s="149"/>
      <c r="FXK6" s="149"/>
      <c r="FXL6" s="149"/>
      <c r="FXM6" s="149"/>
      <c r="FXN6" s="149"/>
      <c r="FXO6" s="149"/>
      <c r="FXP6" s="149"/>
      <c r="FXQ6" s="149"/>
      <c r="FXR6" s="149"/>
      <c r="FXS6" s="149"/>
      <c r="FXT6" s="149"/>
      <c r="FXU6" s="149"/>
      <c r="FXV6" s="149"/>
      <c r="FXW6" s="149"/>
      <c r="FXX6" s="149"/>
      <c r="FXY6" s="149"/>
      <c r="FXZ6" s="149"/>
      <c r="FYA6" s="149"/>
      <c r="FYB6" s="149"/>
      <c r="FYC6" s="149"/>
      <c r="FYD6" s="149"/>
      <c r="FYE6" s="149"/>
      <c r="FYF6" s="149"/>
      <c r="FYG6" s="149"/>
      <c r="FYH6" s="149"/>
      <c r="FYI6" s="149"/>
      <c r="FYJ6" s="149"/>
      <c r="FYK6" s="149"/>
      <c r="FYL6" s="149"/>
      <c r="FYM6" s="149"/>
      <c r="FYN6" s="149"/>
      <c r="FYO6" s="149"/>
      <c r="FYP6" s="149"/>
      <c r="FYQ6" s="149"/>
      <c r="FYR6" s="149"/>
      <c r="FYS6" s="149"/>
      <c r="FYT6" s="149"/>
      <c r="FYU6" s="149"/>
      <c r="FYV6" s="149"/>
      <c r="FYW6" s="149"/>
      <c r="FYX6" s="149"/>
      <c r="FYY6" s="149"/>
      <c r="FYZ6" s="149"/>
      <c r="FZA6" s="149"/>
      <c r="FZB6" s="149"/>
      <c r="FZC6" s="149"/>
      <c r="FZD6" s="149"/>
      <c r="FZE6" s="149"/>
      <c r="FZF6" s="149"/>
      <c r="FZG6" s="149"/>
      <c r="FZH6" s="149"/>
      <c r="FZI6" s="149"/>
      <c r="FZJ6" s="149"/>
      <c r="FZK6" s="149"/>
      <c r="FZL6" s="149"/>
      <c r="FZM6" s="149"/>
      <c r="FZN6" s="149"/>
      <c r="FZO6" s="149"/>
      <c r="FZP6" s="149"/>
      <c r="FZQ6" s="149"/>
      <c r="FZR6" s="149"/>
      <c r="FZS6" s="149"/>
      <c r="FZT6" s="149"/>
      <c r="FZU6" s="149"/>
      <c r="FZV6" s="149"/>
      <c r="FZW6" s="149"/>
      <c r="FZX6" s="149"/>
      <c r="FZY6" s="149"/>
      <c r="FZZ6" s="149"/>
      <c r="GAA6" s="149"/>
      <c r="GAB6" s="149"/>
      <c r="GAC6" s="149"/>
      <c r="GAD6" s="149"/>
      <c r="GAE6" s="149"/>
      <c r="GAF6" s="149"/>
      <c r="GAG6" s="149"/>
      <c r="GAH6" s="149"/>
      <c r="GAI6" s="149"/>
      <c r="GAJ6" s="149"/>
      <c r="GAK6" s="149"/>
      <c r="GAL6" s="149"/>
      <c r="GAM6" s="149"/>
      <c r="GAN6" s="149"/>
      <c r="GAO6" s="149"/>
      <c r="GAP6" s="149"/>
      <c r="GAQ6" s="149"/>
      <c r="GAR6" s="149"/>
      <c r="GAS6" s="149"/>
      <c r="GAT6" s="149"/>
      <c r="GAU6" s="149"/>
      <c r="GAV6" s="149"/>
      <c r="GAW6" s="149"/>
      <c r="GAX6" s="149"/>
      <c r="GAY6" s="149"/>
      <c r="GAZ6" s="149"/>
      <c r="GBA6" s="149"/>
      <c r="GBB6" s="149"/>
      <c r="GBC6" s="149"/>
      <c r="GBD6" s="149"/>
      <c r="GBE6" s="149"/>
      <c r="GBF6" s="149"/>
      <c r="GBG6" s="149"/>
      <c r="GBH6" s="149"/>
      <c r="GBI6" s="149"/>
      <c r="GBJ6" s="149"/>
      <c r="GBK6" s="149"/>
      <c r="GBL6" s="149"/>
      <c r="GBM6" s="149"/>
      <c r="GBN6" s="149"/>
      <c r="GBO6" s="149"/>
      <c r="GBP6" s="149"/>
      <c r="GBQ6" s="149"/>
      <c r="GBR6" s="149"/>
      <c r="GBS6" s="149"/>
      <c r="GBT6" s="149"/>
      <c r="GBU6" s="149"/>
      <c r="GBV6" s="149"/>
      <c r="GBW6" s="149"/>
      <c r="GBX6" s="149"/>
      <c r="GBY6" s="149"/>
      <c r="GBZ6" s="149"/>
      <c r="GCA6" s="149"/>
      <c r="GCB6" s="149"/>
      <c r="GCC6" s="149"/>
      <c r="GCD6" s="149"/>
      <c r="GCE6" s="149"/>
      <c r="GCF6" s="149"/>
      <c r="GCG6" s="149"/>
      <c r="GCH6" s="149"/>
      <c r="GCI6" s="149"/>
      <c r="GCJ6" s="149"/>
      <c r="GCK6" s="149"/>
      <c r="GCL6" s="149"/>
      <c r="GCM6" s="149"/>
      <c r="GCN6" s="149"/>
      <c r="GCO6" s="149"/>
      <c r="GCP6" s="149"/>
      <c r="GCQ6" s="149"/>
      <c r="GCR6" s="149"/>
      <c r="GCS6" s="149"/>
      <c r="GCT6" s="149"/>
      <c r="GCU6" s="149"/>
      <c r="GCV6" s="149"/>
      <c r="GCW6" s="149"/>
      <c r="GCX6" s="149"/>
      <c r="GCY6" s="149"/>
      <c r="GCZ6" s="149"/>
      <c r="GDA6" s="149"/>
      <c r="GDB6" s="149"/>
      <c r="GDC6" s="149"/>
      <c r="GDD6" s="149"/>
      <c r="GDE6" s="149"/>
      <c r="GDF6" s="149"/>
      <c r="GDG6" s="149"/>
      <c r="GDH6" s="149"/>
      <c r="GDI6" s="149"/>
      <c r="GDJ6" s="149"/>
      <c r="GDK6" s="149"/>
      <c r="GDL6" s="149"/>
      <c r="GDM6" s="149"/>
      <c r="GDN6" s="149"/>
      <c r="GDO6" s="149"/>
      <c r="GDP6" s="149"/>
      <c r="GDQ6" s="149"/>
      <c r="GDR6" s="149"/>
      <c r="GDS6" s="149"/>
      <c r="GDT6" s="149"/>
      <c r="GDU6" s="149"/>
      <c r="GDV6" s="149"/>
      <c r="GDW6" s="149"/>
      <c r="GDX6" s="149"/>
      <c r="GDY6" s="149"/>
      <c r="GDZ6" s="149"/>
      <c r="GEA6" s="149"/>
      <c r="GEB6" s="149"/>
      <c r="GEC6" s="149"/>
      <c r="GED6" s="149"/>
      <c r="GEE6" s="149"/>
      <c r="GEF6" s="149"/>
      <c r="GEG6" s="149"/>
      <c r="GEH6" s="149"/>
      <c r="GEI6" s="149"/>
      <c r="GEJ6" s="149"/>
      <c r="GEK6" s="149"/>
      <c r="GEL6" s="149"/>
      <c r="GEM6" s="149"/>
      <c r="GEN6" s="149"/>
      <c r="GEO6" s="149"/>
      <c r="GEP6" s="149"/>
      <c r="GEQ6" s="149"/>
      <c r="GER6" s="149"/>
      <c r="GES6" s="149"/>
      <c r="GET6" s="149"/>
      <c r="GEU6" s="149"/>
      <c r="GEV6" s="149"/>
      <c r="GEW6" s="149"/>
      <c r="GEX6" s="149"/>
      <c r="GEY6" s="149"/>
      <c r="GEZ6" s="149"/>
      <c r="GFA6" s="149"/>
      <c r="GFB6" s="149"/>
      <c r="GFC6" s="149"/>
      <c r="GFD6" s="149"/>
      <c r="GFE6" s="149"/>
      <c r="GFF6" s="149"/>
      <c r="GFG6" s="149"/>
      <c r="GFH6" s="149"/>
      <c r="GFI6" s="149"/>
      <c r="GFJ6" s="149"/>
      <c r="GFK6" s="149"/>
      <c r="GFL6" s="149"/>
      <c r="GFM6" s="149"/>
      <c r="GFN6" s="149"/>
      <c r="GFO6" s="149"/>
      <c r="GFP6" s="149"/>
      <c r="GFQ6" s="149"/>
      <c r="GFR6" s="149"/>
      <c r="GFS6" s="149"/>
      <c r="GFT6" s="149"/>
      <c r="GFU6" s="149"/>
      <c r="GFV6" s="149"/>
      <c r="GFW6" s="149"/>
      <c r="GFX6" s="149"/>
      <c r="GFY6" s="149"/>
      <c r="GFZ6" s="149"/>
      <c r="GGA6" s="149"/>
      <c r="GGB6" s="149"/>
      <c r="GGC6" s="149"/>
      <c r="GGD6" s="149"/>
      <c r="GGE6" s="149"/>
      <c r="GGF6" s="149"/>
      <c r="GGG6" s="149"/>
      <c r="GGH6" s="149"/>
      <c r="GGI6" s="149"/>
      <c r="GGJ6" s="149"/>
      <c r="GGK6" s="149"/>
      <c r="GGL6" s="149"/>
      <c r="GGM6" s="149"/>
      <c r="GGN6" s="149"/>
      <c r="GGO6" s="149"/>
      <c r="GGP6" s="149"/>
      <c r="GGQ6" s="149"/>
      <c r="GGR6" s="149"/>
      <c r="GGS6" s="149"/>
      <c r="GGT6" s="149"/>
      <c r="GGU6" s="149"/>
      <c r="GGV6" s="149"/>
      <c r="GGW6" s="149"/>
      <c r="GGX6" s="149"/>
      <c r="GGY6" s="149"/>
      <c r="GGZ6" s="149"/>
      <c r="GHA6" s="149"/>
      <c r="GHB6" s="149"/>
      <c r="GHC6" s="149"/>
      <c r="GHD6" s="149"/>
      <c r="GHE6" s="149"/>
      <c r="GHF6" s="149"/>
      <c r="GHG6" s="149"/>
      <c r="GHH6" s="149"/>
      <c r="GHI6" s="149"/>
      <c r="GHJ6" s="149"/>
      <c r="GHK6" s="149"/>
      <c r="GHL6" s="149"/>
      <c r="GHM6" s="149"/>
      <c r="GHN6" s="149"/>
      <c r="GHO6" s="149"/>
      <c r="GHP6" s="149"/>
      <c r="GHQ6" s="149"/>
      <c r="GHR6" s="149"/>
      <c r="GHS6" s="149"/>
      <c r="GHT6" s="149"/>
      <c r="GHU6" s="149"/>
      <c r="GHV6" s="149"/>
      <c r="GHW6" s="149"/>
      <c r="GHX6" s="149"/>
      <c r="GHY6" s="149"/>
      <c r="GHZ6" s="149"/>
      <c r="GIA6" s="149"/>
      <c r="GIB6" s="149"/>
      <c r="GIC6" s="149"/>
      <c r="GID6" s="149"/>
      <c r="GIE6" s="149"/>
      <c r="GIF6" s="149"/>
      <c r="GIG6" s="149"/>
      <c r="GIH6" s="149"/>
      <c r="GII6" s="149"/>
      <c r="GIJ6" s="149"/>
      <c r="GIK6" s="149"/>
      <c r="GIL6" s="149"/>
      <c r="GIM6" s="149"/>
      <c r="GIN6" s="149"/>
      <c r="GIO6" s="149"/>
      <c r="GIP6" s="149"/>
      <c r="GIQ6" s="149"/>
      <c r="GIR6" s="149"/>
      <c r="GIS6" s="149"/>
      <c r="GIT6" s="149"/>
      <c r="GIU6" s="149"/>
      <c r="GIV6" s="149"/>
      <c r="GIW6" s="149"/>
      <c r="GIX6" s="149"/>
      <c r="GIY6" s="149"/>
      <c r="GIZ6" s="149"/>
      <c r="GJA6" s="149"/>
      <c r="GJB6" s="149"/>
      <c r="GJC6" s="149"/>
      <c r="GJD6" s="149"/>
      <c r="GJE6" s="149"/>
      <c r="GJF6" s="149"/>
      <c r="GJG6" s="149"/>
      <c r="GJH6" s="149"/>
      <c r="GJI6" s="149"/>
      <c r="GJJ6" s="149"/>
      <c r="GJK6" s="149"/>
      <c r="GJL6" s="149"/>
      <c r="GJM6" s="149"/>
      <c r="GJN6" s="149"/>
      <c r="GJO6" s="149"/>
      <c r="GJP6" s="149"/>
      <c r="GJQ6" s="149"/>
      <c r="GJR6" s="149"/>
      <c r="GJS6" s="149"/>
      <c r="GJT6" s="149"/>
      <c r="GJU6" s="149"/>
      <c r="GJV6" s="149"/>
      <c r="GJW6" s="149"/>
      <c r="GJX6" s="149"/>
      <c r="GJY6" s="149"/>
      <c r="GJZ6" s="149"/>
      <c r="GKA6" s="149"/>
      <c r="GKB6" s="149"/>
      <c r="GKC6" s="149"/>
      <c r="GKD6" s="149"/>
      <c r="GKE6" s="149"/>
      <c r="GKF6" s="149"/>
      <c r="GKG6" s="149"/>
      <c r="GKH6" s="149"/>
      <c r="GKI6" s="149"/>
      <c r="GKJ6" s="149"/>
      <c r="GKK6" s="149"/>
      <c r="GKL6" s="149"/>
      <c r="GKM6" s="149"/>
      <c r="GKN6" s="149"/>
      <c r="GKO6" s="149"/>
      <c r="GKP6" s="149"/>
      <c r="GKQ6" s="149"/>
      <c r="GKR6" s="149"/>
      <c r="GKS6" s="149"/>
      <c r="GKT6" s="149"/>
      <c r="GKU6" s="149"/>
      <c r="GKV6" s="149"/>
      <c r="GKW6" s="149"/>
      <c r="GKX6" s="149"/>
      <c r="GKY6" s="149"/>
      <c r="GKZ6" s="149"/>
      <c r="GLA6" s="149"/>
      <c r="GLB6" s="149"/>
      <c r="GLC6" s="149"/>
      <c r="GLD6" s="149"/>
      <c r="GLE6" s="149"/>
      <c r="GLF6" s="149"/>
      <c r="GLG6" s="149"/>
      <c r="GLH6" s="149"/>
      <c r="GLI6" s="149"/>
      <c r="GLJ6" s="149"/>
      <c r="GLK6" s="149"/>
      <c r="GLL6" s="149"/>
      <c r="GLM6" s="149"/>
      <c r="GLN6" s="149"/>
      <c r="GLO6" s="149"/>
      <c r="GLP6" s="149"/>
      <c r="GLQ6" s="149"/>
      <c r="GLR6" s="149"/>
      <c r="GLS6" s="149"/>
      <c r="GLT6" s="149"/>
      <c r="GLU6" s="149"/>
      <c r="GLV6" s="149"/>
      <c r="GLW6" s="149"/>
      <c r="GLX6" s="149"/>
      <c r="GLY6" s="149"/>
      <c r="GLZ6" s="149"/>
      <c r="GMA6" s="149"/>
      <c r="GMB6" s="149"/>
      <c r="GMC6" s="149"/>
      <c r="GMD6" s="149"/>
      <c r="GME6" s="149"/>
      <c r="GMF6" s="149"/>
      <c r="GMG6" s="149"/>
      <c r="GMH6" s="149"/>
      <c r="GMI6" s="149"/>
      <c r="GMJ6" s="149"/>
      <c r="GMK6" s="149"/>
      <c r="GML6" s="149"/>
      <c r="GMM6" s="149"/>
      <c r="GMN6" s="149"/>
      <c r="GMO6" s="149"/>
      <c r="GMP6" s="149"/>
      <c r="GMQ6" s="149"/>
      <c r="GMR6" s="149"/>
      <c r="GMS6" s="149"/>
      <c r="GMT6" s="149"/>
      <c r="GMU6" s="149"/>
      <c r="GMV6" s="149"/>
      <c r="GMW6" s="149"/>
      <c r="GMX6" s="149"/>
      <c r="GMY6" s="149"/>
      <c r="GMZ6" s="149"/>
      <c r="GNA6" s="149"/>
      <c r="GNB6" s="149"/>
      <c r="GNC6" s="149"/>
      <c r="GND6" s="149"/>
      <c r="GNE6" s="149"/>
      <c r="GNF6" s="149"/>
      <c r="GNG6" s="149"/>
      <c r="GNH6" s="149"/>
      <c r="GNI6" s="149"/>
      <c r="GNJ6" s="149"/>
      <c r="GNK6" s="149"/>
      <c r="GNL6" s="149"/>
      <c r="GNM6" s="149"/>
      <c r="GNN6" s="149"/>
      <c r="GNO6" s="149"/>
      <c r="GNP6" s="149"/>
      <c r="GNQ6" s="149"/>
      <c r="GNR6" s="149"/>
      <c r="GNS6" s="149"/>
      <c r="GNT6" s="149"/>
      <c r="GNU6" s="149"/>
      <c r="GNV6" s="149"/>
      <c r="GNW6" s="149"/>
      <c r="GNX6" s="149"/>
      <c r="GNY6" s="149"/>
      <c r="GNZ6" s="149"/>
      <c r="GOA6" s="149"/>
      <c r="GOB6" s="149"/>
      <c r="GOC6" s="149"/>
      <c r="GOD6" s="149"/>
      <c r="GOE6" s="149"/>
      <c r="GOF6" s="149"/>
      <c r="GOG6" s="149"/>
      <c r="GOH6" s="149"/>
      <c r="GOI6" s="149"/>
      <c r="GOJ6" s="149"/>
      <c r="GOK6" s="149"/>
      <c r="GOL6" s="149"/>
      <c r="GOM6" s="149"/>
      <c r="GON6" s="149"/>
      <c r="GOO6" s="149"/>
      <c r="GOP6" s="149"/>
      <c r="GOQ6" s="149"/>
      <c r="GOR6" s="149"/>
      <c r="GOS6" s="149"/>
      <c r="GOT6" s="149"/>
      <c r="GOU6" s="149"/>
      <c r="GOV6" s="149"/>
      <c r="GOW6" s="149"/>
      <c r="GOX6" s="149"/>
      <c r="GOY6" s="149"/>
      <c r="GOZ6" s="149"/>
      <c r="GPA6" s="149"/>
      <c r="GPB6" s="149"/>
      <c r="GPC6" s="149"/>
      <c r="GPD6" s="149"/>
      <c r="GPE6" s="149"/>
      <c r="GPF6" s="149"/>
      <c r="GPG6" s="149"/>
      <c r="GPH6" s="149"/>
      <c r="GPI6" s="149"/>
      <c r="GPJ6" s="149"/>
      <c r="GPK6" s="149"/>
      <c r="GPL6" s="149"/>
      <c r="GPM6" s="149"/>
      <c r="GPN6" s="149"/>
      <c r="GPO6" s="149"/>
      <c r="GPP6" s="149"/>
      <c r="GPQ6" s="149"/>
      <c r="GPR6" s="149"/>
      <c r="GPS6" s="149"/>
      <c r="GPT6" s="149"/>
      <c r="GPU6" s="149"/>
      <c r="GPV6" s="149"/>
      <c r="GPW6" s="149"/>
      <c r="GPX6" s="149"/>
      <c r="GPY6" s="149"/>
      <c r="GPZ6" s="149"/>
      <c r="GQA6" s="149"/>
      <c r="GQB6" s="149"/>
      <c r="GQC6" s="149"/>
      <c r="GQD6" s="149"/>
      <c r="GQE6" s="149"/>
      <c r="GQF6" s="149"/>
      <c r="GQG6" s="149"/>
      <c r="GQH6" s="149"/>
      <c r="GQI6" s="149"/>
      <c r="GQJ6" s="149"/>
      <c r="GQK6" s="149"/>
      <c r="GQL6" s="149"/>
      <c r="GQM6" s="149"/>
      <c r="GQN6" s="149"/>
      <c r="GQO6" s="149"/>
      <c r="GQP6" s="149"/>
      <c r="GQQ6" s="149"/>
      <c r="GQR6" s="149"/>
      <c r="GQS6" s="149"/>
      <c r="GQT6" s="149"/>
      <c r="GQU6" s="149"/>
      <c r="GQV6" s="149"/>
      <c r="GQW6" s="149"/>
      <c r="GQX6" s="149"/>
      <c r="GQY6" s="149"/>
      <c r="GQZ6" s="149"/>
      <c r="GRA6" s="149"/>
      <c r="GRB6" s="149"/>
      <c r="GRC6" s="149"/>
      <c r="GRD6" s="149"/>
      <c r="GRE6" s="149"/>
      <c r="GRF6" s="149"/>
      <c r="GRG6" s="149"/>
      <c r="GRH6" s="149"/>
      <c r="GRI6" s="149"/>
      <c r="GRJ6" s="149"/>
      <c r="GRK6" s="149"/>
      <c r="GRL6" s="149"/>
      <c r="GRM6" s="149"/>
      <c r="GRN6" s="149"/>
      <c r="GRO6" s="149"/>
      <c r="GRP6" s="149"/>
      <c r="GRQ6" s="149"/>
      <c r="GRR6" s="149"/>
      <c r="GRS6" s="149"/>
      <c r="GRT6" s="149"/>
      <c r="GRU6" s="149"/>
      <c r="GRV6" s="149"/>
      <c r="GRW6" s="149"/>
      <c r="GRX6" s="149"/>
      <c r="GRY6" s="149"/>
      <c r="GRZ6" s="149"/>
      <c r="GSA6" s="149"/>
      <c r="GSB6" s="149"/>
      <c r="GSC6" s="149"/>
      <c r="GSD6" s="149"/>
      <c r="GSE6" s="149"/>
      <c r="GSF6" s="149"/>
      <c r="GSG6" s="149"/>
      <c r="GSH6" s="149"/>
      <c r="GSI6" s="149"/>
      <c r="GSJ6" s="149"/>
      <c r="GSK6" s="149"/>
      <c r="GSL6" s="149"/>
      <c r="GSM6" s="149"/>
      <c r="GSN6" s="149"/>
      <c r="GSO6" s="149"/>
      <c r="GSP6" s="149"/>
      <c r="GSQ6" s="149"/>
      <c r="GSR6" s="149"/>
      <c r="GSS6" s="149"/>
      <c r="GST6" s="149"/>
      <c r="GSU6" s="149"/>
      <c r="GSV6" s="149"/>
      <c r="GSW6" s="149"/>
      <c r="GSX6" s="149"/>
      <c r="GSY6" s="149"/>
      <c r="GSZ6" s="149"/>
      <c r="GTA6" s="149"/>
      <c r="GTB6" s="149"/>
      <c r="GTC6" s="149"/>
      <c r="GTD6" s="149"/>
      <c r="GTE6" s="149"/>
      <c r="GTF6" s="149"/>
      <c r="GTG6" s="149"/>
      <c r="GTH6" s="149"/>
      <c r="GTI6" s="149"/>
      <c r="GTJ6" s="149"/>
      <c r="GTK6" s="149"/>
      <c r="GTL6" s="149"/>
      <c r="GTM6" s="149"/>
      <c r="GTN6" s="149"/>
      <c r="GTO6" s="149"/>
      <c r="GTP6" s="149"/>
      <c r="GTQ6" s="149"/>
      <c r="GTR6" s="149"/>
      <c r="GTS6" s="149"/>
      <c r="GTT6" s="149"/>
      <c r="GTU6" s="149"/>
      <c r="GTV6" s="149"/>
      <c r="GTW6" s="149"/>
      <c r="GTX6" s="149"/>
      <c r="GTY6" s="149"/>
      <c r="GTZ6" s="149"/>
      <c r="GUA6" s="149"/>
      <c r="GUB6" s="149"/>
      <c r="GUC6" s="149"/>
      <c r="GUD6" s="149"/>
      <c r="GUE6" s="149"/>
      <c r="GUF6" s="149"/>
      <c r="GUG6" s="149"/>
      <c r="GUH6" s="149"/>
      <c r="GUI6" s="149"/>
      <c r="GUJ6" s="149"/>
      <c r="GUK6" s="149"/>
      <c r="GUL6" s="149"/>
      <c r="GUM6" s="149"/>
      <c r="GUN6" s="149"/>
      <c r="GUO6" s="149"/>
      <c r="GUP6" s="149"/>
      <c r="GUQ6" s="149"/>
      <c r="GUR6" s="149"/>
      <c r="GUS6" s="149"/>
      <c r="GUT6" s="149"/>
      <c r="GUU6" s="149"/>
      <c r="GUV6" s="149"/>
      <c r="GUW6" s="149"/>
      <c r="GUX6" s="149"/>
      <c r="GUY6" s="149"/>
      <c r="GUZ6" s="149"/>
      <c r="GVA6" s="149"/>
      <c r="GVB6" s="149"/>
      <c r="GVC6" s="149"/>
      <c r="GVD6" s="149"/>
      <c r="GVE6" s="149"/>
      <c r="GVF6" s="149"/>
      <c r="GVG6" s="149"/>
      <c r="GVH6" s="149"/>
      <c r="GVI6" s="149"/>
      <c r="GVJ6" s="149"/>
      <c r="GVK6" s="149"/>
      <c r="GVL6" s="149"/>
      <c r="GVM6" s="149"/>
      <c r="GVN6" s="149"/>
      <c r="GVO6" s="149"/>
      <c r="GVP6" s="149"/>
      <c r="GVQ6" s="149"/>
      <c r="GVR6" s="149"/>
      <c r="GVS6" s="149"/>
      <c r="GVT6" s="149"/>
      <c r="GVU6" s="149"/>
      <c r="GVV6" s="149"/>
      <c r="GVW6" s="149"/>
      <c r="GVX6" s="149"/>
      <c r="GVY6" s="149"/>
      <c r="GVZ6" s="149"/>
      <c r="GWA6" s="149"/>
      <c r="GWB6" s="149"/>
      <c r="GWC6" s="149"/>
      <c r="GWD6" s="149"/>
      <c r="GWE6" s="149"/>
      <c r="GWF6" s="149"/>
      <c r="GWG6" s="149"/>
      <c r="GWH6" s="149"/>
      <c r="GWI6" s="149"/>
      <c r="GWJ6" s="149"/>
      <c r="GWK6" s="149"/>
      <c r="GWL6" s="149"/>
      <c r="GWM6" s="149"/>
      <c r="GWN6" s="149"/>
      <c r="GWO6" s="149"/>
      <c r="GWP6" s="149"/>
      <c r="GWQ6" s="149"/>
      <c r="GWR6" s="149"/>
      <c r="GWS6" s="149"/>
      <c r="GWT6" s="149"/>
      <c r="GWU6" s="149"/>
      <c r="GWV6" s="149"/>
      <c r="GWW6" s="149"/>
      <c r="GWX6" s="149"/>
      <c r="GWY6" s="149"/>
      <c r="GWZ6" s="149"/>
      <c r="GXA6" s="149"/>
      <c r="GXB6" s="149"/>
      <c r="GXC6" s="149"/>
      <c r="GXD6" s="149"/>
      <c r="GXE6" s="149"/>
      <c r="GXF6" s="149"/>
      <c r="GXG6" s="149"/>
      <c r="GXH6" s="149"/>
      <c r="GXI6" s="149"/>
      <c r="GXJ6" s="149"/>
      <c r="GXK6" s="149"/>
      <c r="GXL6" s="149"/>
      <c r="GXM6" s="149"/>
      <c r="GXN6" s="149"/>
      <c r="GXO6" s="149"/>
      <c r="GXP6" s="149"/>
      <c r="GXQ6" s="149"/>
      <c r="GXR6" s="149"/>
      <c r="GXS6" s="149"/>
      <c r="GXT6" s="149"/>
      <c r="GXU6" s="149"/>
      <c r="GXV6" s="149"/>
      <c r="GXW6" s="149"/>
      <c r="GXX6" s="149"/>
      <c r="GXY6" s="149"/>
      <c r="GXZ6" s="149"/>
      <c r="GYA6" s="149"/>
      <c r="GYB6" s="149"/>
      <c r="GYC6" s="149"/>
      <c r="GYD6" s="149"/>
      <c r="GYE6" s="149"/>
      <c r="GYF6" s="149"/>
      <c r="GYG6" s="149"/>
      <c r="GYH6" s="149"/>
      <c r="GYI6" s="149"/>
      <c r="GYJ6" s="149"/>
      <c r="GYK6" s="149"/>
      <c r="GYL6" s="149"/>
      <c r="GYM6" s="149"/>
      <c r="GYN6" s="149"/>
      <c r="GYO6" s="149"/>
      <c r="GYP6" s="149"/>
      <c r="GYQ6" s="149"/>
      <c r="GYR6" s="149"/>
      <c r="GYS6" s="149"/>
      <c r="GYT6" s="149"/>
      <c r="GYU6" s="149"/>
      <c r="GYV6" s="149"/>
      <c r="GYW6" s="149"/>
      <c r="GYX6" s="149"/>
      <c r="GYY6" s="149"/>
      <c r="GYZ6" s="149"/>
      <c r="GZA6" s="149"/>
      <c r="GZB6" s="149"/>
      <c r="GZC6" s="149"/>
      <c r="GZD6" s="149"/>
      <c r="GZE6" s="149"/>
      <c r="GZF6" s="149"/>
      <c r="GZG6" s="149"/>
      <c r="GZH6" s="149"/>
      <c r="GZI6" s="149"/>
      <c r="GZJ6" s="149"/>
      <c r="GZK6" s="149"/>
      <c r="GZL6" s="149"/>
      <c r="GZM6" s="149"/>
      <c r="GZN6" s="149"/>
      <c r="GZO6" s="149"/>
      <c r="GZP6" s="149"/>
      <c r="GZQ6" s="149"/>
      <c r="GZR6" s="149"/>
      <c r="GZS6" s="149"/>
      <c r="GZT6" s="149"/>
      <c r="GZU6" s="149"/>
      <c r="GZV6" s="149"/>
      <c r="GZW6" s="149"/>
      <c r="GZX6" s="149"/>
      <c r="GZY6" s="149"/>
      <c r="GZZ6" s="149"/>
      <c r="HAA6" s="149"/>
      <c r="HAB6" s="149"/>
      <c r="HAC6" s="149"/>
      <c r="HAD6" s="149"/>
      <c r="HAE6" s="149"/>
      <c r="HAF6" s="149"/>
      <c r="HAG6" s="149"/>
      <c r="HAH6" s="149"/>
      <c r="HAI6" s="149"/>
      <c r="HAJ6" s="149"/>
      <c r="HAK6" s="149"/>
      <c r="HAL6" s="149"/>
      <c r="HAM6" s="149"/>
      <c r="HAN6" s="149"/>
      <c r="HAO6" s="149"/>
      <c r="HAP6" s="149"/>
      <c r="HAQ6" s="149"/>
      <c r="HAR6" s="149"/>
      <c r="HAS6" s="149"/>
      <c r="HAT6" s="149"/>
      <c r="HAU6" s="149"/>
      <c r="HAV6" s="149"/>
      <c r="HAW6" s="149"/>
      <c r="HAX6" s="149"/>
      <c r="HAY6" s="149"/>
      <c r="HAZ6" s="149"/>
      <c r="HBA6" s="149"/>
      <c r="HBB6" s="149"/>
      <c r="HBC6" s="149"/>
      <c r="HBD6" s="149"/>
      <c r="HBE6" s="149"/>
      <c r="HBF6" s="149"/>
      <c r="HBG6" s="149"/>
      <c r="HBH6" s="149"/>
      <c r="HBI6" s="149"/>
      <c r="HBJ6" s="149"/>
      <c r="HBK6" s="149"/>
      <c r="HBL6" s="149"/>
      <c r="HBM6" s="149"/>
      <c r="HBN6" s="149"/>
      <c r="HBO6" s="149"/>
      <c r="HBP6" s="149"/>
      <c r="HBQ6" s="149"/>
      <c r="HBR6" s="149"/>
      <c r="HBS6" s="149"/>
      <c r="HBT6" s="149"/>
      <c r="HBU6" s="149"/>
      <c r="HBV6" s="149"/>
      <c r="HBW6" s="149"/>
      <c r="HBX6" s="149"/>
      <c r="HBY6" s="149"/>
      <c r="HBZ6" s="149"/>
      <c r="HCA6" s="149"/>
      <c r="HCB6" s="149"/>
      <c r="HCC6" s="149"/>
      <c r="HCD6" s="149"/>
      <c r="HCE6" s="149"/>
      <c r="HCF6" s="149"/>
      <c r="HCG6" s="149"/>
      <c r="HCH6" s="149"/>
      <c r="HCI6" s="149"/>
      <c r="HCJ6" s="149"/>
      <c r="HCK6" s="149"/>
      <c r="HCL6" s="149"/>
      <c r="HCM6" s="149"/>
      <c r="HCN6" s="149"/>
      <c r="HCO6" s="149"/>
      <c r="HCP6" s="149"/>
      <c r="HCQ6" s="149"/>
      <c r="HCR6" s="149"/>
      <c r="HCS6" s="149"/>
      <c r="HCT6" s="149"/>
      <c r="HCU6" s="149"/>
      <c r="HCV6" s="149"/>
      <c r="HCW6" s="149"/>
      <c r="HCX6" s="149"/>
      <c r="HCY6" s="149"/>
      <c r="HCZ6" s="149"/>
      <c r="HDA6" s="149"/>
      <c r="HDB6" s="149"/>
      <c r="HDC6" s="149"/>
      <c r="HDD6" s="149"/>
      <c r="HDE6" s="149"/>
      <c r="HDF6" s="149"/>
      <c r="HDG6" s="149"/>
      <c r="HDH6" s="149"/>
      <c r="HDI6" s="149"/>
      <c r="HDJ6" s="149"/>
      <c r="HDK6" s="149"/>
      <c r="HDL6" s="149"/>
      <c r="HDM6" s="149"/>
      <c r="HDN6" s="149"/>
      <c r="HDO6" s="149"/>
      <c r="HDP6" s="149"/>
      <c r="HDQ6" s="149"/>
      <c r="HDR6" s="149"/>
      <c r="HDS6" s="149"/>
      <c r="HDT6" s="149"/>
      <c r="HDU6" s="149"/>
      <c r="HDV6" s="149"/>
      <c r="HDW6" s="149"/>
      <c r="HDX6" s="149"/>
      <c r="HDY6" s="149"/>
      <c r="HDZ6" s="149"/>
      <c r="HEA6" s="149"/>
      <c r="HEB6" s="149"/>
      <c r="HEC6" s="149"/>
      <c r="HED6" s="149"/>
      <c r="HEE6" s="149"/>
      <c r="HEF6" s="149"/>
      <c r="HEG6" s="149"/>
      <c r="HEH6" s="149"/>
      <c r="HEI6" s="149"/>
      <c r="HEJ6" s="149"/>
      <c r="HEK6" s="149"/>
      <c r="HEL6" s="149"/>
      <c r="HEM6" s="149"/>
      <c r="HEN6" s="149"/>
      <c r="HEO6" s="149"/>
      <c r="HEP6" s="149"/>
      <c r="HEQ6" s="149"/>
      <c r="HER6" s="149"/>
      <c r="HES6" s="149"/>
      <c r="HET6" s="149"/>
      <c r="HEU6" s="149"/>
      <c r="HEV6" s="149"/>
      <c r="HEW6" s="149"/>
      <c r="HEX6" s="149"/>
      <c r="HEY6" s="149"/>
      <c r="HEZ6" s="149"/>
      <c r="HFA6" s="149"/>
      <c r="HFB6" s="149"/>
      <c r="HFC6" s="149"/>
      <c r="HFD6" s="149"/>
      <c r="HFE6" s="149"/>
      <c r="HFF6" s="149"/>
      <c r="HFG6" s="149"/>
      <c r="HFH6" s="149"/>
      <c r="HFI6" s="149"/>
      <c r="HFJ6" s="149"/>
      <c r="HFK6" s="149"/>
      <c r="HFL6" s="149"/>
      <c r="HFM6" s="149"/>
      <c r="HFN6" s="149"/>
      <c r="HFO6" s="149"/>
      <c r="HFP6" s="149"/>
      <c r="HFQ6" s="149"/>
      <c r="HFR6" s="149"/>
      <c r="HFS6" s="149"/>
      <c r="HFT6" s="149"/>
      <c r="HFU6" s="149"/>
      <c r="HFV6" s="149"/>
      <c r="HFW6" s="149"/>
      <c r="HFX6" s="149"/>
      <c r="HFY6" s="149"/>
      <c r="HFZ6" s="149"/>
      <c r="HGA6" s="149"/>
      <c r="HGB6" s="149"/>
      <c r="HGC6" s="149"/>
      <c r="HGD6" s="149"/>
      <c r="HGE6" s="149"/>
      <c r="HGF6" s="149"/>
      <c r="HGG6" s="149"/>
      <c r="HGH6" s="149"/>
      <c r="HGI6" s="149"/>
      <c r="HGJ6" s="149"/>
      <c r="HGK6" s="149"/>
      <c r="HGL6" s="149"/>
      <c r="HGM6" s="149"/>
      <c r="HGN6" s="149"/>
      <c r="HGO6" s="149"/>
      <c r="HGP6" s="149"/>
      <c r="HGQ6" s="149"/>
      <c r="HGR6" s="149"/>
      <c r="HGS6" s="149"/>
      <c r="HGT6" s="149"/>
      <c r="HGU6" s="149"/>
      <c r="HGV6" s="149"/>
      <c r="HGW6" s="149"/>
      <c r="HGX6" s="149"/>
      <c r="HGY6" s="149"/>
      <c r="HGZ6" s="149"/>
      <c r="HHA6" s="149"/>
      <c r="HHB6" s="149"/>
      <c r="HHC6" s="149"/>
      <c r="HHD6" s="149"/>
      <c r="HHE6" s="149"/>
      <c r="HHF6" s="149"/>
      <c r="HHG6" s="149"/>
      <c r="HHH6" s="149"/>
      <c r="HHI6" s="149"/>
      <c r="HHJ6" s="149"/>
      <c r="HHK6" s="149"/>
      <c r="HHL6" s="149"/>
      <c r="HHM6" s="149"/>
      <c r="HHN6" s="149"/>
      <c r="HHO6" s="149"/>
      <c r="HHP6" s="149"/>
      <c r="HHQ6" s="149"/>
      <c r="HHR6" s="149"/>
      <c r="HHS6" s="149"/>
      <c r="HHT6" s="149"/>
      <c r="HHU6" s="149"/>
      <c r="HHV6" s="149"/>
      <c r="HHW6" s="149"/>
      <c r="HHX6" s="149"/>
      <c r="HHY6" s="149"/>
      <c r="HHZ6" s="149"/>
      <c r="HIA6" s="149"/>
      <c r="HIB6" s="149"/>
      <c r="HIC6" s="149"/>
      <c r="HID6" s="149"/>
      <c r="HIE6" s="149"/>
      <c r="HIF6" s="149"/>
      <c r="HIG6" s="149"/>
      <c r="HIH6" s="149"/>
      <c r="HII6" s="149"/>
      <c r="HIJ6" s="149"/>
      <c r="HIK6" s="149"/>
      <c r="HIL6" s="149"/>
      <c r="HIM6" s="149"/>
      <c r="HIN6" s="149"/>
      <c r="HIO6" s="149"/>
      <c r="HIP6" s="149"/>
      <c r="HIQ6" s="149"/>
      <c r="HIR6" s="149"/>
      <c r="HIS6" s="149"/>
      <c r="HIT6" s="149"/>
      <c r="HIU6" s="149"/>
      <c r="HIV6" s="149"/>
      <c r="HIW6" s="149"/>
      <c r="HIX6" s="149"/>
      <c r="HIY6" s="149"/>
      <c r="HIZ6" s="149"/>
      <c r="HJA6" s="149"/>
      <c r="HJB6" s="149"/>
      <c r="HJC6" s="149"/>
      <c r="HJD6" s="149"/>
      <c r="HJE6" s="149"/>
      <c r="HJF6" s="149"/>
      <c r="HJG6" s="149"/>
      <c r="HJH6" s="149"/>
      <c r="HJI6" s="149"/>
      <c r="HJJ6" s="149"/>
      <c r="HJK6" s="149"/>
      <c r="HJL6" s="149"/>
      <c r="HJM6" s="149"/>
      <c r="HJN6" s="149"/>
      <c r="HJO6" s="149"/>
      <c r="HJP6" s="149"/>
      <c r="HJQ6" s="149"/>
      <c r="HJR6" s="149"/>
      <c r="HJS6" s="149"/>
      <c r="HJT6" s="149"/>
      <c r="HJU6" s="149"/>
      <c r="HJV6" s="149"/>
      <c r="HJW6" s="149"/>
      <c r="HJX6" s="149"/>
      <c r="HJY6" s="149"/>
      <c r="HJZ6" s="149"/>
      <c r="HKA6" s="149"/>
      <c r="HKB6" s="149"/>
      <c r="HKC6" s="149"/>
      <c r="HKD6" s="149"/>
      <c r="HKE6" s="149"/>
      <c r="HKF6" s="149"/>
      <c r="HKG6" s="149"/>
      <c r="HKH6" s="149"/>
      <c r="HKI6" s="149"/>
      <c r="HKJ6" s="149"/>
      <c r="HKK6" s="149"/>
      <c r="HKL6" s="149"/>
      <c r="HKM6" s="149"/>
      <c r="HKN6" s="149"/>
      <c r="HKO6" s="149"/>
      <c r="HKP6" s="149"/>
      <c r="HKQ6" s="149"/>
      <c r="HKR6" s="149"/>
      <c r="HKS6" s="149"/>
      <c r="HKT6" s="149"/>
      <c r="HKU6" s="149"/>
      <c r="HKV6" s="149"/>
      <c r="HKW6" s="149"/>
      <c r="HKX6" s="149"/>
      <c r="HKY6" s="149"/>
      <c r="HKZ6" s="149"/>
      <c r="HLA6" s="149"/>
      <c r="HLB6" s="149"/>
      <c r="HLC6" s="149"/>
      <c r="HLD6" s="149"/>
      <c r="HLE6" s="149"/>
      <c r="HLF6" s="149"/>
      <c r="HLG6" s="149"/>
      <c r="HLH6" s="149"/>
      <c r="HLI6" s="149"/>
      <c r="HLJ6" s="149"/>
      <c r="HLK6" s="149"/>
      <c r="HLL6" s="149"/>
      <c r="HLM6" s="149"/>
      <c r="HLN6" s="149"/>
      <c r="HLO6" s="149"/>
      <c r="HLP6" s="149"/>
      <c r="HLQ6" s="149"/>
      <c r="HLR6" s="149"/>
      <c r="HLS6" s="149"/>
      <c r="HLT6" s="149"/>
      <c r="HLU6" s="149"/>
      <c r="HLV6" s="149"/>
      <c r="HLW6" s="149"/>
      <c r="HLX6" s="149"/>
      <c r="HLY6" s="149"/>
      <c r="HLZ6" s="149"/>
      <c r="HMA6" s="149"/>
      <c r="HMB6" s="149"/>
      <c r="HMC6" s="149"/>
      <c r="HMD6" s="149"/>
      <c r="HME6" s="149"/>
      <c r="HMF6" s="149"/>
      <c r="HMG6" s="149"/>
      <c r="HMH6" s="149"/>
      <c r="HMI6" s="149"/>
      <c r="HMJ6" s="149"/>
      <c r="HMK6" s="149"/>
      <c r="HML6" s="149"/>
      <c r="HMM6" s="149"/>
      <c r="HMN6" s="149"/>
      <c r="HMO6" s="149"/>
      <c r="HMP6" s="149"/>
      <c r="HMQ6" s="149"/>
      <c r="HMR6" s="149"/>
      <c r="HMS6" s="149"/>
      <c r="HMT6" s="149"/>
      <c r="HMU6" s="149"/>
      <c r="HMV6" s="149"/>
      <c r="HMW6" s="149"/>
      <c r="HMX6" s="149"/>
      <c r="HMY6" s="149"/>
      <c r="HMZ6" s="149"/>
      <c r="HNA6" s="149"/>
      <c r="HNB6" s="149"/>
      <c r="HNC6" s="149"/>
      <c r="HND6" s="149"/>
      <c r="HNE6" s="149"/>
      <c r="HNF6" s="149"/>
      <c r="HNG6" s="149"/>
      <c r="HNH6" s="149"/>
      <c r="HNI6" s="149"/>
      <c r="HNJ6" s="149"/>
      <c r="HNK6" s="149"/>
      <c r="HNL6" s="149"/>
      <c r="HNM6" s="149"/>
      <c r="HNN6" s="149"/>
      <c r="HNO6" s="149"/>
      <c r="HNP6" s="149"/>
      <c r="HNQ6" s="149"/>
      <c r="HNR6" s="149"/>
      <c r="HNS6" s="149"/>
      <c r="HNT6" s="149"/>
      <c r="HNU6" s="149"/>
      <c r="HNV6" s="149"/>
      <c r="HNW6" s="149"/>
      <c r="HNX6" s="149"/>
      <c r="HNY6" s="149"/>
      <c r="HNZ6" s="149"/>
      <c r="HOA6" s="149"/>
      <c r="HOB6" s="149"/>
      <c r="HOC6" s="149"/>
      <c r="HOD6" s="149"/>
      <c r="HOE6" s="149"/>
      <c r="HOF6" s="149"/>
      <c r="HOG6" s="149"/>
      <c r="HOH6" s="149"/>
      <c r="HOI6" s="149"/>
      <c r="HOJ6" s="149"/>
      <c r="HOK6" s="149"/>
      <c r="HOL6" s="149"/>
      <c r="HOM6" s="149"/>
      <c r="HON6" s="149"/>
      <c r="HOO6" s="149"/>
      <c r="HOP6" s="149"/>
      <c r="HOQ6" s="149"/>
      <c r="HOR6" s="149"/>
      <c r="HOS6" s="149"/>
      <c r="HOT6" s="149"/>
      <c r="HOU6" s="149"/>
      <c r="HOV6" s="149"/>
      <c r="HOW6" s="149"/>
      <c r="HOX6" s="149"/>
      <c r="HOY6" s="149"/>
      <c r="HOZ6" s="149"/>
      <c r="HPA6" s="149"/>
      <c r="HPB6" s="149"/>
      <c r="HPC6" s="149"/>
      <c r="HPD6" s="149"/>
      <c r="HPE6" s="149"/>
      <c r="HPF6" s="149"/>
      <c r="HPG6" s="149"/>
      <c r="HPH6" s="149"/>
      <c r="HPI6" s="149"/>
      <c r="HPJ6" s="149"/>
      <c r="HPK6" s="149"/>
      <c r="HPL6" s="149"/>
      <c r="HPM6" s="149"/>
      <c r="HPN6" s="149"/>
      <c r="HPO6" s="149"/>
      <c r="HPP6" s="149"/>
      <c r="HPQ6" s="149"/>
      <c r="HPR6" s="149"/>
      <c r="HPS6" s="149"/>
      <c r="HPT6" s="149"/>
      <c r="HPU6" s="149"/>
      <c r="HPV6" s="149"/>
      <c r="HPW6" s="149"/>
      <c r="HPX6" s="149"/>
      <c r="HPY6" s="149"/>
      <c r="HPZ6" s="149"/>
      <c r="HQA6" s="149"/>
      <c r="HQB6" s="149"/>
      <c r="HQC6" s="149"/>
      <c r="HQD6" s="149"/>
      <c r="HQE6" s="149"/>
      <c r="HQF6" s="149"/>
      <c r="HQG6" s="149"/>
      <c r="HQH6" s="149"/>
      <c r="HQI6" s="149"/>
      <c r="HQJ6" s="149"/>
      <c r="HQK6" s="149"/>
      <c r="HQL6" s="149"/>
      <c r="HQM6" s="149"/>
      <c r="HQN6" s="149"/>
      <c r="HQO6" s="149"/>
      <c r="HQP6" s="149"/>
      <c r="HQQ6" s="149"/>
      <c r="HQR6" s="149"/>
      <c r="HQS6" s="149"/>
      <c r="HQT6" s="149"/>
      <c r="HQU6" s="149"/>
      <c r="HQV6" s="149"/>
      <c r="HQW6" s="149"/>
      <c r="HQX6" s="149"/>
      <c r="HQY6" s="149"/>
      <c r="HQZ6" s="149"/>
      <c r="HRA6" s="149"/>
      <c r="HRB6" s="149"/>
      <c r="HRC6" s="149"/>
      <c r="HRD6" s="149"/>
      <c r="HRE6" s="149"/>
      <c r="HRF6" s="149"/>
      <c r="HRG6" s="149"/>
      <c r="HRH6" s="149"/>
      <c r="HRI6" s="149"/>
      <c r="HRJ6" s="149"/>
      <c r="HRK6" s="149"/>
      <c r="HRL6" s="149"/>
      <c r="HRM6" s="149"/>
      <c r="HRN6" s="149"/>
      <c r="HRO6" s="149"/>
      <c r="HRP6" s="149"/>
      <c r="HRQ6" s="149"/>
      <c r="HRR6" s="149"/>
      <c r="HRS6" s="149"/>
      <c r="HRT6" s="149"/>
      <c r="HRU6" s="149"/>
      <c r="HRV6" s="149"/>
      <c r="HRW6" s="149"/>
      <c r="HRX6" s="149"/>
      <c r="HRY6" s="149"/>
      <c r="HRZ6" s="149"/>
      <c r="HSA6" s="149"/>
      <c r="HSB6" s="149"/>
      <c r="HSC6" s="149"/>
      <c r="HSD6" s="149"/>
      <c r="HSE6" s="149"/>
      <c r="HSF6" s="149"/>
      <c r="HSG6" s="149"/>
      <c r="HSH6" s="149"/>
      <c r="HSI6" s="149"/>
      <c r="HSJ6" s="149"/>
      <c r="HSK6" s="149"/>
      <c r="HSL6" s="149"/>
      <c r="HSM6" s="149"/>
      <c r="HSN6" s="149"/>
      <c r="HSO6" s="149"/>
      <c r="HSP6" s="149"/>
      <c r="HSQ6" s="149"/>
      <c r="HSR6" s="149"/>
      <c r="HSS6" s="149"/>
      <c r="HST6" s="149"/>
      <c r="HSU6" s="149"/>
      <c r="HSV6" s="149"/>
      <c r="HSW6" s="149"/>
      <c r="HSX6" s="149"/>
      <c r="HSY6" s="149"/>
      <c r="HSZ6" s="149"/>
      <c r="HTA6" s="149"/>
      <c r="HTB6" s="149"/>
      <c r="HTC6" s="149"/>
      <c r="HTD6" s="149"/>
      <c r="HTE6" s="149"/>
      <c r="HTF6" s="149"/>
      <c r="HTG6" s="149"/>
      <c r="HTH6" s="149"/>
      <c r="HTI6" s="149"/>
      <c r="HTJ6" s="149"/>
      <c r="HTK6" s="149"/>
      <c r="HTL6" s="149"/>
      <c r="HTM6" s="149"/>
      <c r="HTN6" s="149"/>
      <c r="HTO6" s="149"/>
      <c r="HTP6" s="149"/>
      <c r="HTQ6" s="149"/>
      <c r="HTR6" s="149"/>
      <c r="HTS6" s="149"/>
      <c r="HTT6" s="149"/>
      <c r="HTU6" s="149"/>
      <c r="HTV6" s="149"/>
      <c r="HTW6" s="149"/>
      <c r="HTX6" s="149"/>
      <c r="HTY6" s="149"/>
      <c r="HTZ6" s="149"/>
      <c r="HUA6" s="149"/>
      <c r="HUB6" s="149"/>
      <c r="HUC6" s="149"/>
      <c r="HUD6" s="149"/>
      <c r="HUE6" s="149"/>
      <c r="HUF6" s="149"/>
      <c r="HUG6" s="149"/>
      <c r="HUH6" s="149"/>
      <c r="HUI6" s="149"/>
      <c r="HUJ6" s="149"/>
      <c r="HUK6" s="149"/>
      <c r="HUL6" s="149"/>
      <c r="HUM6" s="149"/>
      <c r="HUN6" s="149"/>
      <c r="HUO6" s="149"/>
      <c r="HUP6" s="149"/>
      <c r="HUQ6" s="149"/>
      <c r="HUR6" s="149"/>
      <c r="HUS6" s="149"/>
      <c r="HUT6" s="149"/>
      <c r="HUU6" s="149"/>
      <c r="HUV6" s="149"/>
      <c r="HUW6" s="149"/>
      <c r="HUX6" s="149"/>
      <c r="HUY6" s="149"/>
      <c r="HUZ6" s="149"/>
      <c r="HVA6" s="149"/>
      <c r="HVB6" s="149"/>
      <c r="HVC6" s="149"/>
      <c r="HVD6" s="149"/>
      <c r="HVE6" s="149"/>
      <c r="HVF6" s="149"/>
      <c r="HVG6" s="149"/>
      <c r="HVH6" s="149"/>
      <c r="HVI6" s="149"/>
      <c r="HVJ6" s="149"/>
      <c r="HVK6" s="149"/>
      <c r="HVL6" s="149"/>
      <c r="HVM6" s="149"/>
      <c r="HVN6" s="149"/>
      <c r="HVO6" s="149"/>
      <c r="HVP6" s="149"/>
      <c r="HVQ6" s="149"/>
      <c r="HVR6" s="149"/>
      <c r="HVS6" s="149"/>
      <c r="HVT6" s="149"/>
      <c r="HVU6" s="149"/>
      <c r="HVV6" s="149"/>
      <c r="HVW6" s="149"/>
      <c r="HVX6" s="149"/>
      <c r="HVY6" s="149"/>
      <c r="HVZ6" s="149"/>
      <c r="HWA6" s="149"/>
      <c r="HWB6" s="149"/>
      <c r="HWC6" s="149"/>
      <c r="HWD6" s="149"/>
      <c r="HWE6" s="149"/>
      <c r="HWF6" s="149"/>
      <c r="HWG6" s="149"/>
      <c r="HWH6" s="149"/>
      <c r="HWI6" s="149"/>
      <c r="HWJ6" s="149"/>
      <c r="HWK6" s="149"/>
      <c r="HWL6" s="149"/>
      <c r="HWM6" s="149"/>
      <c r="HWN6" s="149"/>
      <c r="HWO6" s="149"/>
      <c r="HWP6" s="149"/>
      <c r="HWQ6" s="149"/>
      <c r="HWR6" s="149"/>
      <c r="HWS6" s="149"/>
      <c r="HWT6" s="149"/>
      <c r="HWU6" s="149"/>
      <c r="HWV6" s="149"/>
      <c r="HWW6" s="149"/>
      <c r="HWX6" s="149"/>
      <c r="HWY6" s="149"/>
      <c r="HWZ6" s="149"/>
      <c r="HXA6" s="149"/>
      <c r="HXB6" s="149"/>
      <c r="HXC6" s="149"/>
      <c r="HXD6" s="149"/>
      <c r="HXE6" s="149"/>
      <c r="HXF6" s="149"/>
      <c r="HXG6" s="149"/>
      <c r="HXH6" s="149"/>
      <c r="HXI6" s="149"/>
      <c r="HXJ6" s="149"/>
      <c r="HXK6" s="149"/>
      <c r="HXL6" s="149"/>
      <c r="HXM6" s="149"/>
      <c r="HXN6" s="149"/>
      <c r="HXO6" s="149"/>
      <c r="HXP6" s="149"/>
      <c r="HXQ6" s="149"/>
      <c r="HXR6" s="149"/>
      <c r="HXS6" s="149"/>
      <c r="HXT6" s="149"/>
      <c r="HXU6" s="149"/>
      <c r="HXV6" s="149"/>
      <c r="HXW6" s="149"/>
      <c r="HXX6" s="149"/>
      <c r="HXY6" s="149"/>
      <c r="HXZ6" s="149"/>
      <c r="HYA6" s="149"/>
      <c r="HYB6" s="149"/>
      <c r="HYC6" s="149"/>
      <c r="HYD6" s="149"/>
      <c r="HYE6" s="149"/>
      <c r="HYF6" s="149"/>
      <c r="HYG6" s="149"/>
      <c r="HYH6" s="149"/>
      <c r="HYI6" s="149"/>
      <c r="HYJ6" s="149"/>
      <c r="HYK6" s="149"/>
      <c r="HYL6" s="149"/>
      <c r="HYM6" s="149"/>
      <c r="HYN6" s="149"/>
      <c r="HYO6" s="149"/>
      <c r="HYP6" s="149"/>
      <c r="HYQ6" s="149"/>
      <c r="HYR6" s="149"/>
      <c r="HYS6" s="149"/>
      <c r="HYT6" s="149"/>
      <c r="HYU6" s="149"/>
      <c r="HYV6" s="149"/>
      <c r="HYW6" s="149"/>
      <c r="HYX6" s="149"/>
      <c r="HYY6" s="149"/>
      <c r="HYZ6" s="149"/>
      <c r="HZA6" s="149"/>
      <c r="HZB6" s="149"/>
      <c r="HZC6" s="149"/>
      <c r="HZD6" s="149"/>
      <c r="HZE6" s="149"/>
      <c r="HZF6" s="149"/>
      <c r="HZG6" s="149"/>
      <c r="HZH6" s="149"/>
      <c r="HZI6" s="149"/>
      <c r="HZJ6" s="149"/>
      <c r="HZK6" s="149"/>
      <c r="HZL6" s="149"/>
      <c r="HZM6" s="149"/>
      <c r="HZN6" s="149"/>
      <c r="HZO6" s="149"/>
      <c r="HZP6" s="149"/>
      <c r="HZQ6" s="149"/>
      <c r="HZR6" s="149"/>
      <c r="HZS6" s="149"/>
      <c r="HZT6" s="149"/>
      <c r="HZU6" s="149"/>
      <c r="HZV6" s="149"/>
      <c r="HZW6" s="149"/>
      <c r="HZX6" s="149"/>
      <c r="HZY6" s="149"/>
      <c r="HZZ6" s="149"/>
      <c r="IAA6" s="149"/>
      <c r="IAB6" s="149"/>
      <c r="IAC6" s="149"/>
      <c r="IAD6" s="149"/>
      <c r="IAE6" s="149"/>
      <c r="IAF6" s="149"/>
      <c r="IAG6" s="149"/>
      <c r="IAH6" s="149"/>
      <c r="IAI6" s="149"/>
      <c r="IAJ6" s="149"/>
      <c r="IAK6" s="149"/>
      <c r="IAL6" s="149"/>
      <c r="IAM6" s="149"/>
      <c r="IAN6" s="149"/>
      <c r="IAO6" s="149"/>
      <c r="IAP6" s="149"/>
      <c r="IAQ6" s="149"/>
      <c r="IAR6" s="149"/>
      <c r="IAS6" s="149"/>
      <c r="IAT6" s="149"/>
      <c r="IAU6" s="149"/>
      <c r="IAV6" s="149"/>
      <c r="IAW6" s="149"/>
      <c r="IAX6" s="149"/>
      <c r="IAY6" s="149"/>
      <c r="IAZ6" s="149"/>
      <c r="IBA6" s="149"/>
      <c r="IBB6" s="149"/>
      <c r="IBC6" s="149"/>
      <c r="IBD6" s="149"/>
      <c r="IBE6" s="149"/>
      <c r="IBF6" s="149"/>
      <c r="IBG6" s="149"/>
      <c r="IBH6" s="149"/>
      <c r="IBI6" s="149"/>
      <c r="IBJ6" s="149"/>
      <c r="IBK6" s="149"/>
      <c r="IBL6" s="149"/>
      <c r="IBM6" s="149"/>
      <c r="IBN6" s="149"/>
      <c r="IBO6" s="149"/>
      <c r="IBP6" s="149"/>
      <c r="IBQ6" s="149"/>
      <c r="IBR6" s="149"/>
      <c r="IBS6" s="149"/>
      <c r="IBT6" s="149"/>
      <c r="IBU6" s="149"/>
      <c r="IBV6" s="149"/>
      <c r="IBW6" s="149"/>
      <c r="IBX6" s="149"/>
      <c r="IBY6" s="149"/>
      <c r="IBZ6" s="149"/>
      <c r="ICA6" s="149"/>
      <c r="ICB6" s="149"/>
      <c r="ICC6" s="149"/>
      <c r="ICD6" s="149"/>
      <c r="ICE6" s="149"/>
      <c r="ICF6" s="149"/>
      <c r="ICG6" s="149"/>
      <c r="ICH6" s="149"/>
      <c r="ICI6" s="149"/>
      <c r="ICJ6" s="149"/>
      <c r="ICK6" s="149"/>
      <c r="ICL6" s="149"/>
      <c r="ICM6" s="149"/>
      <c r="ICN6" s="149"/>
      <c r="ICO6" s="149"/>
      <c r="ICP6" s="149"/>
      <c r="ICQ6" s="149"/>
      <c r="ICR6" s="149"/>
      <c r="ICS6" s="149"/>
      <c r="ICT6" s="149"/>
      <c r="ICU6" s="149"/>
      <c r="ICV6" s="149"/>
      <c r="ICW6" s="149"/>
      <c r="ICX6" s="149"/>
      <c r="ICY6" s="149"/>
      <c r="ICZ6" s="149"/>
      <c r="IDA6" s="149"/>
      <c r="IDB6" s="149"/>
      <c r="IDC6" s="149"/>
      <c r="IDD6" s="149"/>
      <c r="IDE6" s="149"/>
      <c r="IDF6" s="149"/>
      <c r="IDG6" s="149"/>
      <c r="IDH6" s="149"/>
      <c r="IDI6" s="149"/>
      <c r="IDJ6" s="149"/>
      <c r="IDK6" s="149"/>
      <c r="IDL6" s="149"/>
      <c r="IDM6" s="149"/>
      <c r="IDN6" s="149"/>
      <c r="IDO6" s="149"/>
      <c r="IDP6" s="149"/>
      <c r="IDQ6" s="149"/>
      <c r="IDR6" s="149"/>
      <c r="IDS6" s="149"/>
      <c r="IDT6" s="149"/>
      <c r="IDU6" s="149"/>
      <c r="IDV6" s="149"/>
      <c r="IDW6" s="149"/>
      <c r="IDX6" s="149"/>
      <c r="IDY6" s="149"/>
      <c r="IDZ6" s="149"/>
      <c r="IEA6" s="149"/>
      <c r="IEB6" s="149"/>
      <c r="IEC6" s="149"/>
      <c r="IED6" s="149"/>
      <c r="IEE6" s="149"/>
      <c r="IEF6" s="149"/>
      <c r="IEG6" s="149"/>
      <c r="IEH6" s="149"/>
      <c r="IEI6" s="149"/>
      <c r="IEJ6" s="149"/>
      <c r="IEK6" s="149"/>
      <c r="IEL6" s="149"/>
      <c r="IEM6" s="149"/>
      <c r="IEN6" s="149"/>
      <c r="IEO6" s="149"/>
      <c r="IEP6" s="149"/>
      <c r="IEQ6" s="149"/>
      <c r="IER6" s="149"/>
      <c r="IES6" s="149"/>
      <c r="IET6" s="149"/>
      <c r="IEU6" s="149"/>
      <c r="IEV6" s="149"/>
      <c r="IEW6" s="149"/>
      <c r="IEX6" s="149"/>
      <c r="IEY6" s="149"/>
      <c r="IEZ6" s="149"/>
      <c r="IFA6" s="149"/>
      <c r="IFB6" s="149"/>
      <c r="IFC6" s="149"/>
      <c r="IFD6" s="149"/>
      <c r="IFE6" s="149"/>
      <c r="IFF6" s="149"/>
      <c r="IFG6" s="149"/>
      <c r="IFH6" s="149"/>
      <c r="IFI6" s="149"/>
      <c r="IFJ6" s="149"/>
      <c r="IFK6" s="149"/>
      <c r="IFL6" s="149"/>
      <c r="IFM6" s="149"/>
      <c r="IFN6" s="149"/>
      <c r="IFO6" s="149"/>
      <c r="IFP6" s="149"/>
      <c r="IFQ6" s="149"/>
      <c r="IFR6" s="149"/>
      <c r="IFS6" s="149"/>
      <c r="IFT6" s="149"/>
      <c r="IFU6" s="149"/>
      <c r="IFV6" s="149"/>
      <c r="IFW6" s="149"/>
      <c r="IFX6" s="149"/>
      <c r="IFY6" s="149"/>
      <c r="IFZ6" s="149"/>
      <c r="IGA6" s="149"/>
      <c r="IGB6" s="149"/>
      <c r="IGC6" s="149"/>
      <c r="IGD6" s="149"/>
      <c r="IGE6" s="149"/>
      <c r="IGF6" s="149"/>
      <c r="IGG6" s="149"/>
      <c r="IGH6" s="149"/>
      <c r="IGI6" s="149"/>
      <c r="IGJ6" s="149"/>
      <c r="IGK6" s="149"/>
      <c r="IGL6" s="149"/>
      <c r="IGM6" s="149"/>
      <c r="IGN6" s="149"/>
      <c r="IGO6" s="149"/>
      <c r="IGP6" s="149"/>
      <c r="IGQ6" s="149"/>
      <c r="IGR6" s="149"/>
      <c r="IGS6" s="149"/>
      <c r="IGT6" s="149"/>
      <c r="IGU6" s="149"/>
      <c r="IGV6" s="149"/>
      <c r="IGW6" s="149"/>
      <c r="IGX6" s="149"/>
      <c r="IGY6" s="149"/>
      <c r="IGZ6" s="149"/>
      <c r="IHA6" s="149"/>
      <c r="IHB6" s="149"/>
      <c r="IHC6" s="149"/>
      <c r="IHD6" s="149"/>
      <c r="IHE6" s="149"/>
      <c r="IHF6" s="149"/>
      <c r="IHG6" s="149"/>
      <c r="IHH6" s="149"/>
      <c r="IHI6" s="149"/>
      <c r="IHJ6" s="149"/>
      <c r="IHK6" s="149"/>
      <c r="IHL6" s="149"/>
      <c r="IHM6" s="149"/>
      <c r="IHN6" s="149"/>
      <c r="IHO6" s="149"/>
      <c r="IHP6" s="149"/>
      <c r="IHQ6" s="149"/>
      <c r="IHR6" s="149"/>
      <c r="IHS6" s="149"/>
      <c r="IHT6" s="149"/>
      <c r="IHU6" s="149"/>
      <c r="IHV6" s="149"/>
      <c r="IHW6" s="149"/>
      <c r="IHX6" s="149"/>
      <c r="IHY6" s="149"/>
      <c r="IHZ6" s="149"/>
      <c r="IIA6" s="149"/>
      <c r="IIB6" s="149"/>
      <c r="IIC6" s="149"/>
      <c r="IID6" s="149"/>
      <c r="IIE6" s="149"/>
      <c r="IIF6" s="149"/>
      <c r="IIG6" s="149"/>
      <c r="IIH6" s="149"/>
      <c r="III6" s="149"/>
      <c r="IIJ6" s="149"/>
      <c r="IIK6" s="149"/>
      <c r="IIL6" s="149"/>
      <c r="IIM6" s="149"/>
      <c r="IIN6" s="149"/>
      <c r="IIO6" s="149"/>
      <c r="IIP6" s="149"/>
      <c r="IIQ6" s="149"/>
      <c r="IIR6" s="149"/>
      <c r="IIS6" s="149"/>
      <c r="IIT6" s="149"/>
      <c r="IIU6" s="149"/>
      <c r="IIV6" s="149"/>
      <c r="IIW6" s="149"/>
      <c r="IIX6" s="149"/>
      <c r="IIY6" s="149"/>
      <c r="IIZ6" s="149"/>
      <c r="IJA6" s="149"/>
      <c r="IJB6" s="149"/>
      <c r="IJC6" s="149"/>
      <c r="IJD6" s="149"/>
      <c r="IJE6" s="149"/>
      <c r="IJF6" s="149"/>
      <c r="IJG6" s="149"/>
      <c r="IJH6" s="149"/>
      <c r="IJI6" s="149"/>
      <c r="IJJ6" s="149"/>
      <c r="IJK6" s="149"/>
      <c r="IJL6" s="149"/>
      <c r="IJM6" s="149"/>
      <c r="IJN6" s="149"/>
      <c r="IJO6" s="149"/>
      <c r="IJP6" s="149"/>
      <c r="IJQ6" s="149"/>
      <c r="IJR6" s="149"/>
      <c r="IJS6" s="149"/>
      <c r="IJT6" s="149"/>
      <c r="IJU6" s="149"/>
      <c r="IJV6" s="149"/>
      <c r="IJW6" s="149"/>
      <c r="IJX6" s="149"/>
      <c r="IJY6" s="149"/>
      <c r="IJZ6" s="149"/>
      <c r="IKA6" s="149"/>
      <c r="IKB6" s="149"/>
      <c r="IKC6" s="149"/>
      <c r="IKD6" s="149"/>
      <c r="IKE6" s="149"/>
      <c r="IKF6" s="149"/>
      <c r="IKG6" s="149"/>
      <c r="IKH6" s="149"/>
      <c r="IKI6" s="149"/>
      <c r="IKJ6" s="149"/>
      <c r="IKK6" s="149"/>
      <c r="IKL6" s="149"/>
      <c r="IKM6" s="149"/>
      <c r="IKN6" s="149"/>
      <c r="IKO6" s="149"/>
      <c r="IKP6" s="149"/>
      <c r="IKQ6" s="149"/>
      <c r="IKR6" s="149"/>
      <c r="IKS6" s="149"/>
      <c r="IKT6" s="149"/>
      <c r="IKU6" s="149"/>
      <c r="IKV6" s="149"/>
      <c r="IKW6" s="149"/>
      <c r="IKX6" s="149"/>
      <c r="IKY6" s="149"/>
      <c r="IKZ6" s="149"/>
      <c r="ILA6" s="149"/>
      <c r="ILB6" s="149"/>
      <c r="ILC6" s="149"/>
      <c r="ILD6" s="149"/>
      <c r="ILE6" s="149"/>
      <c r="ILF6" s="149"/>
      <c r="ILG6" s="149"/>
      <c r="ILH6" s="149"/>
      <c r="ILI6" s="149"/>
      <c r="ILJ6" s="149"/>
      <c r="ILK6" s="149"/>
      <c r="ILL6" s="149"/>
      <c r="ILM6" s="149"/>
      <c r="ILN6" s="149"/>
      <c r="ILO6" s="149"/>
      <c r="ILP6" s="149"/>
      <c r="ILQ6" s="149"/>
      <c r="ILR6" s="149"/>
      <c r="ILS6" s="149"/>
      <c r="ILT6" s="149"/>
      <c r="ILU6" s="149"/>
      <c r="ILV6" s="149"/>
      <c r="ILW6" s="149"/>
      <c r="ILX6" s="149"/>
      <c r="ILY6" s="149"/>
      <c r="ILZ6" s="149"/>
      <c r="IMA6" s="149"/>
      <c r="IMB6" s="149"/>
      <c r="IMC6" s="149"/>
      <c r="IMD6" s="149"/>
      <c r="IME6" s="149"/>
      <c r="IMF6" s="149"/>
      <c r="IMG6" s="149"/>
      <c r="IMH6" s="149"/>
      <c r="IMI6" s="149"/>
      <c r="IMJ6" s="149"/>
      <c r="IMK6" s="149"/>
      <c r="IML6" s="149"/>
      <c r="IMM6" s="149"/>
      <c r="IMN6" s="149"/>
      <c r="IMO6" s="149"/>
      <c r="IMP6" s="149"/>
      <c r="IMQ6" s="149"/>
      <c r="IMR6" s="149"/>
      <c r="IMS6" s="149"/>
      <c r="IMT6" s="149"/>
      <c r="IMU6" s="149"/>
      <c r="IMV6" s="149"/>
      <c r="IMW6" s="149"/>
      <c r="IMX6" s="149"/>
      <c r="IMY6" s="149"/>
      <c r="IMZ6" s="149"/>
      <c r="INA6" s="149"/>
      <c r="INB6" s="149"/>
      <c r="INC6" s="149"/>
      <c r="IND6" s="149"/>
      <c r="INE6" s="149"/>
      <c r="INF6" s="149"/>
      <c r="ING6" s="149"/>
      <c r="INH6" s="149"/>
      <c r="INI6" s="149"/>
      <c r="INJ6" s="149"/>
      <c r="INK6" s="149"/>
      <c r="INL6" s="149"/>
      <c r="INM6" s="149"/>
      <c r="INN6" s="149"/>
      <c r="INO6" s="149"/>
      <c r="INP6" s="149"/>
      <c r="INQ6" s="149"/>
      <c r="INR6" s="149"/>
      <c r="INS6" s="149"/>
      <c r="INT6" s="149"/>
      <c r="INU6" s="149"/>
      <c r="INV6" s="149"/>
      <c r="INW6" s="149"/>
      <c r="INX6" s="149"/>
      <c r="INY6" s="149"/>
      <c r="INZ6" s="149"/>
      <c r="IOA6" s="149"/>
      <c r="IOB6" s="149"/>
      <c r="IOC6" s="149"/>
      <c r="IOD6" s="149"/>
      <c r="IOE6" s="149"/>
      <c r="IOF6" s="149"/>
      <c r="IOG6" s="149"/>
      <c r="IOH6" s="149"/>
      <c r="IOI6" s="149"/>
      <c r="IOJ6" s="149"/>
      <c r="IOK6" s="149"/>
      <c r="IOL6" s="149"/>
      <c r="IOM6" s="149"/>
      <c r="ION6" s="149"/>
      <c r="IOO6" s="149"/>
      <c r="IOP6" s="149"/>
      <c r="IOQ6" s="149"/>
      <c r="IOR6" s="149"/>
      <c r="IOS6" s="149"/>
      <c r="IOT6" s="149"/>
      <c r="IOU6" s="149"/>
      <c r="IOV6" s="149"/>
      <c r="IOW6" s="149"/>
      <c r="IOX6" s="149"/>
      <c r="IOY6" s="149"/>
      <c r="IOZ6" s="149"/>
      <c r="IPA6" s="149"/>
      <c r="IPB6" s="149"/>
      <c r="IPC6" s="149"/>
      <c r="IPD6" s="149"/>
      <c r="IPE6" s="149"/>
      <c r="IPF6" s="149"/>
      <c r="IPG6" s="149"/>
      <c r="IPH6" s="149"/>
      <c r="IPI6" s="149"/>
      <c r="IPJ6" s="149"/>
      <c r="IPK6" s="149"/>
      <c r="IPL6" s="149"/>
      <c r="IPM6" s="149"/>
      <c r="IPN6" s="149"/>
      <c r="IPO6" s="149"/>
      <c r="IPP6" s="149"/>
      <c r="IPQ6" s="149"/>
      <c r="IPR6" s="149"/>
      <c r="IPS6" s="149"/>
      <c r="IPT6" s="149"/>
      <c r="IPU6" s="149"/>
      <c r="IPV6" s="149"/>
      <c r="IPW6" s="149"/>
      <c r="IPX6" s="149"/>
      <c r="IPY6" s="149"/>
      <c r="IPZ6" s="149"/>
      <c r="IQA6" s="149"/>
      <c r="IQB6" s="149"/>
      <c r="IQC6" s="149"/>
      <c r="IQD6" s="149"/>
      <c r="IQE6" s="149"/>
      <c r="IQF6" s="149"/>
      <c r="IQG6" s="149"/>
      <c r="IQH6" s="149"/>
      <c r="IQI6" s="149"/>
      <c r="IQJ6" s="149"/>
      <c r="IQK6" s="149"/>
      <c r="IQL6" s="149"/>
      <c r="IQM6" s="149"/>
      <c r="IQN6" s="149"/>
      <c r="IQO6" s="149"/>
      <c r="IQP6" s="149"/>
      <c r="IQQ6" s="149"/>
      <c r="IQR6" s="149"/>
      <c r="IQS6" s="149"/>
      <c r="IQT6" s="149"/>
      <c r="IQU6" s="149"/>
      <c r="IQV6" s="149"/>
      <c r="IQW6" s="149"/>
      <c r="IQX6" s="149"/>
      <c r="IQY6" s="149"/>
      <c r="IQZ6" s="149"/>
      <c r="IRA6" s="149"/>
      <c r="IRB6" s="149"/>
      <c r="IRC6" s="149"/>
      <c r="IRD6" s="149"/>
      <c r="IRE6" s="149"/>
      <c r="IRF6" s="149"/>
      <c r="IRG6" s="149"/>
      <c r="IRH6" s="149"/>
      <c r="IRI6" s="149"/>
      <c r="IRJ6" s="149"/>
      <c r="IRK6" s="149"/>
      <c r="IRL6" s="149"/>
      <c r="IRM6" s="149"/>
      <c r="IRN6" s="149"/>
      <c r="IRO6" s="149"/>
      <c r="IRP6" s="149"/>
      <c r="IRQ6" s="149"/>
      <c r="IRR6" s="149"/>
      <c r="IRS6" s="149"/>
      <c r="IRT6" s="149"/>
      <c r="IRU6" s="149"/>
      <c r="IRV6" s="149"/>
      <c r="IRW6" s="149"/>
      <c r="IRX6" s="149"/>
      <c r="IRY6" s="149"/>
      <c r="IRZ6" s="149"/>
      <c r="ISA6" s="149"/>
      <c r="ISB6" s="149"/>
      <c r="ISC6" s="149"/>
      <c r="ISD6" s="149"/>
      <c r="ISE6" s="149"/>
      <c r="ISF6" s="149"/>
      <c r="ISG6" s="149"/>
      <c r="ISH6" s="149"/>
      <c r="ISI6" s="149"/>
      <c r="ISJ6" s="149"/>
      <c r="ISK6" s="149"/>
      <c r="ISL6" s="149"/>
      <c r="ISM6" s="149"/>
      <c r="ISN6" s="149"/>
      <c r="ISO6" s="149"/>
      <c r="ISP6" s="149"/>
      <c r="ISQ6" s="149"/>
      <c r="ISR6" s="149"/>
      <c r="ISS6" s="149"/>
      <c r="IST6" s="149"/>
      <c r="ISU6" s="149"/>
      <c r="ISV6" s="149"/>
      <c r="ISW6" s="149"/>
      <c r="ISX6" s="149"/>
      <c r="ISY6" s="149"/>
      <c r="ISZ6" s="149"/>
      <c r="ITA6" s="149"/>
      <c r="ITB6" s="149"/>
      <c r="ITC6" s="149"/>
      <c r="ITD6" s="149"/>
      <c r="ITE6" s="149"/>
      <c r="ITF6" s="149"/>
      <c r="ITG6" s="149"/>
      <c r="ITH6" s="149"/>
      <c r="ITI6" s="149"/>
      <c r="ITJ6" s="149"/>
      <c r="ITK6" s="149"/>
      <c r="ITL6" s="149"/>
      <c r="ITM6" s="149"/>
      <c r="ITN6" s="149"/>
      <c r="ITO6" s="149"/>
      <c r="ITP6" s="149"/>
      <c r="ITQ6" s="149"/>
      <c r="ITR6" s="149"/>
      <c r="ITS6" s="149"/>
      <c r="ITT6" s="149"/>
      <c r="ITU6" s="149"/>
      <c r="ITV6" s="149"/>
      <c r="ITW6" s="149"/>
      <c r="ITX6" s="149"/>
      <c r="ITY6" s="149"/>
      <c r="ITZ6" s="149"/>
      <c r="IUA6" s="149"/>
      <c r="IUB6" s="149"/>
      <c r="IUC6" s="149"/>
      <c r="IUD6" s="149"/>
      <c r="IUE6" s="149"/>
      <c r="IUF6" s="149"/>
      <c r="IUG6" s="149"/>
      <c r="IUH6" s="149"/>
      <c r="IUI6" s="149"/>
      <c r="IUJ6" s="149"/>
      <c r="IUK6" s="149"/>
      <c r="IUL6" s="149"/>
      <c r="IUM6" s="149"/>
      <c r="IUN6" s="149"/>
      <c r="IUO6" s="149"/>
      <c r="IUP6" s="149"/>
      <c r="IUQ6" s="149"/>
      <c r="IUR6" s="149"/>
      <c r="IUS6" s="149"/>
      <c r="IUT6" s="149"/>
      <c r="IUU6" s="149"/>
      <c r="IUV6" s="149"/>
      <c r="IUW6" s="149"/>
      <c r="IUX6" s="149"/>
      <c r="IUY6" s="149"/>
      <c r="IUZ6" s="149"/>
      <c r="IVA6" s="149"/>
      <c r="IVB6" s="149"/>
      <c r="IVC6" s="149"/>
      <c r="IVD6" s="149"/>
      <c r="IVE6" s="149"/>
      <c r="IVF6" s="149"/>
      <c r="IVG6" s="149"/>
      <c r="IVH6" s="149"/>
      <c r="IVI6" s="149"/>
      <c r="IVJ6" s="149"/>
      <c r="IVK6" s="149"/>
      <c r="IVL6" s="149"/>
      <c r="IVM6" s="149"/>
      <c r="IVN6" s="149"/>
      <c r="IVO6" s="149"/>
      <c r="IVP6" s="149"/>
      <c r="IVQ6" s="149"/>
      <c r="IVR6" s="149"/>
      <c r="IVS6" s="149"/>
      <c r="IVT6" s="149"/>
      <c r="IVU6" s="149"/>
      <c r="IVV6" s="149"/>
      <c r="IVW6" s="149"/>
      <c r="IVX6" s="149"/>
      <c r="IVY6" s="149"/>
      <c r="IVZ6" s="149"/>
      <c r="IWA6" s="149"/>
      <c r="IWB6" s="149"/>
      <c r="IWC6" s="149"/>
      <c r="IWD6" s="149"/>
      <c r="IWE6" s="149"/>
      <c r="IWF6" s="149"/>
      <c r="IWG6" s="149"/>
      <c r="IWH6" s="149"/>
      <c r="IWI6" s="149"/>
      <c r="IWJ6" s="149"/>
      <c r="IWK6" s="149"/>
      <c r="IWL6" s="149"/>
      <c r="IWM6" s="149"/>
      <c r="IWN6" s="149"/>
      <c r="IWO6" s="149"/>
      <c r="IWP6" s="149"/>
      <c r="IWQ6" s="149"/>
      <c r="IWR6" s="149"/>
      <c r="IWS6" s="149"/>
      <c r="IWT6" s="149"/>
      <c r="IWU6" s="149"/>
      <c r="IWV6" s="149"/>
      <c r="IWW6" s="149"/>
      <c r="IWX6" s="149"/>
      <c r="IWY6" s="149"/>
      <c r="IWZ6" s="149"/>
      <c r="IXA6" s="149"/>
      <c r="IXB6" s="149"/>
      <c r="IXC6" s="149"/>
      <c r="IXD6" s="149"/>
      <c r="IXE6" s="149"/>
      <c r="IXF6" s="149"/>
      <c r="IXG6" s="149"/>
      <c r="IXH6" s="149"/>
      <c r="IXI6" s="149"/>
      <c r="IXJ6" s="149"/>
      <c r="IXK6" s="149"/>
      <c r="IXL6" s="149"/>
      <c r="IXM6" s="149"/>
      <c r="IXN6" s="149"/>
      <c r="IXO6" s="149"/>
      <c r="IXP6" s="149"/>
      <c r="IXQ6" s="149"/>
      <c r="IXR6" s="149"/>
      <c r="IXS6" s="149"/>
      <c r="IXT6" s="149"/>
      <c r="IXU6" s="149"/>
      <c r="IXV6" s="149"/>
      <c r="IXW6" s="149"/>
      <c r="IXX6" s="149"/>
      <c r="IXY6" s="149"/>
      <c r="IXZ6" s="149"/>
      <c r="IYA6" s="149"/>
      <c r="IYB6" s="149"/>
      <c r="IYC6" s="149"/>
      <c r="IYD6" s="149"/>
      <c r="IYE6" s="149"/>
      <c r="IYF6" s="149"/>
      <c r="IYG6" s="149"/>
      <c r="IYH6" s="149"/>
      <c r="IYI6" s="149"/>
      <c r="IYJ6" s="149"/>
      <c r="IYK6" s="149"/>
      <c r="IYL6" s="149"/>
      <c r="IYM6" s="149"/>
      <c r="IYN6" s="149"/>
      <c r="IYO6" s="149"/>
      <c r="IYP6" s="149"/>
      <c r="IYQ6" s="149"/>
      <c r="IYR6" s="149"/>
      <c r="IYS6" s="149"/>
      <c r="IYT6" s="149"/>
      <c r="IYU6" s="149"/>
      <c r="IYV6" s="149"/>
      <c r="IYW6" s="149"/>
      <c r="IYX6" s="149"/>
      <c r="IYY6" s="149"/>
      <c r="IYZ6" s="149"/>
      <c r="IZA6" s="149"/>
      <c r="IZB6" s="149"/>
      <c r="IZC6" s="149"/>
      <c r="IZD6" s="149"/>
      <c r="IZE6" s="149"/>
      <c r="IZF6" s="149"/>
      <c r="IZG6" s="149"/>
      <c r="IZH6" s="149"/>
      <c r="IZI6" s="149"/>
      <c r="IZJ6" s="149"/>
      <c r="IZK6" s="149"/>
      <c r="IZL6" s="149"/>
      <c r="IZM6" s="149"/>
      <c r="IZN6" s="149"/>
      <c r="IZO6" s="149"/>
      <c r="IZP6" s="149"/>
      <c r="IZQ6" s="149"/>
      <c r="IZR6" s="149"/>
      <c r="IZS6" s="149"/>
      <c r="IZT6" s="149"/>
      <c r="IZU6" s="149"/>
      <c r="IZV6" s="149"/>
      <c r="IZW6" s="149"/>
      <c r="IZX6" s="149"/>
      <c r="IZY6" s="149"/>
      <c r="IZZ6" s="149"/>
      <c r="JAA6" s="149"/>
      <c r="JAB6" s="149"/>
      <c r="JAC6" s="149"/>
      <c r="JAD6" s="149"/>
      <c r="JAE6" s="149"/>
      <c r="JAF6" s="149"/>
      <c r="JAG6" s="149"/>
      <c r="JAH6" s="149"/>
      <c r="JAI6" s="149"/>
      <c r="JAJ6" s="149"/>
      <c r="JAK6" s="149"/>
      <c r="JAL6" s="149"/>
      <c r="JAM6" s="149"/>
      <c r="JAN6" s="149"/>
      <c r="JAO6" s="149"/>
      <c r="JAP6" s="149"/>
      <c r="JAQ6" s="149"/>
      <c r="JAR6" s="149"/>
      <c r="JAS6" s="149"/>
      <c r="JAT6" s="149"/>
      <c r="JAU6" s="149"/>
      <c r="JAV6" s="149"/>
      <c r="JAW6" s="149"/>
      <c r="JAX6" s="149"/>
      <c r="JAY6" s="149"/>
      <c r="JAZ6" s="149"/>
      <c r="JBA6" s="149"/>
      <c r="JBB6" s="149"/>
      <c r="JBC6" s="149"/>
      <c r="JBD6" s="149"/>
      <c r="JBE6" s="149"/>
      <c r="JBF6" s="149"/>
      <c r="JBG6" s="149"/>
      <c r="JBH6" s="149"/>
      <c r="JBI6" s="149"/>
      <c r="JBJ6" s="149"/>
      <c r="JBK6" s="149"/>
      <c r="JBL6" s="149"/>
      <c r="JBM6" s="149"/>
      <c r="JBN6" s="149"/>
      <c r="JBO6" s="149"/>
      <c r="JBP6" s="149"/>
      <c r="JBQ6" s="149"/>
      <c r="JBR6" s="149"/>
      <c r="JBS6" s="149"/>
      <c r="JBT6" s="149"/>
      <c r="JBU6" s="149"/>
      <c r="JBV6" s="149"/>
      <c r="JBW6" s="149"/>
      <c r="JBX6" s="149"/>
      <c r="JBY6" s="149"/>
      <c r="JBZ6" s="149"/>
      <c r="JCA6" s="149"/>
      <c r="JCB6" s="149"/>
      <c r="JCC6" s="149"/>
      <c r="JCD6" s="149"/>
      <c r="JCE6" s="149"/>
      <c r="JCF6" s="149"/>
      <c r="JCG6" s="149"/>
      <c r="JCH6" s="149"/>
      <c r="JCI6" s="149"/>
      <c r="JCJ6" s="149"/>
      <c r="JCK6" s="149"/>
      <c r="JCL6" s="149"/>
      <c r="JCM6" s="149"/>
      <c r="JCN6" s="149"/>
      <c r="JCO6" s="149"/>
      <c r="JCP6" s="149"/>
      <c r="JCQ6" s="149"/>
      <c r="JCR6" s="149"/>
      <c r="JCS6" s="149"/>
      <c r="JCT6" s="149"/>
      <c r="JCU6" s="149"/>
      <c r="JCV6" s="149"/>
      <c r="JCW6" s="149"/>
      <c r="JCX6" s="149"/>
      <c r="JCY6" s="149"/>
      <c r="JCZ6" s="149"/>
      <c r="JDA6" s="149"/>
      <c r="JDB6" s="149"/>
      <c r="JDC6" s="149"/>
      <c r="JDD6" s="149"/>
      <c r="JDE6" s="149"/>
      <c r="JDF6" s="149"/>
      <c r="JDG6" s="149"/>
      <c r="JDH6" s="149"/>
      <c r="JDI6" s="149"/>
      <c r="JDJ6" s="149"/>
      <c r="JDK6" s="149"/>
      <c r="JDL6" s="149"/>
      <c r="JDM6" s="149"/>
      <c r="JDN6" s="149"/>
      <c r="JDO6" s="149"/>
      <c r="JDP6" s="149"/>
      <c r="JDQ6" s="149"/>
      <c r="JDR6" s="149"/>
      <c r="JDS6" s="149"/>
      <c r="JDT6" s="149"/>
      <c r="JDU6" s="149"/>
      <c r="JDV6" s="149"/>
      <c r="JDW6" s="149"/>
      <c r="JDX6" s="149"/>
      <c r="JDY6" s="149"/>
      <c r="JDZ6" s="149"/>
      <c r="JEA6" s="149"/>
      <c r="JEB6" s="149"/>
      <c r="JEC6" s="149"/>
      <c r="JED6" s="149"/>
      <c r="JEE6" s="149"/>
      <c r="JEF6" s="149"/>
      <c r="JEG6" s="149"/>
      <c r="JEH6" s="149"/>
      <c r="JEI6" s="149"/>
      <c r="JEJ6" s="149"/>
      <c r="JEK6" s="149"/>
      <c r="JEL6" s="149"/>
      <c r="JEM6" s="149"/>
      <c r="JEN6" s="149"/>
      <c r="JEO6" s="149"/>
      <c r="JEP6" s="149"/>
      <c r="JEQ6" s="149"/>
      <c r="JER6" s="149"/>
      <c r="JES6" s="149"/>
      <c r="JET6" s="149"/>
      <c r="JEU6" s="149"/>
      <c r="JEV6" s="149"/>
      <c r="JEW6" s="149"/>
      <c r="JEX6" s="149"/>
      <c r="JEY6" s="149"/>
      <c r="JEZ6" s="149"/>
      <c r="JFA6" s="149"/>
      <c r="JFB6" s="149"/>
      <c r="JFC6" s="149"/>
      <c r="JFD6" s="149"/>
      <c r="JFE6" s="149"/>
      <c r="JFF6" s="149"/>
      <c r="JFG6" s="149"/>
      <c r="JFH6" s="149"/>
      <c r="JFI6" s="149"/>
      <c r="JFJ6" s="149"/>
      <c r="JFK6" s="149"/>
      <c r="JFL6" s="149"/>
      <c r="JFM6" s="149"/>
      <c r="JFN6" s="149"/>
      <c r="JFO6" s="149"/>
      <c r="JFP6" s="149"/>
      <c r="JFQ6" s="149"/>
      <c r="JFR6" s="149"/>
      <c r="JFS6" s="149"/>
      <c r="JFT6" s="149"/>
      <c r="JFU6" s="149"/>
      <c r="JFV6" s="149"/>
      <c r="JFW6" s="149"/>
      <c r="JFX6" s="149"/>
      <c r="JFY6" s="149"/>
      <c r="JFZ6" s="149"/>
      <c r="JGA6" s="149"/>
      <c r="JGB6" s="149"/>
      <c r="JGC6" s="149"/>
      <c r="JGD6" s="149"/>
      <c r="JGE6" s="149"/>
      <c r="JGF6" s="149"/>
      <c r="JGG6" s="149"/>
      <c r="JGH6" s="149"/>
      <c r="JGI6" s="149"/>
      <c r="JGJ6" s="149"/>
      <c r="JGK6" s="149"/>
      <c r="JGL6" s="149"/>
      <c r="JGM6" s="149"/>
      <c r="JGN6" s="149"/>
      <c r="JGO6" s="149"/>
      <c r="JGP6" s="149"/>
      <c r="JGQ6" s="149"/>
      <c r="JGR6" s="149"/>
      <c r="JGS6" s="149"/>
      <c r="JGT6" s="149"/>
      <c r="JGU6" s="149"/>
      <c r="JGV6" s="149"/>
      <c r="JGW6" s="149"/>
      <c r="JGX6" s="149"/>
      <c r="JGY6" s="149"/>
      <c r="JGZ6" s="149"/>
      <c r="JHA6" s="149"/>
      <c r="JHB6" s="149"/>
      <c r="JHC6" s="149"/>
      <c r="JHD6" s="149"/>
      <c r="JHE6" s="149"/>
      <c r="JHF6" s="149"/>
      <c r="JHG6" s="149"/>
      <c r="JHH6" s="149"/>
      <c r="JHI6" s="149"/>
      <c r="JHJ6" s="149"/>
      <c r="JHK6" s="149"/>
      <c r="JHL6" s="149"/>
      <c r="JHM6" s="149"/>
      <c r="JHN6" s="149"/>
      <c r="JHO6" s="149"/>
      <c r="JHP6" s="149"/>
      <c r="JHQ6" s="149"/>
      <c r="JHR6" s="149"/>
      <c r="JHS6" s="149"/>
      <c r="JHT6" s="149"/>
      <c r="JHU6" s="149"/>
      <c r="JHV6" s="149"/>
      <c r="JHW6" s="149"/>
      <c r="JHX6" s="149"/>
      <c r="JHY6" s="149"/>
      <c r="JHZ6" s="149"/>
      <c r="JIA6" s="149"/>
      <c r="JIB6" s="149"/>
      <c r="JIC6" s="149"/>
      <c r="JID6" s="149"/>
      <c r="JIE6" s="149"/>
      <c r="JIF6" s="149"/>
      <c r="JIG6" s="149"/>
      <c r="JIH6" s="149"/>
      <c r="JII6" s="149"/>
      <c r="JIJ6" s="149"/>
      <c r="JIK6" s="149"/>
      <c r="JIL6" s="149"/>
      <c r="JIM6" s="149"/>
      <c r="JIN6" s="149"/>
      <c r="JIO6" s="149"/>
      <c r="JIP6" s="149"/>
      <c r="JIQ6" s="149"/>
      <c r="JIR6" s="149"/>
      <c r="JIS6" s="149"/>
      <c r="JIT6" s="149"/>
      <c r="JIU6" s="149"/>
      <c r="JIV6" s="149"/>
      <c r="JIW6" s="149"/>
      <c r="JIX6" s="149"/>
      <c r="JIY6" s="149"/>
      <c r="JIZ6" s="149"/>
      <c r="JJA6" s="149"/>
      <c r="JJB6" s="149"/>
      <c r="JJC6" s="149"/>
      <c r="JJD6" s="149"/>
      <c r="JJE6" s="149"/>
      <c r="JJF6" s="149"/>
      <c r="JJG6" s="149"/>
      <c r="JJH6" s="149"/>
      <c r="JJI6" s="149"/>
      <c r="JJJ6" s="149"/>
      <c r="JJK6" s="149"/>
      <c r="JJL6" s="149"/>
      <c r="JJM6" s="149"/>
      <c r="JJN6" s="149"/>
      <c r="JJO6" s="149"/>
      <c r="JJP6" s="149"/>
      <c r="JJQ6" s="149"/>
      <c r="JJR6" s="149"/>
      <c r="JJS6" s="149"/>
      <c r="JJT6" s="149"/>
      <c r="JJU6" s="149"/>
      <c r="JJV6" s="149"/>
      <c r="JJW6" s="149"/>
      <c r="JJX6" s="149"/>
      <c r="JJY6" s="149"/>
      <c r="JJZ6" s="149"/>
      <c r="JKA6" s="149"/>
      <c r="JKB6" s="149"/>
      <c r="JKC6" s="149"/>
      <c r="JKD6" s="149"/>
      <c r="JKE6" s="149"/>
      <c r="JKF6" s="149"/>
      <c r="JKG6" s="149"/>
      <c r="JKH6" s="149"/>
      <c r="JKI6" s="149"/>
      <c r="JKJ6" s="149"/>
      <c r="JKK6" s="149"/>
      <c r="JKL6" s="149"/>
      <c r="JKM6" s="149"/>
      <c r="JKN6" s="149"/>
      <c r="JKO6" s="149"/>
      <c r="JKP6" s="149"/>
      <c r="JKQ6" s="149"/>
      <c r="JKR6" s="149"/>
      <c r="JKS6" s="149"/>
      <c r="JKT6" s="149"/>
      <c r="JKU6" s="149"/>
      <c r="JKV6" s="149"/>
      <c r="JKW6" s="149"/>
      <c r="JKX6" s="149"/>
      <c r="JKY6" s="149"/>
      <c r="JKZ6" s="149"/>
      <c r="JLA6" s="149"/>
      <c r="JLB6" s="149"/>
      <c r="JLC6" s="149"/>
      <c r="JLD6" s="149"/>
      <c r="JLE6" s="149"/>
      <c r="JLF6" s="149"/>
      <c r="JLG6" s="149"/>
      <c r="JLH6" s="149"/>
      <c r="JLI6" s="149"/>
      <c r="JLJ6" s="149"/>
      <c r="JLK6" s="149"/>
      <c r="JLL6" s="149"/>
      <c r="JLM6" s="149"/>
      <c r="JLN6" s="149"/>
      <c r="JLO6" s="149"/>
      <c r="JLP6" s="149"/>
      <c r="JLQ6" s="149"/>
      <c r="JLR6" s="149"/>
      <c r="JLS6" s="149"/>
      <c r="JLT6" s="149"/>
      <c r="JLU6" s="149"/>
      <c r="JLV6" s="149"/>
      <c r="JLW6" s="149"/>
      <c r="JLX6" s="149"/>
      <c r="JLY6" s="149"/>
      <c r="JLZ6" s="149"/>
      <c r="JMA6" s="149"/>
      <c r="JMB6" s="149"/>
      <c r="JMC6" s="149"/>
      <c r="JMD6" s="149"/>
      <c r="JME6" s="149"/>
      <c r="JMF6" s="149"/>
      <c r="JMG6" s="149"/>
      <c r="JMH6" s="149"/>
      <c r="JMI6" s="149"/>
      <c r="JMJ6" s="149"/>
      <c r="JMK6" s="149"/>
      <c r="JML6" s="149"/>
      <c r="JMM6" s="149"/>
      <c r="JMN6" s="149"/>
      <c r="JMO6" s="149"/>
      <c r="JMP6" s="149"/>
      <c r="JMQ6" s="149"/>
      <c r="JMR6" s="149"/>
      <c r="JMS6" s="149"/>
      <c r="JMT6" s="149"/>
      <c r="JMU6" s="149"/>
      <c r="JMV6" s="149"/>
      <c r="JMW6" s="149"/>
      <c r="JMX6" s="149"/>
      <c r="JMY6" s="149"/>
      <c r="JMZ6" s="149"/>
      <c r="JNA6" s="149"/>
      <c r="JNB6" s="149"/>
      <c r="JNC6" s="149"/>
      <c r="JND6" s="149"/>
      <c r="JNE6" s="149"/>
      <c r="JNF6" s="149"/>
      <c r="JNG6" s="149"/>
      <c r="JNH6" s="149"/>
      <c r="JNI6" s="149"/>
      <c r="JNJ6" s="149"/>
      <c r="JNK6" s="149"/>
      <c r="JNL6" s="149"/>
      <c r="JNM6" s="149"/>
      <c r="JNN6" s="149"/>
      <c r="JNO6" s="149"/>
      <c r="JNP6" s="149"/>
      <c r="JNQ6" s="149"/>
      <c r="JNR6" s="149"/>
      <c r="JNS6" s="149"/>
      <c r="JNT6" s="149"/>
      <c r="JNU6" s="149"/>
      <c r="JNV6" s="149"/>
      <c r="JNW6" s="149"/>
      <c r="JNX6" s="149"/>
      <c r="JNY6" s="149"/>
      <c r="JNZ6" s="149"/>
      <c r="JOA6" s="149"/>
      <c r="JOB6" s="149"/>
      <c r="JOC6" s="149"/>
      <c r="JOD6" s="149"/>
      <c r="JOE6" s="149"/>
      <c r="JOF6" s="149"/>
      <c r="JOG6" s="149"/>
      <c r="JOH6" s="149"/>
      <c r="JOI6" s="149"/>
      <c r="JOJ6" s="149"/>
      <c r="JOK6" s="149"/>
      <c r="JOL6" s="149"/>
      <c r="JOM6" s="149"/>
      <c r="JON6" s="149"/>
      <c r="JOO6" s="149"/>
      <c r="JOP6" s="149"/>
      <c r="JOQ6" s="149"/>
      <c r="JOR6" s="149"/>
      <c r="JOS6" s="149"/>
      <c r="JOT6" s="149"/>
      <c r="JOU6" s="149"/>
      <c r="JOV6" s="149"/>
      <c r="JOW6" s="149"/>
      <c r="JOX6" s="149"/>
      <c r="JOY6" s="149"/>
      <c r="JOZ6" s="149"/>
      <c r="JPA6" s="149"/>
      <c r="JPB6" s="149"/>
      <c r="JPC6" s="149"/>
      <c r="JPD6" s="149"/>
      <c r="JPE6" s="149"/>
      <c r="JPF6" s="149"/>
      <c r="JPG6" s="149"/>
      <c r="JPH6" s="149"/>
      <c r="JPI6" s="149"/>
      <c r="JPJ6" s="149"/>
      <c r="JPK6" s="149"/>
      <c r="JPL6" s="149"/>
      <c r="JPM6" s="149"/>
      <c r="JPN6" s="149"/>
      <c r="JPO6" s="149"/>
      <c r="JPP6" s="149"/>
      <c r="JPQ6" s="149"/>
      <c r="JPR6" s="149"/>
      <c r="JPS6" s="149"/>
      <c r="JPT6" s="149"/>
      <c r="JPU6" s="149"/>
      <c r="JPV6" s="149"/>
      <c r="JPW6" s="149"/>
      <c r="JPX6" s="149"/>
      <c r="JPY6" s="149"/>
      <c r="JPZ6" s="149"/>
      <c r="JQA6" s="149"/>
      <c r="JQB6" s="149"/>
      <c r="JQC6" s="149"/>
      <c r="JQD6" s="149"/>
      <c r="JQE6" s="149"/>
      <c r="JQF6" s="149"/>
      <c r="JQG6" s="149"/>
      <c r="JQH6" s="149"/>
      <c r="JQI6" s="149"/>
      <c r="JQJ6" s="149"/>
      <c r="JQK6" s="149"/>
      <c r="JQL6" s="149"/>
      <c r="JQM6" s="149"/>
      <c r="JQN6" s="149"/>
      <c r="JQO6" s="149"/>
      <c r="JQP6" s="149"/>
      <c r="JQQ6" s="149"/>
      <c r="JQR6" s="149"/>
      <c r="JQS6" s="149"/>
      <c r="JQT6" s="149"/>
      <c r="JQU6" s="149"/>
      <c r="JQV6" s="149"/>
      <c r="JQW6" s="149"/>
      <c r="JQX6" s="149"/>
      <c r="JQY6" s="149"/>
      <c r="JQZ6" s="149"/>
      <c r="JRA6" s="149"/>
      <c r="JRB6" s="149"/>
      <c r="JRC6" s="149"/>
      <c r="JRD6" s="149"/>
      <c r="JRE6" s="149"/>
      <c r="JRF6" s="149"/>
      <c r="JRG6" s="149"/>
      <c r="JRH6" s="149"/>
      <c r="JRI6" s="149"/>
      <c r="JRJ6" s="149"/>
      <c r="JRK6" s="149"/>
      <c r="JRL6" s="149"/>
      <c r="JRM6" s="149"/>
      <c r="JRN6" s="149"/>
      <c r="JRO6" s="149"/>
      <c r="JRP6" s="149"/>
      <c r="JRQ6" s="149"/>
      <c r="JRR6" s="149"/>
      <c r="JRS6" s="149"/>
      <c r="JRT6" s="149"/>
      <c r="JRU6" s="149"/>
      <c r="JRV6" s="149"/>
      <c r="JRW6" s="149"/>
      <c r="JRX6" s="149"/>
      <c r="JRY6" s="149"/>
      <c r="JRZ6" s="149"/>
      <c r="JSA6" s="149"/>
      <c r="JSB6" s="149"/>
      <c r="JSC6" s="149"/>
      <c r="JSD6" s="149"/>
      <c r="JSE6" s="149"/>
      <c r="JSF6" s="149"/>
      <c r="JSG6" s="149"/>
      <c r="JSH6" s="149"/>
      <c r="JSI6" s="149"/>
      <c r="JSJ6" s="149"/>
      <c r="JSK6" s="149"/>
      <c r="JSL6" s="149"/>
      <c r="JSM6" s="149"/>
      <c r="JSN6" s="149"/>
      <c r="JSO6" s="149"/>
      <c r="JSP6" s="149"/>
      <c r="JSQ6" s="149"/>
      <c r="JSR6" s="149"/>
      <c r="JSS6" s="149"/>
      <c r="JST6" s="149"/>
      <c r="JSU6" s="149"/>
      <c r="JSV6" s="149"/>
      <c r="JSW6" s="149"/>
      <c r="JSX6" s="149"/>
      <c r="JSY6" s="149"/>
      <c r="JSZ6" s="149"/>
      <c r="JTA6" s="149"/>
      <c r="JTB6" s="149"/>
      <c r="JTC6" s="149"/>
      <c r="JTD6" s="149"/>
      <c r="JTE6" s="149"/>
      <c r="JTF6" s="149"/>
      <c r="JTG6" s="149"/>
      <c r="JTH6" s="149"/>
      <c r="JTI6" s="149"/>
      <c r="JTJ6" s="149"/>
      <c r="JTK6" s="149"/>
      <c r="JTL6" s="149"/>
      <c r="JTM6" s="149"/>
      <c r="JTN6" s="149"/>
      <c r="JTO6" s="149"/>
      <c r="JTP6" s="149"/>
      <c r="JTQ6" s="149"/>
      <c r="JTR6" s="149"/>
      <c r="JTS6" s="149"/>
      <c r="JTT6" s="149"/>
      <c r="JTU6" s="149"/>
      <c r="JTV6" s="149"/>
      <c r="JTW6" s="149"/>
      <c r="JTX6" s="149"/>
      <c r="JTY6" s="149"/>
      <c r="JTZ6" s="149"/>
      <c r="JUA6" s="149"/>
      <c r="JUB6" s="149"/>
      <c r="JUC6" s="149"/>
      <c r="JUD6" s="149"/>
      <c r="JUE6" s="149"/>
      <c r="JUF6" s="149"/>
      <c r="JUG6" s="149"/>
      <c r="JUH6" s="149"/>
      <c r="JUI6" s="149"/>
      <c r="JUJ6" s="149"/>
      <c r="JUK6" s="149"/>
      <c r="JUL6" s="149"/>
      <c r="JUM6" s="149"/>
      <c r="JUN6" s="149"/>
      <c r="JUO6" s="149"/>
      <c r="JUP6" s="149"/>
      <c r="JUQ6" s="149"/>
      <c r="JUR6" s="149"/>
      <c r="JUS6" s="149"/>
      <c r="JUT6" s="149"/>
      <c r="JUU6" s="149"/>
      <c r="JUV6" s="149"/>
      <c r="JUW6" s="149"/>
      <c r="JUX6" s="149"/>
      <c r="JUY6" s="149"/>
      <c r="JUZ6" s="149"/>
      <c r="JVA6" s="149"/>
      <c r="JVB6" s="149"/>
      <c r="JVC6" s="149"/>
      <c r="JVD6" s="149"/>
      <c r="JVE6" s="149"/>
      <c r="JVF6" s="149"/>
      <c r="JVG6" s="149"/>
      <c r="JVH6" s="149"/>
      <c r="JVI6" s="149"/>
      <c r="JVJ6" s="149"/>
      <c r="JVK6" s="149"/>
      <c r="JVL6" s="149"/>
      <c r="JVM6" s="149"/>
      <c r="JVN6" s="149"/>
      <c r="JVO6" s="149"/>
      <c r="JVP6" s="149"/>
      <c r="JVQ6" s="149"/>
      <c r="JVR6" s="149"/>
      <c r="JVS6" s="149"/>
      <c r="JVT6" s="149"/>
      <c r="JVU6" s="149"/>
      <c r="JVV6" s="149"/>
      <c r="JVW6" s="149"/>
      <c r="JVX6" s="149"/>
      <c r="JVY6" s="149"/>
      <c r="JVZ6" s="149"/>
      <c r="JWA6" s="149"/>
      <c r="JWB6" s="149"/>
      <c r="JWC6" s="149"/>
      <c r="JWD6" s="149"/>
      <c r="JWE6" s="149"/>
      <c r="JWF6" s="149"/>
      <c r="JWG6" s="149"/>
      <c r="JWH6" s="149"/>
      <c r="JWI6" s="149"/>
      <c r="JWJ6" s="149"/>
      <c r="JWK6" s="149"/>
      <c r="JWL6" s="149"/>
      <c r="JWM6" s="149"/>
      <c r="JWN6" s="149"/>
      <c r="JWO6" s="149"/>
      <c r="JWP6" s="149"/>
      <c r="JWQ6" s="149"/>
      <c r="JWR6" s="149"/>
      <c r="JWS6" s="149"/>
      <c r="JWT6" s="149"/>
      <c r="JWU6" s="149"/>
      <c r="JWV6" s="149"/>
      <c r="JWW6" s="149"/>
      <c r="JWX6" s="149"/>
      <c r="JWY6" s="149"/>
      <c r="JWZ6" s="149"/>
      <c r="JXA6" s="149"/>
      <c r="JXB6" s="149"/>
      <c r="JXC6" s="149"/>
      <c r="JXD6" s="149"/>
      <c r="JXE6" s="149"/>
      <c r="JXF6" s="149"/>
      <c r="JXG6" s="149"/>
      <c r="JXH6" s="149"/>
      <c r="JXI6" s="149"/>
      <c r="JXJ6" s="149"/>
      <c r="JXK6" s="149"/>
      <c r="JXL6" s="149"/>
      <c r="JXM6" s="149"/>
      <c r="JXN6" s="149"/>
      <c r="JXO6" s="149"/>
      <c r="JXP6" s="149"/>
      <c r="JXQ6" s="149"/>
      <c r="JXR6" s="149"/>
      <c r="JXS6" s="149"/>
      <c r="JXT6" s="149"/>
      <c r="JXU6" s="149"/>
      <c r="JXV6" s="149"/>
      <c r="JXW6" s="149"/>
      <c r="JXX6" s="149"/>
      <c r="JXY6" s="149"/>
      <c r="JXZ6" s="149"/>
      <c r="JYA6" s="149"/>
      <c r="JYB6" s="149"/>
      <c r="JYC6" s="149"/>
      <c r="JYD6" s="149"/>
      <c r="JYE6" s="149"/>
      <c r="JYF6" s="149"/>
      <c r="JYG6" s="149"/>
      <c r="JYH6" s="149"/>
      <c r="JYI6" s="149"/>
      <c r="JYJ6" s="149"/>
      <c r="JYK6" s="149"/>
      <c r="JYL6" s="149"/>
      <c r="JYM6" s="149"/>
      <c r="JYN6" s="149"/>
      <c r="JYO6" s="149"/>
      <c r="JYP6" s="149"/>
      <c r="JYQ6" s="149"/>
      <c r="JYR6" s="149"/>
      <c r="JYS6" s="149"/>
      <c r="JYT6" s="149"/>
      <c r="JYU6" s="149"/>
      <c r="JYV6" s="149"/>
      <c r="JYW6" s="149"/>
      <c r="JYX6" s="149"/>
      <c r="JYY6" s="149"/>
      <c r="JYZ6" s="149"/>
      <c r="JZA6" s="149"/>
      <c r="JZB6" s="149"/>
      <c r="JZC6" s="149"/>
      <c r="JZD6" s="149"/>
      <c r="JZE6" s="149"/>
      <c r="JZF6" s="149"/>
      <c r="JZG6" s="149"/>
      <c r="JZH6" s="149"/>
      <c r="JZI6" s="149"/>
      <c r="JZJ6" s="149"/>
      <c r="JZK6" s="149"/>
      <c r="JZL6" s="149"/>
      <c r="JZM6" s="149"/>
      <c r="JZN6" s="149"/>
      <c r="JZO6" s="149"/>
      <c r="JZP6" s="149"/>
      <c r="JZQ6" s="149"/>
      <c r="JZR6" s="149"/>
      <c r="JZS6" s="149"/>
      <c r="JZT6" s="149"/>
      <c r="JZU6" s="149"/>
      <c r="JZV6" s="149"/>
      <c r="JZW6" s="149"/>
      <c r="JZX6" s="149"/>
      <c r="JZY6" s="149"/>
      <c r="JZZ6" s="149"/>
      <c r="KAA6" s="149"/>
      <c r="KAB6" s="149"/>
      <c r="KAC6" s="149"/>
      <c r="KAD6" s="149"/>
      <c r="KAE6" s="149"/>
      <c r="KAF6" s="149"/>
      <c r="KAG6" s="149"/>
      <c r="KAH6" s="149"/>
      <c r="KAI6" s="149"/>
      <c r="KAJ6" s="149"/>
      <c r="KAK6" s="149"/>
      <c r="KAL6" s="149"/>
      <c r="KAM6" s="149"/>
      <c r="KAN6" s="149"/>
      <c r="KAO6" s="149"/>
      <c r="KAP6" s="149"/>
      <c r="KAQ6" s="149"/>
      <c r="KAR6" s="149"/>
      <c r="KAS6" s="149"/>
      <c r="KAT6" s="149"/>
      <c r="KAU6" s="149"/>
      <c r="KAV6" s="149"/>
      <c r="KAW6" s="149"/>
      <c r="KAX6" s="149"/>
      <c r="KAY6" s="149"/>
      <c r="KAZ6" s="149"/>
      <c r="KBA6" s="149"/>
      <c r="KBB6" s="149"/>
      <c r="KBC6" s="149"/>
      <c r="KBD6" s="149"/>
      <c r="KBE6" s="149"/>
      <c r="KBF6" s="149"/>
      <c r="KBG6" s="149"/>
      <c r="KBH6" s="149"/>
      <c r="KBI6" s="149"/>
      <c r="KBJ6" s="149"/>
      <c r="KBK6" s="149"/>
      <c r="KBL6" s="149"/>
      <c r="KBM6" s="149"/>
      <c r="KBN6" s="149"/>
      <c r="KBO6" s="149"/>
      <c r="KBP6" s="149"/>
      <c r="KBQ6" s="149"/>
      <c r="KBR6" s="149"/>
      <c r="KBS6" s="149"/>
      <c r="KBT6" s="149"/>
      <c r="KBU6" s="149"/>
      <c r="KBV6" s="149"/>
      <c r="KBW6" s="149"/>
      <c r="KBX6" s="149"/>
      <c r="KBY6" s="149"/>
      <c r="KBZ6" s="149"/>
      <c r="KCA6" s="149"/>
      <c r="KCB6" s="149"/>
      <c r="KCC6" s="149"/>
      <c r="KCD6" s="149"/>
      <c r="KCE6" s="149"/>
      <c r="KCF6" s="149"/>
      <c r="KCG6" s="149"/>
      <c r="KCH6" s="149"/>
      <c r="KCI6" s="149"/>
      <c r="KCJ6" s="149"/>
      <c r="KCK6" s="149"/>
      <c r="KCL6" s="149"/>
      <c r="KCM6" s="149"/>
      <c r="KCN6" s="149"/>
      <c r="KCO6" s="149"/>
      <c r="KCP6" s="149"/>
      <c r="KCQ6" s="149"/>
      <c r="KCR6" s="149"/>
      <c r="KCS6" s="149"/>
      <c r="KCT6" s="149"/>
      <c r="KCU6" s="149"/>
      <c r="KCV6" s="149"/>
      <c r="KCW6" s="149"/>
      <c r="KCX6" s="149"/>
      <c r="KCY6" s="149"/>
      <c r="KCZ6" s="149"/>
      <c r="KDA6" s="149"/>
      <c r="KDB6" s="149"/>
      <c r="KDC6" s="149"/>
      <c r="KDD6" s="149"/>
      <c r="KDE6" s="149"/>
      <c r="KDF6" s="149"/>
      <c r="KDG6" s="149"/>
      <c r="KDH6" s="149"/>
      <c r="KDI6" s="149"/>
      <c r="KDJ6" s="149"/>
      <c r="KDK6" s="149"/>
      <c r="KDL6" s="149"/>
      <c r="KDM6" s="149"/>
      <c r="KDN6" s="149"/>
      <c r="KDO6" s="149"/>
      <c r="KDP6" s="149"/>
      <c r="KDQ6" s="149"/>
      <c r="KDR6" s="149"/>
      <c r="KDS6" s="149"/>
      <c r="KDT6" s="149"/>
      <c r="KDU6" s="149"/>
      <c r="KDV6" s="149"/>
      <c r="KDW6" s="149"/>
      <c r="KDX6" s="149"/>
      <c r="KDY6" s="149"/>
      <c r="KDZ6" s="149"/>
      <c r="KEA6" s="149"/>
      <c r="KEB6" s="149"/>
      <c r="KEC6" s="149"/>
      <c r="KED6" s="149"/>
      <c r="KEE6" s="149"/>
      <c r="KEF6" s="149"/>
      <c r="KEG6" s="149"/>
      <c r="KEH6" s="149"/>
      <c r="KEI6" s="149"/>
      <c r="KEJ6" s="149"/>
      <c r="KEK6" s="149"/>
      <c r="KEL6" s="149"/>
      <c r="KEM6" s="149"/>
      <c r="KEN6" s="149"/>
      <c r="KEO6" s="149"/>
      <c r="KEP6" s="149"/>
      <c r="KEQ6" s="149"/>
      <c r="KER6" s="149"/>
      <c r="KES6" s="149"/>
      <c r="KET6" s="149"/>
      <c r="KEU6" s="149"/>
      <c r="KEV6" s="149"/>
      <c r="KEW6" s="149"/>
      <c r="KEX6" s="149"/>
      <c r="KEY6" s="149"/>
      <c r="KEZ6" s="149"/>
      <c r="KFA6" s="149"/>
      <c r="KFB6" s="149"/>
      <c r="KFC6" s="149"/>
      <c r="KFD6" s="149"/>
      <c r="KFE6" s="149"/>
      <c r="KFF6" s="149"/>
      <c r="KFG6" s="149"/>
      <c r="KFH6" s="149"/>
      <c r="KFI6" s="149"/>
      <c r="KFJ6" s="149"/>
      <c r="KFK6" s="149"/>
      <c r="KFL6" s="149"/>
      <c r="KFM6" s="149"/>
      <c r="KFN6" s="149"/>
      <c r="KFO6" s="149"/>
      <c r="KFP6" s="149"/>
      <c r="KFQ6" s="149"/>
      <c r="KFR6" s="149"/>
      <c r="KFS6" s="149"/>
      <c r="KFT6" s="149"/>
      <c r="KFU6" s="149"/>
      <c r="KFV6" s="149"/>
      <c r="KFW6" s="149"/>
      <c r="KFX6" s="149"/>
      <c r="KFY6" s="149"/>
      <c r="KFZ6" s="149"/>
      <c r="KGA6" s="149"/>
      <c r="KGB6" s="149"/>
      <c r="KGC6" s="149"/>
      <c r="KGD6" s="149"/>
      <c r="KGE6" s="149"/>
      <c r="KGF6" s="149"/>
      <c r="KGG6" s="149"/>
      <c r="KGH6" s="149"/>
      <c r="KGI6" s="149"/>
      <c r="KGJ6" s="149"/>
      <c r="KGK6" s="149"/>
      <c r="KGL6" s="149"/>
      <c r="KGM6" s="149"/>
      <c r="KGN6" s="149"/>
      <c r="KGO6" s="149"/>
      <c r="KGP6" s="149"/>
      <c r="KGQ6" s="149"/>
      <c r="KGR6" s="149"/>
      <c r="KGS6" s="149"/>
      <c r="KGT6" s="149"/>
      <c r="KGU6" s="149"/>
      <c r="KGV6" s="149"/>
      <c r="KGW6" s="149"/>
      <c r="KGX6" s="149"/>
      <c r="KGY6" s="149"/>
      <c r="KGZ6" s="149"/>
      <c r="KHA6" s="149"/>
      <c r="KHB6" s="149"/>
      <c r="KHC6" s="149"/>
      <c r="KHD6" s="149"/>
      <c r="KHE6" s="149"/>
      <c r="KHF6" s="149"/>
      <c r="KHG6" s="149"/>
      <c r="KHH6" s="149"/>
      <c r="KHI6" s="149"/>
      <c r="KHJ6" s="149"/>
      <c r="KHK6" s="149"/>
      <c r="KHL6" s="149"/>
      <c r="KHM6" s="149"/>
      <c r="KHN6" s="149"/>
      <c r="KHO6" s="149"/>
      <c r="KHP6" s="149"/>
      <c r="KHQ6" s="149"/>
      <c r="KHR6" s="149"/>
      <c r="KHS6" s="149"/>
      <c r="KHT6" s="149"/>
      <c r="KHU6" s="149"/>
      <c r="KHV6" s="149"/>
      <c r="KHW6" s="149"/>
      <c r="KHX6" s="149"/>
      <c r="KHY6" s="149"/>
      <c r="KHZ6" s="149"/>
      <c r="KIA6" s="149"/>
      <c r="KIB6" s="149"/>
      <c r="KIC6" s="149"/>
      <c r="KID6" s="149"/>
      <c r="KIE6" s="149"/>
      <c r="KIF6" s="149"/>
      <c r="KIG6" s="149"/>
      <c r="KIH6" s="149"/>
      <c r="KII6" s="149"/>
      <c r="KIJ6" s="149"/>
      <c r="KIK6" s="149"/>
      <c r="KIL6" s="149"/>
      <c r="KIM6" s="149"/>
      <c r="KIN6" s="149"/>
      <c r="KIO6" s="149"/>
      <c r="KIP6" s="149"/>
      <c r="KIQ6" s="149"/>
      <c r="KIR6" s="149"/>
      <c r="KIS6" s="149"/>
      <c r="KIT6" s="149"/>
      <c r="KIU6" s="149"/>
      <c r="KIV6" s="149"/>
      <c r="KIW6" s="149"/>
      <c r="KIX6" s="149"/>
      <c r="KIY6" s="149"/>
      <c r="KIZ6" s="149"/>
      <c r="KJA6" s="149"/>
      <c r="KJB6" s="149"/>
      <c r="KJC6" s="149"/>
      <c r="KJD6" s="149"/>
      <c r="KJE6" s="149"/>
      <c r="KJF6" s="149"/>
      <c r="KJG6" s="149"/>
      <c r="KJH6" s="149"/>
      <c r="KJI6" s="149"/>
      <c r="KJJ6" s="149"/>
      <c r="KJK6" s="149"/>
      <c r="KJL6" s="149"/>
      <c r="KJM6" s="149"/>
      <c r="KJN6" s="149"/>
      <c r="KJO6" s="149"/>
      <c r="KJP6" s="149"/>
      <c r="KJQ6" s="149"/>
      <c r="KJR6" s="149"/>
      <c r="KJS6" s="149"/>
      <c r="KJT6" s="149"/>
      <c r="KJU6" s="149"/>
      <c r="KJV6" s="149"/>
      <c r="KJW6" s="149"/>
      <c r="KJX6" s="149"/>
      <c r="KJY6" s="149"/>
      <c r="KJZ6" s="149"/>
      <c r="KKA6" s="149"/>
      <c r="KKB6" s="149"/>
      <c r="KKC6" s="149"/>
      <c r="KKD6" s="149"/>
      <c r="KKE6" s="149"/>
      <c r="KKF6" s="149"/>
      <c r="KKG6" s="149"/>
      <c r="KKH6" s="149"/>
      <c r="KKI6" s="149"/>
      <c r="KKJ6" s="149"/>
      <c r="KKK6" s="149"/>
      <c r="KKL6" s="149"/>
      <c r="KKM6" s="149"/>
      <c r="KKN6" s="149"/>
      <c r="KKO6" s="149"/>
      <c r="KKP6" s="149"/>
      <c r="KKQ6" s="149"/>
      <c r="KKR6" s="149"/>
      <c r="KKS6" s="149"/>
      <c r="KKT6" s="149"/>
      <c r="KKU6" s="149"/>
      <c r="KKV6" s="149"/>
      <c r="KKW6" s="149"/>
      <c r="KKX6" s="149"/>
      <c r="KKY6" s="149"/>
      <c r="KKZ6" s="149"/>
      <c r="KLA6" s="149"/>
      <c r="KLB6" s="149"/>
      <c r="KLC6" s="149"/>
      <c r="KLD6" s="149"/>
      <c r="KLE6" s="149"/>
      <c r="KLF6" s="149"/>
      <c r="KLG6" s="149"/>
      <c r="KLH6" s="149"/>
      <c r="KLI6" s="149"/>
      <c r="KLJ6" s="149"/>
      <c r="KLK6" s="149"/>
      <c r="KLL6" s="149"/>
      <c r="KLM6" s="149"/>
      <c r="KLN6" s="149"/>
      <c r="KLO6" s="149"/>
      <c r="KLP6" s="149"/>
      <c r="KLQ6" s="149"/>
      <c r="KLR6" s="149"/>
      <c r="KLS6" s="149"/>
      <c r="KLT6" s="149"/>
      <c r="KLU6" s="149"/>
      <c r="KLV6" s="149"/>
      <c r="KLW6" s="149"/>
      <c r="KLX6" s="149"/>
      <c r="KLY6" s="149"/>
      <c r="KLZ6" s="149"/>
      <c r="KMA6" s="149"/>
      <c r="KMB6" s="149"/>
      <c r="KMC6" s="149"/>
      <c r="KMD6" s="149"/>
      <c r="KME6" s="149"/>
      <c r="KMF6" s="149"/>
      <c r="KMG6" s="149"/>
      <c r="KMH6" s="149"/>
      <c r="KMI6" s="149"/>
      <c r="KMJ6" s="149"/>
      <c r="KMK6" s="149"/>
      <c r="KML6" s="149"/>
      <c r="KMM6" s="149"/>
      <c r="KMN6" s="149"/>
      <c r="KMO6" s="149"/>
      <c r="KMP6" s="149"/>
      <c r="KMQ6" s="149"/>
      <c r="KMR6" s="149"/>
      <c r="KMS6" s="149"/>
      <c r="KMT6" s="149"/>
      <c r="KMU6" s="149"/>
      <c r="KMV6" s="149"/>
      <c r="KMW6" s="149"/>
      <c r="KMX6" s="149"/>
      <c r="KMY6" s="149"/>
      <c r="KMZ6" s="149"/>
      <c r="KNA6" s="149"/>
      <c r="KNB6" s="149"/>
      <c r="KNC6" s="149"/>
      <c r="KND6" s="149"/>
      <c r="KNE6" s="149"/>
      <c r="KNF6" s="149"/>
      <c r="KNG6" s="149"/>
      <c r="KNH6" s="149"/>
      <c r="KNI6" s="149"/>
      <c r="KNJ6" s="149"/>
      <c r="KNK6" s="149"/>
      <c r="KNL6" s="149"/>
      <c r="KNM6" s="149"/>
      <c r="KNN6" s="149"/>
      <c r="KNO6" s="149"/>
      <c r="KNP6" s="149"/>
      <c r="KNQ6" s="149"/>
      <c r="KNR6" s="149"/>
      <c r="KNS6" s="149"/>
      <c r="KNT6" s="149"/>
      <c r="KNU6" s="149"/>
      <c r="KNV6" s="149"/>
      <c r="KNW6" s="149"/>
      <c r="KNX6" s="149"/>
      <c r="KNY6" s="149"/>
      <c r="KNZ6" s="149"/>
      <c r="KOA6" s="149"/>
      <c r="KOB6" s="149"/>
      <c r="KOC6" s="149"/>
      <c r="KOD6" s="149"/>
      <c r="KOE6" s="149"/>
      <c r="KOF6" s="149"/>
      <c r="KOG6" s="149"/>
      <c r="KOH6" s="149"/>
      <c r="KOI6" s="149"/>
      <c r="KOJ6" s="149"/>
      <c r="KOK6" s="149"/>
      <c r="KOL6" s="149"/>
      <c r="KOM6" s="149"/>
      <c r="KON6" s="149"/>
      <c r="KOO6" s="149"/>
      <c r="KOP6" s="149"/>
      <c r="KOQ6" s="149"/>
      <c r="KOR6" s="149"/>
      <c r="KOS6" s="149"/>
      <c r="KOT6" s="149"/>
      <c r="KOU6" s="149"/>
      <c r="KOV6" s="149"/>
      <c r="KOW6" s="149"/>
      <c r="KOX6" s="149"/>
      <c r="KOY6" s="149"/>
      <c r="KOZ6" s="149"/>
      <c r="KPA6" s="149"/>
      <c r="KPB6" s="149"/>
      <c r="KPC6" s="149"/>
      <c r="KPD6" s="149"/>
      <c r="KPE6" s="149"/>
      <c r="KPF6" s="149"/>
      <c r="KPG6" s="149"/>
      <c r="KPH6" s="149"/>
      <c r="KPI6" s="149"/>
      <c r="KPJ6" s="149"/>
      <c r="KPK6" s="149"/>
      <c r="KPL6" s="149"/>
      <c r="KPM6" s="149"/>
      <c r="KPN6" s="149"/>
      <c r="KPO6" s="149"/>
      <c r="KPP6" s="149"/>
      <c r="KPQ6" s="149"/>
      <c r="KPR6" s="149"/>
      <c r="KPS6" s="149"/>
      <c r="KPT6" s="149"/>
      <c r="KPU6" s="149"/>
      <c r="KPV6" s="149"/>
      <c r="KPW6" s="149"/>
      <c r="KPX6" s="149"/>
      <c r="KPY6" s="149"/>
      <c r="KPZ6" s="149"/>
      <c r="KQA6" s="149"/>
      <c r="KQB6" s="149"/>
      <c r="KQC6" s="149"/>
      <c r="KQD6" s="149"/>
      <c r="KQE6" s="149"/>
      <c r="KQF6" s="149"/>
      <c r="KQG6" s="149"/>
      <c r="KQH6" s="149"/>
      <c r="KQI6" s="149"/>
      <c r="KQJ6" s="149"/>
      <c r="KQK6" s="149"/>
      <c r="KQL6" s="149"/>
      <c r="KQM6" s="149"/>
      <c r="KQN6" s="149"/>
      <c r="KQO6" s="149"/>
      <c r="KQP6" s="149"/>
      <c r="KQQ6" s="149"/>
      <c r="KQR6" s="149"/>
      <c r="KQS6" s="149"/>
      <c r="KQT6" s="149"/>
      <c r="KQU6" s="149"/>
      <c r="KQV6" s="149"/>
      <c r="KQW6" s="149"/>
      <c r="KQX6" s="149"/>
      <c r="KQY6" s="149"/>
      <c r="KQZ6" s="149"/>
      <c r="KRA6" s="149"/>
      <c r="KRB6" s="149"/>
      <c r="KRC6" s="149"/>
      <c r="KRD6" s="149"/>
      <c r="KRE6" s="149"/>
      <c r="KRF6" s="149"/>
      <c r="KRG6" s="149"/>
      <c r="KRH6" s="149"/>
      <c r="KRI6" s="149"/>
      <c r="KRJ6" s="149"/>
      <c r="KRK6" s="149"/>
      <c r="KRL6" s="149"/>
      <c r="KRM6" s="149"/>
      <c r="KRN6" s="149"/>
      <c r="KRO6" s="149"/>
      <c r="KRP6" s="149"/>
      <c r="KRQ6" s="149"/>
      <c r="KRR6" s="149"/>
      <c r="KRS6" s="149"/>
      <c r="KRT6" s="149"/>
      <c r="KRU6" s="149"/>
      <c r="KRV6" s="149"/>
      <c r="KRW6" s="149"/>
      <c r="KRX6" s="149"/>
      <c r="KRY6" s="149"/>
      <c r="KRZ6" s="149"/>
      <c r="KSA6" s="149"/>
      <c r="KSB6" s="149"/>
      <c r="KSC6" s="149"/>
      <c r="KSD6" s="149"/>
      <c r="KSE6" s="149"/>
      <c r="KSF6" s="149"/>
      <c r="KSG6" s="149"/>
      <c r="KSH6" s="149"/>
      <c r="KSI6" s="149"/>
      <c r="KSJ6" s="149"/>
      <c r="KSK6" s="149"/>
      <c r="KSL6" s="149"/>
      <c r="KSM6" s="149"/>
      <c r="KSN6" s="149"/>
      <c r="KSO6" s="149"/>
      <c r="KSP6" s="149"/>
      <c r="KSQ6" s="149"/>
      <c r="KSR6" s="149"/>
      <c r="KSS6" s="149"/>
      <c r="KST6" s="149"/>
      <c r="KSU6" s="149"/>
      <c r="KSV6" s="149"/>
      <c r="KSW6" s="149"/>
      <c r="KSX6" s="149"/>
      <c r="KSY6" s="149"/>
      <c r="KSZ6" s="149"/>
      <c r="KTA6" s="149"/>
      <c r="KTB6" s="149"/>
      <c r="KTC6" s="149"/>
      <c r="KTD6" s="149"/>
      <c r="KTE6" s="149"/>
      <c r="KTF6" s="149"/>
      <c r="KTG6" s="149"/>
      <c r="KTH6" s="149"/>
      <c r="KTI6" s="149"/>
      <c r="KTJ6" s="149"/>
      <c r="KTK6" s="149"/>
      <c r="KTL6" s="149"/>
      <c r="KTM6" s="149"/>
      <c r="KTN6" s="149"/>
      <c r="KTO6" s="149"/>
      <c r="KTP6" s="149"/>
      <c r="KTQ6" s="149"/>
      <c r="KTR6" s="149"/>
      <c r="KTS6" s="149"/>
      <c r="KTT6" s="149"/>
      <c r="KTU6" s="149"/>
      <c r="KTV6" s="149"/>
      <c r="KTW6" s="149"/>
      <c r="KTX6" s="149"/>
      <c r="KTY6" s="149"/>
      <c r="KTZ6" s="149"/>
      <c r="KUA6" s="149"/>
      <c r="KUB6" s="149"/>
      <c r="KUC6" s="149"/>
      <c r="KUD6" s="149"/>
      <c r="KUE6" s="149"/>
      <c r="KUF6" s="149"/>
      <c r="KUG6" s="149"/>
      <c r="KUH6" s="149"/>
      <c r="KUI6" s="149"/>
      <c r="KUJ6" s="149"/>
      <c r="KUK6" s="149"/>
      <c r="KUL6" s="149"/>
      <c r="KUM6" s="149"/>
      <c r="KUN6" s="149"/>
      <c r="KUO6" s="149"/>
      <c r="KUP6" s="149"/>
      <c r="KUQ6" s="149"/>
      <c r="KUR6" s="149"/>
      <c r="KUS6" s="149"/>
      <c r="KUT6" s="149"/>
      <c r="KUU6" s="149"/>
      <c r="KUV6" s="149"/>
      <c r="KUW6" s="149"/>
      <c r="KUX6" s="149"/>
      <c r="KUY6" s="149"/>
      <c r="KUZ6" s="149"/>
      <c r="KVA6" s="149"/>
      <c r="KVB6" s="149"/>
      <c r="KVC6" s="149"/>
      <c r="KVD6" s="149"/>
      <c r="KVE6" s="149"/>
      <c r="KVF6" s="149"/>
      <c r="KVG6" s="149"/>
      <c r="KVH6" s="149"/>
      <c r="KVI6" s="149"/>
      <c r="KVJ6" s="149"/>
      <c r="KVK6" s="149"/>
      <c r="KVL6" s="149"/>
      <c r="KVM6" s="149"/>
      <c r="KVN6" s="149"/>
      <c r="KVO6" s="149"/>
      <c r="KVP6" s="149"/>
      <c r="KVQ6" s="149"/>
      <c r="KVR6" s="149"/>
      <c r="KVS6" s="149"/>
      <c r="KVT6" s="149"/>
      <c r="KVU6" s="149"/>
      <c r="KVV6" s="149"/>
      <c r="KVW6" s="149"/>
      <c r="KVX6" s="149"/>
      <c r="KVY6" s="149"/>
      <c r="KVZ6" s="149"/>
      <c r="KWA6" s="149"/>
      <c r="KWB6" s="149"/>
      <c r="KWC6" s="149"/>
      <c r="KWD6" s="149"/>
      <c r="KWE6" s="149"/>
      <c r="KWF6" s="149"/>
      <c r="KWG6" s="149"/>
      <c r="KWH6" s="149"/>
      <c r="KWI6" s="149"/>
      <c r="KWJ6" s="149"/>
      <c r="KWK6" s="149"/>
      <c r="KWL6" s="149"/>
      <c r="KWM6" s="149"/>
      <c r="KWN6" s="149"/>
      <c r="KWO6" s="149"/>
      <c r="KWP6" s="149"/>
      <c r="KWQ6" s="149"/>
      <c r="KWR6" s="149"/>
      <c r="KWS6" s="149"/>
      <c r="KWT6" s="149"/>
      <c r="KWU6" s="149"/>
      <c r="KWV6" s="149"/>
      <c r="KWW6" s="149"/>
      <c r="KWX6" s="149"/>
      <c r="KWY6" s="149"/>
      <c r="KWZ6" s="149"/>
      <c r="KXA6" s="149"/>
      <c r="KXB6" s="149"/>
      <c r="KXC6" s="149"/>
      <c r="KXD6" s="149"/>
      <c r="KXE6" s="149"/>
      <c r="KXF6" s="149"/>
      <c r="KXG6" s="149"/>
      <c r="KXH6" s="149"/>
      <c r="KXI6" s="149"/>
      <c r="KXJ6" s="149"/>
      <c r="KXK6" s="149"/>
      <c r="KXL6" s="149"/>
      <c r="KXM6" s="149"/>
      <c r="KXN6" s="149"/>
      <c r="KXO6" s="149"/>
      <c r="KXP6" s="149"/>
      <c r="KXQ6" s="149"/>
      <c r="KXR6" s="149"/>
      <c r="KXS6" s="149"/>
      <c r="KXT6" s="149"/>
      <c r="KXU6" s="149"/>
      <c r="KXV6" s="149"/>
      <c r="KXW6" s="149"/>
      <c r="KXX6" s="149"/>
      <c r="KXY6" s="149"/>
      <c r="KXZ6" s="149"/>
      <c r="KYA6" s="149"/>
      <c r="KYB6" s="149"/>
      <c r="KYC6" s="149"/>
      <c r="KYD6" s="149"/>
      <c r="KYE6" s="149"/>
      <c r="KYF6" s="149"/>
      <c r="KYG6" s="149"/>
      <c r="KYH6" s="149"/>
      <c r="KYI6" s="149"/>
      <c r="KYJ6" s="149"/>
      <c r="KYK6" s="149"/>
      <c r="KYL6" s="149"/>
      <c r="KYM6" s="149"/>
      <c r="KYN6" s="149"/>
      <c r="KYO6" s="149"/>
      <c r="KYP6" s="149"/>
      <c r="KYQ6" s="149"/>
      <c r="KYR6" s="149"/>
      <c r="KYS6" s="149"/>
      <c r="KYT6" s="149"/>
      <c r="KYU6" s="149"/>
      <c r="KYV6" s="149"/>
      <c r="KYW6" s="149"/>
      <c r="KYX6" s="149"/>
      <c r="KYY6" s="149"/>
      <c r="KYZ6" s="149"/>
      <c r="KZA6" s="149"/>
      <c r="KZB6" s="149"/>
      <c r="KZC6" s="149"/>
      <c r="KZD6" s="149"/>
      <c r="KZE6" s="149"/>
      <c r="KZF6" s="149"/>
      <c r="KZG6" s="149"/>
      <c r="KZH6" s="149"/>
      <c r="KZI6" s="149"/>
      <c r="KZJ6" s="149"/>
      <c r="KZK6" s="149"/>
      <c r="KZL6" s="149"/>
      <c r="KZM6" s="149"/>
      <c r="KZN6" s="149"/>
      <c r="KZO6" s="149"/>
      <c r="KZP6" s="149"/>
      <c r="KZQ6" s="149"/>
      <c r="KZR6" s="149"/>
      <c r="KZS6" s="149"/>
      <c r="KZT6" s="149"/>
      <c r="KZU6" s="149"/>
      <c r="KZV6" s="149"/>
      <c r="KZW6" s="149"/>
      <c r="KZX6" s="149"/>
      <c r="KZY6" s="149"/>
      <c r="KZZ6" s="149"/>
      <c r="LAA6" s="149"/>
      <c r="LAB6" s="149"/>
      <c r="LAC6" s="149"/>
      <c r="LAD6" s="149"/>
      <c r="LAE6" s="149"/>
      <c r="LAF6" s="149"/>
      <c r="LAG6" s="149"/>
      <c r="LAH6" s="149"/>
      <c r="LAI6" s="149"/>
      <c r="LAJ6" s="149"/>
      <c r="LAK6" s="149"/>
      <c r="LAL6" s="149"/>
      <c r="LAM6" s="149"/>
      <c r="LAN6" s="149"/>
      <c r="LAO6" s="149"/>
      <c r="LAP6" s="149"/>
      <c r="LAQ6" s="149"/>
      <c r="LAR6" s="149"/>
      <c r="LAS6" s="149"/>
      <c r="LAT6" s="149"/>
      <c r="LAU6" s="149"/>
      <c r="LAV6" s="149"/>
      <c r="LAW6" s="149"/>
      <c r="LAX6" s="149"/>
      <c r="LAY6" s="149"/>
      <c r="LAZ6" s="149"/>
      <c r="LBA6" s="149"/>
      <c r="LBB6" s="149"/>
      <c r="LBC6" s="149"/>
      <c r="LBD6" s="149"/>
      <c r="LBE6" s="149"/>
      <c r="LBF6" s="149"/>
      <c r="LBG6" s="149"/>
      <c r="LBH6" s="149"/>
      <c r="LBI6" s="149"/>
      <c r="LBJ6" s="149"/>
      <c r="LBK6" s="149"/>
      <c r="LBL6" s="149"/>
      <c r="LBM6" s="149"/>
      <c r="LBN6" s="149"/>
      <c r="LBO6" s="149"/>
      <c r="LBP6" s="149"/>
      <c r="LBQ6" s="149"/>
      <c r="LBR6" s="149"/>
      <c r="LBS6" s="149"/>
      <c r="LBT6" s="149"/>
      <c r="LBU6" s="149"/>
      <c r="LBV6" s="149"/>
      <c r="LBW6" s="149"/>
      <c r="LBX6" s="149"/>
      <c r="LBY6" s="149"/>
      <c r="LBZ6" s="149"/>
      <c r="LCA6" s="149"/>
      <c r="LCB6" s="149"/>
      <c r="LCC6" s="149"/>
      <c r="LCD6" s="149"/>
      <c r="LCE6" s="149"/>
      <c r="LCF6" s="149"/>
      <c r="LCG6" s="149"/>
      <c r="LCH6" s="149"/>
      <c r="LCI6" s="149"/>
      <c r="LCJ6" s="149"/>
      <c r="LCK6" s="149"/>
      <c r="LCL6" s="149"/>
      <c r="LCM6" s="149"/>
      <c r="LCN6" s="149"/>
      <c r="LCO6" s="149"/>
      <c r="LCP6" s="149"/>
      <c r="LCQ6" s="149"/>
      <c r="LCR6" s="149"/>
      <c r="LCS6" s="149"/>
      <c r="LCT6" s="149"/>
      <c r="LCU6" s="149"/>
      <c r="LCV6" s="149"/>
      <c r="LCW6" s="149"/>
      <c r="LCX6" s="149"/>
      <c r="LCY6" s="149"/>
      <c r="LCZ6" s="149"/>
      <c r="LDA6" s="149"/>
      <c r="LDB6" s="149"/>
      <c r="LDC6" s="149"/>
      <c r="LDD6" s="149"/>
      <c r="LDE6" s="149"/>
      <c r="LDF6" s="149"/>
      <c r="LDG6" s="149"/>
      <c r="LDH6" s="149"/>
      <c r="LDI6" s="149"/>
      <c r="LDJ6" s="149"/>
      <c r="LDK6" s="149"/>
      <c r="LDL6" s="149"/>
      <c r="LDM6" s="149"/>
      <c r="LDN6" s="149"/>
      <c r="LDO6" s="149"/>
      <c r="LDP6" s="149"/>
      <c r="LDQ6" s="149"/>
      <c r="LDR6" s="149"/>
      <c r="LDS6" s="149"/>
      <c r="LDT6" s="149"/>
      <c r="LDU6" s="149"/>
      <c r="LDV6" s="149"/>
      <c r="LDW6" s="149"/>
      <c r="LDX6" s="149"/>
      <c r="LDY6" s="149"/>
      <c r="LDZ6" s="149"/>
      <c r="LEA6" s="149"/>
      <c r="LEB6" s="149"/>
      <c r="LEC6" s="149"/>
      <c r="LED6" s="149"/>
      <c r="LEE6" s="149"/>
      <c r="LEF6" s="149"/>
      <c r="LEG6" s="149"/>
      <c r="LEH6" s="149"/>
      <c r="LEI6" s="149"/>
      <c r="LEJ6" s="149"/>
      <c r="LEK6" s="149"/>
      <c r="LEL6" s="149"/>
      <c r="LEM6" s="149"/>
      <c r="LEN6" s="149"/>
      <c r="LEO6" s="149"/>
      <c r="LEP6" s="149"/>
      <c r="LEQ6" s="149"/>
      <c r="LER6" s="149"/>
      <c r="LES6" s="149"/>
      <c r="LET6" s="149"/>
      <c r="LEU6" s="149"/>
      <c r="LEV6" s="149"/>
      <c r="LEW6" s="149"/>
      <c r="LEX6" s="149"/>
      <c r="LEY6" s="149"/>
      <c r="LEZ6" s="149"/>
      <c r="LFA6" s="149"/>
      <c r="LFB6" s="149"/>
      <c r="LFC6" s="149"/>
      <c r="LFD6" s="149"/>
      <c r="LFE6" s="149"/>
      <c r="LFF6" s="149"/>
      <c r="LFG6" s="149"/>
      <c r="LFH6" s="149"/>
      <c r="LFI6" s="149"/>
      <c r="LFJ6" s="149"/>
      <c r="LFK6" s="149"/>
      <c r="LFL6" s="149"/>
      <c r="LFM6" s="149"/>
      <c r="LFN6" s="149"/>
      <c r="LFO6" s="149"/>
      <c r="LFP6" s="149"/>
      <c r="LFQ6" s="149"/>
      <c r="LFR6" s="149"/>
      <c r="LFS6" s="149"/>
      <c r="LFT6" s="149"/>
      <c r="LFU6" s="149"/>
      <c r="LFV6" s="149"/>
      <c r="LFW6" s="149"/>
      <c r="LFX6" s="149"/>
      <c r="LFY6" s="149"/>
      <c r="LFZ6" s="149"/>
      <c r="LGA6" s="149"/>
      <c r="LGB6" s="149"/>
      <c r="LGC6" s="149"/>
      <c r="LGD6" s="149"/>
      <c r="LGE6" s="149"/>
      <c r="LGF6" s="149"/>
      <c r="LGG6" s="149"/>
      <c r="LGH6" s="149"/>
      <c r="LGI6" s="149"/>
      <c r="LGJ6" s="149"/>
      <c r="LGK6" s="149"/>
      <c r="LGL6" s="149"/>
      <c r="LGM6" s="149"/>
      <c r="LGN6" s="149"/>
      <c r="LGO6" s="149"/>
      <c r="LGP6" s="149"/>
      <c r="LGQ6" s="149"/>
      <c r="LGR6" s="149"/>
      <c r="LGS6" s="149"/>
      <c r="LGT6" s="149"/>
      <c r="LGU6" s="149"/>
      <c r="LGV6" s="149"/>
      <c r="LGW6" s="149"/>
      <c r="LGX6" s="149"/>
      <c r="LGY6" s="149"/>
      <c r="LGZ6" s="149"/>
      <c r="LHA6" s="149"/>
      <c r="LHB6" s="149"/>
      <c r="LHC6" s="149"/>
      <c r="LHD6" s="149"/>
      <c r="LHE6" s="149"/>
      <c r="LHF6" s="149"/>
      <c r="LHG6" s="149"/>
      <c r="LHH6" s="149"/>
      <c r="LHI6" s="149"/>
      <c r="LHJ6" s="149"/>
      <c r="LHK6" s="149"/>
      <c r="LHL6" s="149"/>
      <c r="LHM6" s="149"/>
      <c r="LHN6" s="149"/>
      <c r="LHO6" s="149"/>
      <c r="LHP6" s="149"/>
      <c r="LHQ6" s="149"/>
      <c r="LHR6" s="149"/>
      <c r="LHS6" s="149"/>
      <c r="LHT6" s="149"/>
      <c r="LHU6" s="149"/>
      <c r="LHV6" s="149"/>
      <c r="LHW6" s="149"/>
      <c r="LHX6" s="149"/>
      <c r="LHY6" s="149"/>
      <c r="LHZ6" s="149"/>
      <c r="LIA6" s="149"/>
      <c r="LIB6" s="149"/>
      <c r="LIC6" s="149"/>
      <c r="LID6" s="149"/>
      <c r="LIE6" s="149"/>
      <c r="LIF6" s="149"/>
      <c r="LIG6" s="149"/>
      <c r="LIH6" s="149"/>
      <c r="LII6" s="149"/>
      <c r="LIJ6" s="149"/>
      <c r="LIK6" s="149"/>
      <c r="LIL6" s="149"/>
      <c r="LIM6" s="149"/>
      <c r="LIN6" s="149"/>
      <c r="LIO6" s="149"/>
      <c r="LIP6" s="149"/>
      <c r="LIQ6" s="149"/>
      <c r="LIR6" s="149"/>
      <c r="LIS6" s="149"/>
      <c r="LIT6" s="149"/>
      <c r="LIU6" s="149"/>
      <c r="LIV6" s="149"/>
      <c r="LIW6" s="149"/>
      <c r="LIX6" s="149"/>
      <c r="LIY6" s="149"/>
      <c r="LIZ6" s="149"/>
      <c r="LJA6" s="149"/>
      <c r="LJB6" s="149"/>
      <c r="LJC6" s="149"/>
      <c r="LJD6" s="149"/>
      <c r="LJE6" s="149"/>
      <c r="LJF6" s="149"/>
      <c r="LJG6" s="149"/>
      <c r="LJH6" s="149"/>
      <c r="LJI6" s="149"/>
      <c r="LJJ6" s="149"/>
      <c r="LJK6" s="149"/>
      <c r="LJL6" s="149"/>
      <c r="LJM6" s="149"/>
      <c r="LJN6" s="149"/>
      <c r="LJO6" s="149"/>
      <c r="LJP6" s="149"/>
      <c r="LJQ6" s="149"/>
      <c r="LJR6" s="149"/>
      <c r="LJS6" s="149"/>
      <c r="LJT6" s="149"/>
      <c r="LJU6" s="149"/>
      <c r="LJV6" s="149"/>
      <c r="LJW6" s="149"/>
      <c r="LJX6" s="149"/>
      <c r="LJY6" s="149"/>
      <c r="LJZ6" s="149"/>
      <c r="LKA6" s="149"/>
      <c r="LKB6" s="149"/>
      <c r="LKC6" s="149"/>
      <c r="LKD6" s="149"/>
      <c r="LKE6" s="149"/>
      <c r="LKF6" s="149"/>
      <c r="LKG6" s="149"/>
      <c r="LKH6" s="149"/>
      <c r="LKI6" s="149"/>
      <c r="LKJ6" s="149"/>
      <c r="LKK6" s="149"/>
      <c r="LKL6" s="149"/>
      <c r="LKM6" s="149"/>
      <c r="LKN6" s="149"/>
      <c r="LKO6" s="149"/>
      <c r="LKP6" s="149"/>
      <c r="LKQ6" s="149"/>
      <c r="LKR6" s="149"/>
      <c r="LKS6" s="149"/>
      <c r="LKT6" s="149"/>
      <c r="LKU6" s="149"/>
      <c r="LKV6" s="149"/>
      <c r="LKW6" s="149"/>
      <c r="LKX6" s="149"/>
      <c r="LKY6" s="149"/>
      <c r="LKZ6" s="149"/>
      <c r="LLA6" s="149"/>
      <c r="LLB6" s="149"/>
      <c r="LLC6" s="149"/>
      <c r="LLD6" s="149"/>
      <c r="LLE6" s="149"/>
      <c r="LLF6" s="149"/>
      <c r="LLG6" s="149"/>
      <c r="LLH6" s="149"/>
      <c r="LLI6" s="149"/>
      <c r="LLJ6" s="149"/>
      <c r="LLK6" s="149"/>
      <c r="LLL6" s="149"/>
      <c r="LLM6" s="149"/>
      <c r="LLN6" s="149"/>
      <c r="LLO6" s="149"/>
      <c r="LLP6" s="149"/>
      <c r="LLQ6" s="149"/>
      <c r="LLR6" s="149"/>
      <c r="LLS6" s="149"/>
      <c r="LLT6" s="149"/>
      <c r="LLU6" s="149"/>
      <c r="LLV6" s="149"/>
      <c r="LLW6" s="149"/>
      <c r="LLX6" s="149"/>
      <c r="LLY6" s="149"/>
      <c r="LLZ6" s="149"/>
      <c r="LMA6" s="149"/>
      <c r="LMB6" s="149"/>
      <c r="LMC6" s="149"/>
      <c r="LMD6" s="149"/>
      <c r="LME6" s="149"/>
      <c r="LMF6" s="149"/>
      <c r="LMG6" s="149"/>
      <c r="LMH6" s="149"/>
      <c r="LMI6" s="149"/>
      <c r="LMJ6" s="149"/>
      <c r="LMK6" s="149"/>
      <c r="LML6" s="149"/>
      <c r="LMM6" s="149"/>
      <c r="LMN6" s="149"/>
      <c r="LMO6" s="149"/>
      <c r="LMP6" s="149"/>
      <c r="LMQ6" s="149"/>
      <c r="LMR6" s="149"/>
      <c r="LMS6" s="149"/>
      <c r="LMT6" s="149"/>
      <c r="LMU6" s="149"/>
      <c r="LMV6" s="149"/>
      <c r="LMW6" s="149"/>
      <c r="LMX6" s="149"/>
      <c r="LMY6" s="149"/>
      <c r="LMZ6" s="149"/>
      <c r="LNA6" s="149"/>
      <c r="LNB6" s="149"/>
      <c r="LNC6" s="149"/>
      <c r="LND6" s="149"/>
      <c r="LNE6" s="149"/>
      <c r="LNF6" s="149"/>
      <c r="LNG6" s="149"/>
      <c r="LNH6" s="149"/>
      <c r="LNI6" s="149"/>
      <c r="LNJ6" s="149"/>
      <c r="LNK6" s="149"/>
      <c r="LNL6" s="149"/>
      <c r="LNM6" s="149"/>
      <c r="LNN6" s="149"/>
      <c r="LNO6" s="149"/>
      <c r="LNP6" s="149"/>
      <c r="LNQ6" s="149"/>
      <c r="LNR6" s="149"/>
      <c r="LNS6" s="149"/>
      <c r="LNT6" s="149"/>
      <c r="LNU6" s="149"/>
      <c r="LNV6" s="149"/>
      <c r="LNW6" s="149"/>
      <c r="LNX6" s="149"/>
      <c r="LNY6" s="149"/>
      <c r="LNZ6" s="149"/>
      <c r="LOA6" s="149"/>
      <c r="LOB6" s="149"/>
      <c r="LOC6" s="149"/>
      <c r="LOD6" s="149"/>
      <c r="LOE6" s="149"/>
      <c r="LOF6" s="149"/>
      <c r="LOG6" s="149"/>
      <c r="LOH6" s="149"/>
      <c r="LOI6" s="149"/>
      <c r="LOJ6" s="149"/>
      <c r="LOK6" s="149"/>
      <c r="LOL6" s="149"/>
      <c r="LOM6" s="149"/>
      <c r="LON6" s="149"/>
      <c r="LOO6" s="149"/>
      <c r="LOP6" s="149"/>
      <c r="LOQ6" s="149"/>
      <c r="LOR6" s="149"/>
      <c r="LOS6" s="149"/>
      <c r="LOT6" s="149"/>
      <c r="LOU6" s="149"/>
      <c r="LOV6" s="149"/>
      <c r="LOW6" s="149"/>
      <c r="LOX6" s="149"/>
      <c r="LOY6" s="149"/>
      <c r="LOZ6" s="149"/>
      <c r="LPA6" s="149"/>
      <c r="LPB6" s="149"/>
      <c r="LPC6" s="149"/>
      <c r="LPD6" s="149"/>
      <c r="LPE6" s="149"/>
      <c r="LPF6" s="149"/>
      <c r="LPG6" s="149"/>
      <c r="LPH6" s="149"/>
      <c r="LPI6" s="149"/>
      <c r="LPJ6" s="149"/>
      <c r="LPK6" s="149"/>
      <c r="LPL6" s="149"/>
      <c r="LPM6" s="149"/>
      <c r="LPN6" s="149"/>
      <c r="LPO6" s="149"/>
      <c r="LPP6" s="149"/>
      <c r="LPQ6" s="149"/>
      <c r="LPR6" s="149"/>
      <c r="LPS6" s="149"/>
      <c r="LPT6" s="149"/>
      <c r="LPU6" s="149"/>
      <c r="LPV6" s="149"/>
      <c r="LPW6" s="149"/>
      <c r="LPX6" s="149"/>
      <c r="LPY6" s="149"/>
      <c r="LPZ6" s="149"/>
      <c r="LQA6" s="149"/>
      <c r="LQB6" s="149"/>
      <c r="LQC6" s="149"/>
      <c r="LQD6" s="149"/>
      <c r="LQE6" s="149"/>
      <c r="LQF6" s="149"/>
      <c r="LQG6" s="149"/>
      <c r="LQH6" s="149"/>
      <c r="LQI6" s="149"/>
      <c r="LQJ6" s="149"/>
      <c r="LQK6" s="149"/>
      <c r="LQL6" s="149"/>
      <c r="LQM6" s="149"/>
      <c r="LQN6" s="149"/>
      <c r="LQO6" s="149"/>
      <c r="LQP6" s="149"/>
      <c r="LQQ6" s="149"/>
      <c r="LQR6" s="149"/>
      <c r="LQS6" s="149"/>
      <c r="LQT6" s="149"/>
      <c r="LQU6" s="149"/>
      <c r="LQV6" s="149"/>
      <c r="LQW6" s="149"/>
      <c r="LQX6" s="149"/>
      <c r="LQY6" s="149"/>
      <c r="LQZ6" s="149"/>
      <c r="LRA6" s="149"/>
      <c r="LRB6" s="149"/>
      <c r="LRC6" s="149"/>
      <c r="LRD6" s="149"/>
      <c r="LRE6" s="149"/>
      <c r="LRF6" s="149"/>
      <c r="LRG6" s="149"/>
      <c r="LRH6" s="149"/>
      <c r="LRI6" s="149"/>
      <c r="LRJ6" s="149"/>
      <c r="LRK6" s="149"/>
      <c r="LRL6" s="149"/>
      <c r="LRM6" s="149"/>
      <c r="LRN6" s="149"/>
      <c r="LRO6" s="149"/>
      <c r="LRP6" s="149"/>
      <c r="LRQ6" s="149"/>
      <c r="LRR6" s="149"/>
      <c r="LRS6" s="149"/>
      <c r="LRT6" s="149"/>
      <c r="LRU6" s="149"/>
      <c r="LRV6" s="149"/>
      <c r="LRW6" s="149"/>
      <c r="LRX6" s="149"/>
      <c r="LRY6" s="149"/>
      <c r="LRZ6" s="149"/>
      <c r="LSA6" s="149"/>
      <c r="LSB6" s="149"/>
      <c r="LSC6" s="149"/>
      <c r="LSD6" s="149"/>
      <c r="LSE6" s="149"/>
      <c r="LSF6" s="149"/>
      <c r="LSG6" s="149"/>
      <c r="LSH6" s="149"/>
      <c r="LSI6" s="149"/>
      <c r="LSJ6" s="149"/>
      <c r="LSK6" s="149"/>
      <c r="LSL6" s="149"/>
      <c r="LSM6" s="149"/>
      <c r="LSN6" s="149"/>
      <c r="LSO6" s="149"/>
      <c r="LSP6" s="149"/>
      <c r="LSQ6" s="149"/>
      <c r="LSR6" s="149"/>
      <c r="LSS6" s="149"/>
      <c r="LST6" s="149"/>
      <c r="LSU6" s="149"/>
      <c r="LSV6" s="149"/>
      <c r="LSW6" s="149"/>
      <c r="LSX6" s="149"/>
      <c r="LSY6" s="149"/>
      <c r="LSZ6" s="149"/>
      <c r="LTA6" s="149"/>
      <c r="LTB6" s="149"/>
      <c r="LTC6" s="149"/>
      <c r="LTD6" s="149"/>
      <c r="LTE6" s="149"/>
      <c r="LTF6" s="149"/>
      <c r="LTG6" s="149"/>
      <c r="LTH6" s="149"/>
      <c r="LTI6" s="149"/>
      <c r="LTJ6" s="149"/>
      <c r="LTK6" s="149"/>
      <c r="LTL6" s="149"/>
      <c r="LTM6" s="149"/>
      <c r="LTN6" s="149"/>
      <c r="LTO6" s="149"/>
      <c r="LTP6" s="149"/>
      <c r="LTQ6" s="149"/>
      <c r="LTR6" s="149"/>
      <c r="LTS6" s="149"/>
      <c r="LTT6" s="149"/>
      <c r="LTU6" s="149"/>
      <c r="LTV6" s="149"/>
      <c r="LTW6" s="149"/>
      <c r="LTX6" s="149"/>
      <c r="LTY6" s="149"/>
      <c r="LTZ6" s="149"/>
      <c r="LUA6" s="149"/>
      <c r="LUB6" s="149"/>
      <c r="LUC6" s="149"/>
      <c r="LUD6" s="149"/>
      <c r="LUE6" s="149"/>
      <c r="LUF6" s="149"/>
      <c r="LUG6" s="149"/>
      <c r="LUH6" s="149"/>
      <c r="LUI6" s="149"/>
      <c r="LUJ6" s="149"/>
      <c r="LUK6" s="149"/>
      <c r="LUL6" s="149"/>
      <c r="LUM6" s="149"/>
      <c r="LUN6" s="149"/>
      <c r="LUO6" s="149"/>
      <c r="LUP6" s="149"/>
      <c r="LUQ6" s="149"/>
      <c r="LUR6" s="149"/>
      <c r="LUS6" s="149"/>
      <c r="LUT6" s="149"/>
      <c r="LUU6" s="149"/>
      <c r="LUV6" s="149"/>
      <c r="LUW6" s="149"/>
      <c r="LUX6" s="149"/>
      <c r="LUY6" s="149"/>
      <c r="LUZ6" s="149"/>
      <c r="LVA6" s="149"/>
      <c r="LVB6" s="149"/>
      <c r="LVC6" s="149"/>
      <c r="LVD6" s="149"/>
      <c r="LVE6" s="149"/>
      <c r="LVF6" s="149"/>
      <c r="LVG6" s="149"/>
      <c r="LVH6" s="149"/>
      <c r="LVI6" s="149"/>
      <c r="LVJ6" s="149"/>
      <c r="LVK6" s="149"/>
      <c r="LVL6" s="149"/>
      <c r="LVM6" s="149"/>
      <c r="LVN6" s="149"/>
      <c r="LVO6" s="149"/>
      <c r="LVP6" s="149"/>
      <c r="LVQ6" s="149"/>
      <c r="LVR6" s="149"/>
      <c r="LVS6" s="149"/>
      <c r="LVT6" s="149"/>
      <c r="LVU6" s="149"/>
      <c r="LVV6" s="149"/>
      <c r="LVW6" s="149"/>
      <c r="LVX6" s="149"/>
      <c r="LVY6" s="149"/>
      <c r="LVZ6" s="149"/>
      <c r="LWA6" s="149"/>
      <c r="LWB6" s="149"/>
      <c r="LWC6" s="149"/>
      <c r="LWD6" s="149"/>
      <c r="LWE6" s="149"/>
      <c r="LWF6" s="149"/>
      <c r="LWG6" s="149"/>
      <c r="LWH6" s="149"/>
      <c r="LWI6" s="149"/>
      <c r="LWJ6" s="149"/>
      <c r="LWK6" s="149"/>
      <c r="LWL6" s="149"/>
      <c r="LWM6" s="149"/>
      <c r="LWN6" s="149"/>
      <c r="LWO6" s="149"/>
      <c r="LWP6" s="149"/>
      <c r="LWQ6" s="149"/>
      <c r="LWR6" s="149"/>
      <c r="LWS6" s="149"/>
      <c r="LWT6" s="149"/>
      <c r="LWU6" s="149"/>
      <c r="LWV6" s="149"/>
      <c r="LWW6" s="149"/>
      <c r="LWX6" s="149"/>
      <c r="LWY6" s="149"/>
      <c r="LWZ6" s="149"/>
      <c r="LXA6" s="149"/>
      <c r="LXB6" s="149"/>
      <c r="LXC6" s="149"/>
      <c r="LXD6" s="149"/>
      <c r="LXE6" s="149"/>
      <c r="LXF6" s="149"/>
      <c r="LXG6" s="149"/>
      <c r="LXH6" s="149"/>
      <c r="LXI6" s="149"/>
      <c r="LXJ6" s="149"/>
      <c r="LXK6" s="149"/>
      <c r="LXL6" s="149"/>
      <c r="LXM6" s="149"/>
      <c r="LXN6" s="149"/>
      <c r="LXO6" s="149"/>
      <c r="LXP6" s="149"/>
      <c r="LXQ6" s="149"/>
      <c r="LXR6" s="149"/>
      <c r="LXS6" s="149"/>
      <c r="LXT6" s="149"/>
      <c r="LXU6" s="149"/>
      <c r="LXV6" s="149"/>
      <c r="LXW6" s="149"/>
      <c r="LXX6" s="149"/>
      <c r="LXY6" s="149"/>
      <c r="LXZ6" s="149"/>
      <c r="LYA6" s="149"/>
      <c r="LYB6" s="149"/>
      <c r="LYC6" s="149"/>
      <c r="LYD6" s="149"/>
      <c r="LYE6" s="149"/>
      <c r="LYF6" s="149"/>
      <c r="LYG6" s="149"/>
      <c r="LYH6" s="149"/>
      <c r="LYI6" s="149"/>
      <c r="LYJ6" s="149"/>
      <c r="LYK6" s="149"/>
      <c r="LYL6" s="149"/>
      <c r="LYM6" s="149"/>
      <c r="LYN6" s="149"/>
      <c r="LYO6" s="149"/>
      <c r="LYP6" s="149"/>
      <c r="LYQ6" s="149"/>
      <c r="LYR6" s="149"/>
      <c r="LYS6" s="149"/>
      <c r="LYT6" s="149"/>
      <c r="LYU6" s="149"/>
      <c r="LYV6" s="149"/>
      <c r="LYW6" s="149"/>
      <c r="LYX6" s="149"/>
      <c r="LYY6" s="149"/>
      <c r="LYZ6" s="149"/>
      <c r="LZA6" s="149"/>
      <c r="LZB6" s="149"/>
      <c r="LZC6" s="149"/>
      <c r="LZD6" s="149"/>
      <c r="LZE6" s="149"/>
      <c r="LZF6" s="149"/>
      <c r="LZG6" s="149"/>
      <c r="LZH6" s="149"/>
      <c r="LZI6" s="149"/>
      <c r="LZJ6" s="149"/>
      <c r="LZK6" s="149"/>
      <c r="LZL6" s="149"/>
      <c r="LZM6" s="149"/>
      <c r="LZN6" s="149"/>
      <c r="LZO6" s="149"/>
      <c r="LZP6" s="149"/>
      <c r="LZQ6" s="149"/>
      <c r="LZR6" s="149"/>
      <c r="LZS6" s="149"/>
      <c r="LZT6" s="149"/>
      <c r="LZU6" s="149"/>
      <c r="LZV6" s="149"/>
      <c r="LZW6" s="149"/>
      <c r="LZX6" s="149"/>
      <c r="LZY6" s="149"/>
      <c r="LZZ6" s="149"/>
      <c r="MAA6" s="149"/>
      <c r="MAB6" s="149"/>
      <c r="MAC6" s="149"/>
      <c r="MAD6" s="149"/>
      <c r="MAE6" s="149"/>
      <c r="MAF6" s="149"/>
      <c r="MAG6" s="149"/>
      <c r="MAH6" s="149"/>
      <c r="MAI6" s="149"/>
      <c r="MAJ6" s="149"/>
      <c r="MAK6" s="149"/>
      <c r="MAL6" s="149"/>
      <c r="MAM6" s="149"/>
      <c r="MAN6" s="149"/>
      <c r="MAO6" s="149"/>
      <c r="MAP6" s="149"/>
      <c r="MAQ6" s="149"/>
      <c r="MAR6" s="149"/>
      <c r="MAS6" s="149"/>
      <c r="MAT6" s="149"/>
      <c r="MAU6" s="149"/>
      <c r="MAV6" s="149"/>
      <c r="MAW6" s="149"/>
      <c r="MAX6" s="149"/>
      <c r="MAY6" s="149"/>
      <c r="MAZ6" s="149"/>
      <c r="MBA6" s="149"/>
      <c r="MBB6" s="149"/>
      <c r="MBC6" s="149"/>
      <c r="MBD6" s="149"/>
      <c r="MBE6" s="149"/>
      <c r="MBF6" s="149"/>
      <c r="MBG6" s="149"/>
      <c r="MBH6" s="149"/>
      <c r="MBI6" s="149"/>
      <c r="MBJ6" s="149"/>
      <c r="MBK6" s="149"/>
      <c r="MBL6" s="149"/>
      <c r="MBM6" s="149"/>
      <c r="MBN6" s="149"/>
      <c r="MBO6" s="149"/>
      <c r="MBP6" s="149"/>
      <c r="MBQ6" s="149"/>
      <c r="MBR6" s="149"/>
      <c r="MBS6" s="149"/>
      <c r="MBT6" s="149"/>
      <c r="MBU6" s="149"/>
      <c r="MBV6" s="149"/>
      <c r="MBW6" s="149"/>
      <c r="MBX6" s="149"/>
      <c r="MBY6" s="149"/>
      <c r="MBZ6" s="149"/>
      <c r="MCA6" s="149"/>
      <c r="MCB6" s="149"/>
      <c r="MCC6" s="149"/>
      <c r="MCD6" s="149"/>
      <c r="MCE6" s="149"/>
      <c r="MCF6" s="149"/>
      <c r="MCG6" s="149"/>
      <c r="MCH6" s="149"/>
      <c r="MCI6" s="149"/>
      <c r="MCJ6" s="149"/>
      <c r="MCK6" s="149"/>
      <c r="MCL6" s="149"/>
      <c r="MCM6" s="149"/>
      <c r="MCN6" s="149"/>
      <c r="MCO6" s="149"/>
      <c r="MCP6" s="149"/>
      <c r="MCQ6" s="149"/>
      <c r="MCR6" s="149"/>
      <c r="MCS6" s="149"/>
      <c r="MCT6" s="149"/>
      <c r="MCU6" s="149"/>
      <c r="MCV6" s="149"/>
      <c r="MCW6" s="149"/>
      <c r="MCX6" s="149"/>
      <c r="MCY6" s="149"/>
      <c r="MCZ6" s="149"/>
      <c r="MDA6" s="149"/>
      <c r="MDB6" s="149"/>
      <c r="MDC6" s="149"/>
      <c r="MDD6" s="149"/>
      <c r="MDE6" s="149"/>
      <c r="MDF6" s="149"/>
      <c r="MDG6" s="149"/>
      <c r="MDH6" s="149"/>
      <c r="MDI6" s="149"/>
      <c r="MDJ6" s="149"/>
      <c r="MDK6" s="149"/>
      <c r="MDL6" s="149"/>
      <c r="MDM6" s="149"/>
      <c r="MDN6" s="149"/>
      <c r="MDO6" s="149"/>
      <c r="MDP6" s="149"/>
      <c r="MDQ6" s="149"/>
      <c r="MDR6" s="149"/>
      <c r="MDS6" s="149"/>
      <c r="MDT6" s="149"/>
      <c r="MDU6" s="149"/>
      <c r="MDV6" s="149"/>
      <c r="MDW6" s="149"/>
      <c r="MDX6" s="149"/>
      <c r="MDY6" s="149"/>
      <c r="MDZ6" s="149"/>
      <c r="MEA6" s="149"/>
      <c r="MEB6" s="149"/>
      <c r="MEC6" s="149"/>
      <c r="MED6" s="149"/>
      <c r="MEE6" s="149"/>
      <c r="MEF6" s="149"/>
      <c r="MEG6" s="149"/>
      <c r="MEH6" s="149"/>
      <c r="MEI6" s="149"/>
      <c r="MEJ6" s="149"/>
      <c r="MEK6" s="149"/>
      <c r="MEL6" s="149"/>
      <c r="MEM6" s="149"/>
      <c r="MEN6" s="149"/>
      <c r="MEO6" s="149"/>
      <c r="MEP6" s="149"/>
      <c r="MEQ6" s="149"/>
      <c r="MER6" s="149"/>
      <c r="MES6" s="149"/>
      <c r="MET6" s="149"/>
      <c r="MEU6" s="149"/>
      <c r="MEV6" s="149"/>
      <c r="MEW6" s="149"/>
      <c r="MEX6" s="149"/>
      <c r="MEY6" s="149"/>
      <c r="MEZ6" s="149"/>
      <c r="MFA6" s="149"/>
      <c r="MFB6" s="149"/>
      <c r="MFC6" s="149"/>
      <c r="MFD6" s="149"/>
      <c r="MFE6" s="149"/>
      <c r="MFF6" s="149"/>
      <c r="MFG6" s="149"/>
      <c r="MFH6" s="149"/>
      <c r="MFI6" s="149"/>
      <c r="MFJ6" s="149"/>
      <c r="MFK6" s="149"/>
      <c r="MFL6" s="149"/>
      <c r="MFM6" s="149"/>
      <c r="MFN6" s="149"/>
      <c r="MFO6" s="149"/>
      <c r="MFP6" s="149"/>
      <c r="MFQ6" s="149"/>
      <c r="MFR6" s="149"/>
      <c r="MFS6" s="149"/>
      <c r="MFT6" s="149"/>
      <c r="MFU6" s="149"/>
      <c r="MFV6" s="149"/>
      <c r="MFW6" s="149"/>
      <c r="MFX6" s="149"/>
      <c r="MFY6" s="149"/>
      <c r="MFZ6" s="149"/>
      <c r="MGA6" s="149"/>
      <c r="MGB6" s="149"/>
      <c r="MGC6" s="149"/>
      <c r="MGD6" s="149"/>
      <c r="MGE6" s="149"/>
      <c r="MGF6" s="149"/>
      <c r="MGG6" s="149"/>
      <c r="MGH6" s="149"/>
      <c r="MGI6" s="149"/>
      <c r="MGJ6" s="149"/>
      <c r="MGK6" s="149"/>
      <c r="MGL6" s="149"/>
      <c r="MGM6" s="149"/>
      <c r="MGN6" s="149"/>
      <c r="MGO6" s="149"/>
      <c r="MGP6" s="149"/>
      <c r="MGQ6" s="149"/>
      <c r="MGR6" s="149"/>
      <c r="MGS6" s="149"/>
      <c r="MGT6" s="149"/>
      <c r="MGU6" s="149"/>
      <c r="MGV6" s="149"/>
      <c r="MGW6" s="149"/>
      <c r="MGX6" s="149"/>
      <c r="MGY6" s="149"/>
      <c r="MGZ6" s="149"/>
      <c r="MHA6" s="149"/>
      <c r="MHB6" s="149"/>
      <c r="MHC6" s="149"/>
      <c r="MHD6" s="149"/>
      <c r="MHE6" s="149"/>
      <c r="MHF6" s="149"/>
      <c r="MHG6" s="149"/>
      <c r="MHH6" s="149"/>
      <c r="MHI6" s="149"/>
      <c r="MHJ6" s="149"/>
      <c r="MHK6" s="149"/>
      <c r="MHL6" s="149"/>
      <c r="MHM6" s="149"/>
      <c r="MHN6" s="149"/>
      <c r="MHO6" s="149"/>
      <c r="MHP6" s="149"/>
      <c r="MHQ6" s="149"/>
      <c r="MHR6" s="149"/>
      <c r="MHS6" s="149"/>
      <c r="MHT6" s="149"/>
      <c r="MHU6" s="149"/>
      <c r="MHV6" s="149"/>
      <c r="MHW6" s="149"/>
      <c r="MHX6" s="149"/>
      <c r="MHY6" s="149"/>
      <c r="MHZ6" s="149"/>
      <c r="MIA6" s="149"/>
      <c r="MIB6" s="149"/>
      <c r="MIC6" s="149"/>
      <c r="MID6" s="149"/>
      <c r="MIE6" s="149"/>
      <c r="MIF6" s="149"/>
      <c r="MIG6" s="149"/>
      <c r="MIH6" s="149"/>
      <c r="MII6" s="149"/>
      <c r="MIJ6" s="149"/>
      <c r="MIK6" s="149"/>
      <c r="MIL6" s="149"/>
      <c r="MIM6" s="149"/>
      <c r="MIN6" s="149"/>
      <c r="MIO6" s="149"/>
      <c r="MIP6" s="149"/>
      <c r="MIQ6" s="149"/>
      <c r="MIR6" s="149"/>
      <c r="MIS6" s="149"/>
      <c r="MIT6" s="149"/>
      <c r="MIU6" s="149"/>
      <c r="MIV6" s="149"/>
      <c r="MIW6" s="149"/>
      <c r="MIX6" s="149"/>
      <c r="MIY6" s="149"/>
      <c r="MIZ6" s="149"/>
      <c r="MJA6" s="149"/>
      <c r="MJB6" s="149"/>
      <c r="MJC6" s="149"/>
      <c r="MJD6" s="149"/>
      <c r="MJE6" s="149"/>
      <c r="MJF6" s="149"/>
      <c r="MJG6" s="149"/>
      <c r="MJH6" s="149"/>
      <c r="MJI6" s="149"/>
      <c r="MJJ6" s="149"/>
      <c r="MJK6" s="149"/>
      <c r="MJL6" s="149"/>
      <c r="MJM6" s="149"/>
      <c r="MJN6" s="149"/>
      <c r="MJO6" s="149"/>
      <c r="MJP6" s="149"/>
      <c r="MJQ6" s="149"/>
      <c r="MJR6" s="149"/>
      <c r="MJS6" s="149"/>
      <c r="MJT6" s="149"/>
      <c r="MJU6" s="149"/>
      <c r="MJV6" s="149"/>
      <c r="MJW6" s="149"/>
      <c r="MJX6" s="149"/>
      <c r="MJY6" s="149"/>
      <c r="MJZ6" s="149"/>
      <c r="MKA6" s="149"/>
      <c r="MKB6" s="149"/>
      <c r="MKC6" s="149"/>
      <c r="MKD6" s="149"/>
      <c r="MKE6" s="149"/>
      <c r="MKF6" s="149"/>
      <c r="MKG6" s="149"/>
      <c r="MKH6" s="149"/>
      <c r="MKI6" s="149"/>
      <c r="MKJ6" s="149"/>
      <c r="MKK6" s="149"/>
      <c r="MKL6" s="149"/>
      <c r="MKM6" s="149"/>
      <c r="MKN6" s="149"/>
      <c r="MKO6" s="149"/>
      <c r="MKP6" s="149"/>
      <c r="MKQ6" s="149"/>
      <c r="MKR6" s="149"/>
      <c r="MKS6" s="149"/>
      <c r="MKT6" s="149"/>
      <c r="MKU6" s="149"/>
      <c r="MKV6" s="149"/>
      <c r="MKW6" s="149"/>
      <c r="MKX6" s="149"/>
      <c r="MKY6" s="149"/>
      <c r="MKZ6" s="149"/>
      <c r="MLA6" s="149"/>
      <c r="MLB6" s="149"/>
      <c r="MLC6" s="149"/>
      <c r="MLD6" s="149"/>
      <c r="MLE6" s="149"/>
      <c r="MLF6" s="149"/>
      <c r="MLG6" s="149"/>
      <c r="MLH6" s="149"/>
      <c r="MLI6" s="149"/>
      <c r="MLJ6" s="149"/>
      <c r="MLK6" s="149"/>
      <c r="MLL6" s="149"/>
      <c r="MLM6" s="149"/>
      <c r="MLN6" s="149"/>
      <c r="MLO6" s="149"/>
      <c r="MLP6" s="149"/>
      <c r="MLQ6" s="149"/>
      <c r="MLR6" s="149"/>
      <c r="MLS6" s="149"/>
      <c r="MLT6" s="149"/>
      <c r="MLU6" s="149"/>
      <c r="MLV6" s="149"/>
      <c r="MLW6" s="149"/>
      <c r="MLX6" s="149"/>
      <c r="MLY6" s="149"/>
      <c r="MLZ6" s="149"/>
      <c r="MMA6" s="149"/>
      <c r="MMB6" s="149"/>
      <c r="MMC6" s="149"/>
      <c r="MMD6" s="149"/>
      <c r="MME6" s="149"/>
      <c r="MMF6" s="149"/>
      <c r="MMG6" s="149"/>
      <c r="MMH6" s="149"/>
      <c r="MMI6" s="149"/>
      <c r="MMJ6" s="149"/>
      <c r="MMK6" s="149"/>
      <c r="MML6" s="149"/>
      <c r="MMM6" s="149"/>
      <c r="MMN6" s="149"/>
      <c r="MMO6" s="149"/>
      <c r="MMP6" s="149"/>
      <c r="MMQ6" s="149"/>
      <c r="MMR6" s="149"/>
      <c r="MMS6" s="149"/>
      <c r="MMT6" s="149"/>
      <c r="MMU6" s="149"/>
      <c r="MMV6" s="149"/>
      <c r="MMW6" s="149"/>
      <c r="MMX6" s="149"/>
      <c r="MMY6" s="149"/>
      <c r="MMZ6" s="149"/>
      <c r="MNA6" s="149"/>
      <c r="MNB6" s="149"/>
      <c r="MNC6" s="149"/>
      <c r="MND6" s="149"/>
      <c r="MNE6" s="149"/>
      <c r="MNF6" s="149"/>
      <c r="MNG6" s="149"/>
      <c r="MNH6" s="149"/>
      <c r="MNI6" s="149"/>
      <c r="MNJ6" s="149"/>
      <c r="MNK6" s="149"/>
      <c r="MNL6" s="149"/>
      <c r="MNM6" s="149"/>
      <c r="MNN6" s="149"/>
      <c r="MNO6" s="149"/>
      <c r="MNP6" s="149"/>
      <c r="MNQ6" s="149"/>
      <c r="MNR6" s="149"/>
      <c r="MNS6" s="149"/>
      <c r="MNT6" s="149"/>
      <c r="MNU6" s="149"/>
      <c r="MNV6" s="149"/>
      <c r="MNW6" s="149"/>
      <c r="MNX6" s="149"/>
      <c r="MNY6" s="149"/>
      <c r="MNZ6" s="149"/>
      <c r="MOA6" s="149"/>
      <c r="MOB6" s="149"/>
      <c r="MOC6" s="149"/>
      <c r="MOD6" s="149"/>
      <c r="MOE6" s="149"/>
      <c r="MOF6" s="149"/>
      <c r="MOG6" s="149"/>
      <c r="MOH6" s="149"/>
      <c r="MOI6" s="149"/>
      <c r="MOJ6" s="149"/>
      <c r="MOK6" s="149"/>
      <c r="MOL6" s="149"/>
      <c r="MOM6" s="149"/>
      <c r="MON6" s="149"/>
      <c r="MOO6" s="149"/>
      <c r="MOP6" s="149"/>
      <c r="MOQ6" s="149"/>
      <c r="MOR6" s="149"/>
      <c r="MOS6" s="149"/>
      <c r="MOT6" s="149"/>
      <c r="MOU6" s="149"/>
      <c r="MOV6" s="149"/>
      <c r="MOW6" s="149"/>
      <c r="MOX6" s="149"/>
      <c r="MOY6" s="149"/>
      <c r="MOZ6" s="149"/>
      <c r="MPA6" s="149"/>
      <c r="MPB6" s="149"/>
      <c r="MPC6" s="149"/>
      <c r="MPD6" s="149"/>
      <c r="MPE6" s="149"/>
      <c r="MPF6" s="149"/>
      <c r="MPG6" s="149"/>
      <c r="MPH6" s="149"/>
      <c r="MPI6" s="149"/>
      <c r="MPJ6" s="149"/>
      <c r="MPK6" s="149"/>
      <c r="MPL6" s="149"/>
      <c r="MPM6" s="149"/>
      <c r="MPN6" s="149"/>
      <c r="MPO6" s="149"/>
      <c r="MPP6" s="149"/>
      <c r="MPQ6" s="149"/>
      <c r="MPR6" s="149"/>
      <c r="MPS6" s="149"/>
      <c r="MPT6" s="149"/>
      <c r="MPU6" s="149"/>
      <c r="MPV6" s="149"/>
      <c r="MPW6" s="149"/>
      <c r="MPX6" s="149"/>
      <c r="MPY6" s="149"/>
      <c r="MPZ6" s="149"/>
      <c r="MQA6" s="149"/>
      <c r="MQB6" s="149"/>
      <c r="MQC6" s="149"/>
      <c r="MQD6" s="149"/>
      <c r="MQE6" s="149"/>
      <c r="MQF6" s="149"/>
      <c r="MQG6" s="149"/>
      <c r="MQH6" s="149"/>
      <c r="MQI6" s="149"/>
      <c r="MQJ6" s="149"/>
      <c r="MQK6" s="149"/>
      <c r="MQL6" s="149"/>
      <c r="MQM6" s="149"/>
      <c r="MQN6" s="149"/>
      <c r="MQO6" s="149"/>
      <c r="MQP6" s="149"/>
      <c r="MQQ6" s="149"/>
      <c r="MQR6" s="149"/>
      <c r="MQS6" s="149"/>
      <c r="MQT6" s="149"/>
      <c r="MQU6" s="149"/>
      <c r="MQV6" s="149"/>
      <c r="MQW6" s="149"/>
      <c r="MQX6" s="149"/>
      <c r="MQY6" s="149"/>
      <c r="MQZ6" s="149"/>
      <c r="MRA6" s="149"/>
      <c r="MRB6" s="149"/>
      <c r="MRC6" s="149"/>
      <c r="MRD6" s="149"/>
      <c r="MRE6" s="149"/>
      <c r="MRF6" s="149"/>
      <c r="MRG6" s="149"/>
      <c r="MRH6" s="149"/>
      <c r="MRI6" s="149"/>
      <c r="MRJ6" s="149"/>
      <c r="MRK6" s="149"/>
      <c r="MRL6" s="149"/>
      <c r="MRM6" s="149"/>
      <c r="MRN6" s="149"/>
      <c r="MRO6" s="149"/>
      <c r="MRP6" s="149"/>
      <c r="MRQ6" s="149"/>
      <c r="MRR6" s="149"/>
      <c r="MRS6" s="149"/>
      <c r="MRT6" s="149"/>
      <c r="MRU6" s="149"/>
      <c r="MRV6" s="149"/>
      <c r="MRW6" s="149"/>
      <c r="MRX6" s="149"/>
      <c r="MRY6" s="149"/>
      <c r="MRZ6" s="149"/>
      <c r="MSA6" s="149"/>
      <c r="MSB6" s="149"/>
      <c r="MSC6" s="149"/>
      <c r="MSD6" s="149"/>
      <c r="MSE6" s="149"/>
      <c r="MSF6" s="149"/>
      <c r="MSG6" s="149"/>
      <c r="MSH6" s="149"/>
      <c r="MSI6" s="149"/>
      <c r="MSJ6" s="149"/>
      <c r="MSK6" s="149"/>
      <c r="MSL6" s="149"/>
      <c r="MSM6" s="149"/>
      <c r="MSN6" s="149"/>
      <c r="MSO6" s="149"/>
      <c r="MSP6" s="149"/>
      <c r="MSQ6" s="149"/>
      <c r="MSR6" s="149"/>
      <c r="MSS6" s="149"/>
      <c r="MST6" s="149"/>
      <c r="MSU6" s="149"/>
      <c r="MSV6" s="149"/>
      <c r="MSW6" s="149"/>
      <c r="MSX6" s="149"/>
      <c r="MSY6" s="149"/>
      <c r="MSZ6" s="149"/>
      <c r="MTA6" s="149"/>
      <c r="MTB6" s="149"/>
      <c r="MTC6" s="149"/>
      <c r="MTD6" s="149"/>
      <c r="MTE6" s="149"/>
      <c r="MTF6" s="149"/>
      <c r="MTG6" s="149"/>
      <c r="MTH6" s="149"/>
      <c r="MTI6" s="149"/>
      <c r="MTJ6" s="149"/>
      <c r="MTK6" s="149"/>
      <c r="MTL6" s="149"/>
      <c r="MTM6" s="149"/>
      <c r="MTN6" s="149"/>
      <c r="MTO6" s="149"/>
      <c r="MTP6" s="149"/>
      <c r="MTQ6" s="149"/>
      <c r="MTR6" s="149"/>
      <c r="MTS6" s="149"/>
      <c r="MTT6" s="149"/>
      <c r="MTU6" s="149"/>
      <c r="MTV6" s="149"/>
      <c r="MTW6" s="149"/>
      <c r="MTX6" s="149"/>
      <c r="MTY6" s="149"/>
      <c r="MTZ6" s="149"/>
      <c r="MUA6" s="149"/>
      <c r="MUB6" s="149"/>
      <c r="MUC6" s="149"/>
      <c r="MUD6" s="149"/>
      <c r="MUE6" s="149"/>
      <c r="MUF6" s="149"/>
      <c r="MUG6" s="149"/>
      <c r="MUH6" s="149"/>
      <c r="MUI6" s="149"/>
      <c r="MUJ6" s="149"/>
      <c r="MUK6" s="149"/>
      <c r="MUL6" s="149"/>
      <c r="MUM6" s="149"/>
      <c r="MUN6" s="149"/>
      <c r="MUO6" s="149"/>
      <c r="MUP6" s="149"/>
      <c r="MUQ6" s="149"/>
      <c r="MUR6" s="149"/>
      <c r="MUS6" s="149"/>
      <c r="MUT6" s="149"/>
      <c r="MUU6" s="149"/>
      <c r="MUV6" s="149"/>
      <c r="MUW6" s="149"/>
      <c r="MUX6" s="149"/>
      <c r="MUY6" s="149"/>
      <c r="MUZ6" s="149"/>
      <c r="MVA6" s="149"/>
      <c r="MVB6" s="149"/>
      <c r="MVC6" s="149"/>
      <c r="MVD6" s="149"/>
      <c r="MVE6" s="149"/>
      <c r="MVF6" s="149"/>
      <c r="MVG6" s="149"/>
      <c r="MVH6" s="149"/>
      <c r="MVI6" s="149"/>
      <c r="MVJ6" s="149"/>
      <c r="MVK6" s="149"/>
      <c r="MVL6" s="149"/>
      <c r="MVM6" s="149"/>
      <c r="MVN6" s="149"/>
      <c r="MVO6" s="149"/>
      <c r="MVP6" s="149"/>
      <c r="MVQ6" s="149"/>
      <c r="MVR6" s="149"/>
      <c r="MVS6" s="149"/>
      <c r="MVT6" s="149"/>
      <c r="MVU6" s="149"/>
      <c r="MVV6" s="149"/>
      <c r="MVW6" s="149"/>
      <c r="MVX6" s="149"/>
      <c r="MVY6" s="149"/>
      <c r="MVZ6" s="149"/>
      <c r="MWA6" s="149"/>
      <c r="MWB6" s="149"/>
      <c r="MWC6" s="149"/>
      <c r="MWD6" s="149"/>
      <c r="MWE6" s="149"/>
      <c r="MWF6" s="149"/>
      <c r="MWG6" s="149"/>
      <c r="MWH6" s="149"/>
      <c r="MWI6" s="149"/>
      <c r="MWJ6" s="149"/>
      <c r="MWK6" s="149"/>
      <c r="MWL6" s="149"/>
      <c r="MWM6" s="149"/>
      <c r="MWN6" s="149"/>
      <c r="MWO6" s="149"/>
      <c r="MWP6" s="149"/>
      <c r="MWQ6" s="149"/>
      <c r="MWR6" s="149"/>
      <c r="MWS6" s="149"/>
      <c r="MWT6" s="149"/>
      <c r="MWU6" s="149"/>
      <c r="MWV6" s="149"/>
      <c r="MWW6" s="149"/>
      <c r="MWX6" s="149"/>
      <c r="MWY6" s="149"/>
      <c r="MWZ6" s="149"/>
      <c r="MXA6" s="149"/>
      <c r="MXB6" s="149"/>
      <c r="MXC6" s="149"/>
      <c r="MXD6" s="149"/>
      <c r="MXE6" s="149"/>
      <c r="MXF6" s="149"/>
      <c r="MXG6" s="149"/>
      <c r="MXH6" s="149"/>
      <c r="MXI6" s="149"/>
      <c r="MXJ6" s="149"/>
      <c r="MXK6" s="149"/>
      <c r="MXL6" s="149"/>
      <c r="MXM6" s="149"/>
      <c r="MXN6" s="149"/>
      <c r="MXO6" s="149"/>
      <c r="MXP6" s="149"/>
      <c r="MXQ6" s="149"/>
      <c r="MXR6" s="149"/>
      <c r="MXS6" s="149"/>
      <c r="MXT6" s="149"/>
      <c r="MXU6" s="149"/>
      <c r="MXV6" s="149"/>
      <c r="MXW6" s="149"/>
      <c r="MXX6" s="149"/>
      <c r="MXY6" s="149"/>
      <c r="MXZ6" s="149"/>
      <c r="MYA6" s="149"/>
      <c r="MYB6" s="149"/>
      <c r="MYC6" s="149"/>
      <c r="MYD6" s="149"/>
      <c r="MYE6" s="149"/>
      <c r="MYF6" s="149"/>
      <c r="MYG6" s="149"/>
      <c r="MYH6" s="149"/>
      <c r="MYI6" s="149"/>
      <c r="MYJ6" s="149"/>
      <c r="MYK6" s="149"/>
      <c r="MYL6" s="149"/>
      <c r="MYM6" s="149"/>
      <c r="MYN6" s="149"/>
      <c r="MYO6" s="149"/>
      <c r="MYP6" s="149"/>
      <c r="MYQ6" s="149"/>
      <c r="MYR6" s="149"/>
      <c r="MYS6" s="149"/>
      <c r="MYT6" s="149"/>
      <c r="MYU6" s="149"/>
      <c r="MYV6" s="149"/>
      <c r="MYW6" s="149"/>
      <c r="MYX6" s="149"/>
      <c r="MYY6" s="149"/>
      <c r="MYZ6" s="149"/>
      <c r="MZA6" s="149"/>
      <c r="MZB6" s="149"/>
      <c r="MZC6" s="149"/>
      <c r="MZD6" s="149"/>
      <c r="MZE6" s="149"/>
      <c r="MZF6" s="149"/>
      <c r="MZG6" s="149"/>
      <c r="MZH6" s="149"/>
      <c r="MZI6" s="149"/>
      <c r="MZJ6" s="149"/>
      <c r="MZK6" s="149"/>
      <c r="MZL6" s="149"/>
      <c r="MZM6" s="149"/>
      <c r="MZN6" s="149"/>
      <c r="MZO6" s="149"/>
      <c r="MZP6" s="149"/>
      <c r="MZQ6" s="149"/>
      <c r="MZR6" s="149"/>
      <c r="MZS6" s="149"/>
      <c r="MZT6" s="149"/>
      <c r="MZU6" s="149"/>
      <c r="MZV6" s="149"/>
      <c r="MZW6" s="149"/>
      <c r="MZX6" s="149"/>
      <c r="MZY6" s="149"/>
      <c r="MZZ6" s="149"/>
      <c r="NAA6" s="149"/>
      <c r="NAB6" s="149"/>
      <c r="NAC6" s="149"/>
      <c r="NAD6" s="149"/>
      <c r="NAE6" s="149"/>
      <c r="NAF6" s="149"/>
      <c r="NAG6" s="149"/>
      <c r="NAH6" s="149"/>
      <c r="NAI6" s="149"/>
      <c r="NAJ6" s="149"/>
      <c r="NAK6" s="149"/>
      <c r="NAL6" s="149"/>
      <c r="NAM6" s="149"/>
      <c r="NAN6" s="149"/>
      <c r="NAO6" s="149"/>
      <c r="NAP6" s="149"/>
      <c r="NAQ6" s="149"/>
      <c r="NAR6" s="149"/>
      <c r="NAS6" s="149"/>
      <c r="NAT6" s="149"/>
      <c r="NAU6" s="149"/>
      <c r="NAV6" s="149"/>
      <c r="NAW6" s="149"/>
      <c r="NAX6" s="149"/>
      <c r="NAY6" s="149"/>
      <c r="NAZ6" s="149"/>
      <c r="NBA6" s="149"/>
      <c r="NBB6" s="149"/>
      <c r="NBC6" s="149"/>
      <c r="NBD6" s="149"/>
      <c r="NBE6" s="149"/>
      <c r="NBF6" s="149"/>
      <c r="NBG6" s="149"/>
      <c r="NBH6" s="149"/>
      <c r="NBI6" s="149"/>
      <c r="NBJ6" s="149"/>
      <c r="NBK6" s="149"/>
      <c r="NBL6" s="149"/>
      <c r="NBM6" s="149"/>
      <c r="NBN6" s="149"/>
      <c r="NBO6" s="149"/>
      <c r="NBP6" s="149"/>
      <c r="NBQ6" s="149"/>
      <c r="NBR6" s="149"/>
      <c r="NBS6" s="149"/>
      <c r="NBT6" s="149"/>
      <c r="NBU6" s="149"/>
      <c r="NBV6" s="149"/>
      <c r="NBW6" s="149"/>
      <c r="NBX6" s="149"/>
      <c r="NBY6" s="149"/>
      <c r="NBZ6" s="149"/>
      <c r="NCA6" s="149"/>
      <c r="NCB6" s="149"/>
      <c r="NCC6" s="149"/>
      <c r="NCD6" s="149"/>
      <c r="NCE6" s="149"/>
      <c r="NCF6" s="149"/>
      <c r="NCG6" s="149"/>
      <c r="NCH6" s="149"/>
      <c r="NCI6" s="149"/>
      <c r="NCJ6" s="149"/>
      <c r="NCK6" s="149"/>
      <c r="NCL6" s="149"/>
      <c r="NCM6" s="149"/>
      <c r="NCN6" s="149"/>
      <c r="NCO6" s="149"/>
      <c r="NCP6" s="149"/>
      <c r="NCQ6" s="149"/>
      <c r="NCR6" s="149"/>
      <c r="NCS6" s="149"/>
      <c r="NCT6" s="149"/>
      <c r="NCU6" s="149"/>
      <c r="NCV6" s="149"/>
      <c r="NCW6" s="149"/>
      <c r="NCX6" s="149"/>
      <c r="NCY6" s="149"/>
      <c r="NCZ6" s="149"/>
      <c r="NDA6" s="149"/>
      <c r="NDB6" s="149"/>
      <c r="NDC6" s="149"/>
      <c r="NDD6" s="149"/>
      <c r="NDE6" s="149"/>
      <c r="NDF6" s="149"/>
      <c r="NDG6" s="149"/>
      <c r="NDH6" s="149"/>
      <c r="NDI6" s="149"/>
      <c r="NDJ6" s="149"/>
      <c r="NDK6" s="149"/>
      <c r="NDL6" s="149"/>
      <c r="NDM6" s="149"/>
      <c r="NDN6" s="149"/>
      <c r="NDO6" s="149"/>
      <c r="NDP6" s="149"/>
      <c r="NDQ6" s="149"/>
      <c r="NDR6" s="149"/>
      <c r="NDS6" s="149"/>
      <c r="NDT6" s="149"/>
      <c r="NDU6" s="149"/>
      <c r="NDV6" s="149"/>
      <c r="NDW6" s="149"/>
      <c r="NDX6" s="149"/>
      <c r="NDY6" s="149"/>
      <c r="NDZ6" s="149"/>
      <c r="NEA6" s="149"/>
      <c r="NEB6" s="149"/>
      <c r="NEC6" s="149"/>
      <c r="NED6" s="149"/>
      <c r="NEE6" s="149"/>
      <c r="NEF6" s="149"/>
      <c r="NEG6" s="149"/>
      <c r="NEH6" s="149"/>
      <c r="NEI6" s="149"/>
      <c r="NEJ6" s="149"/>
      <c r="NEK6" s="149"/>
      <c r="NEL6" s="149"/>
      <c r="NEM6" s="149"/>
      <c r="NEN6" s="149"/>
      <c r="NEO6" s="149"/>
      <c r="NEP6" s="149"/>
      <c r="NEQ6" s="149"/>
      <c r="NER6" s="149"/>
      <c r="NES6" s="149"/>
      <c r="NET6" s="149"/>
      <c r="NEU6" s="149"/>
      <c r="NEV6" s="149"/>
      <c r="NEW6" s="149"/>
      <c r="NEX6" s="149"/>
      <c r="NEY6" s="149"/>
      <c r="NEZ6" s="149"/>
      <c r="NFA6" s="149"/>
      <c r="NFB6" s="149"/>
      <c r="NFC6" s="149"/>
      <c r="NFD6" s="149"/>
      <c r="NFE6" s="149"/>
      <c r="NFF6" s="149"/>
      <c r="NFG6" s="149"/>
      <c r="NFH6" s="149"/>
      <c r="NFI6" s="149"/>
      <c r="NFJ6" s="149"/>
      <c r="NFK6" s="149"/>
      <c r="NFL6" s="149"/>
      <c r="NFM6" s="149"/>
      <c r="NFN6" s="149"/>
      <c r="NFO6" s="149"/>
      <c r="NFP6" s="149"/>
      <c r="NFQ6" s="149"/>
      <c r="NFR6" s="149"/>
      <c r="NFS6" s="149"/>
      <c r="NFT6" s="149"/>
      <c r="NFU6" s="149"/>
      <c r="NFV6" s="149"/>
      <c r="NFW6" s="149"/>
      <c r="NFX6" s="149"/>
      <c r="NFY6" s="149"/>
      <c r="NFZ6" s="149"/>
      <c r="NGA6" s="149"/>
      <c r="NGB6" s="149"/>
      <c r="NGC6" s="149"/>
      <c r="NGD6" s="149"/>
      <c r="NGE6" s="149"/>
      <c r="NGF6" s="149"/>
      <c r="NGG6" s="149"/>
      <c r="NGH6" s="149"/>
      <c r="NGI6" s="149"/>
      <c r="NGJ6" s="149"/>
      <c r="NGK6" s="149"/>
      <c r="NGL6" s="149"/>
      <c r="NGM6" s="149"/>
      <c r="NGN6" s="149"/>
      <c r="NGO6" s="149"/>
      <c r="NGP6" s="149"/>
      <c r="NGQ6" s="149"/>
      <c r="NGR6" s="149"/>
      <c r="NGS6" s="149"/>
      <c r="NGT6" s="149"/>
      <c r="NGU6" s="149"/>
      <c r="NGV6" s="149"/>
      <c r="NGW6" s="149"/>
      <c r="NGX6" s="149"/>
      <c r="NGY6" s="149"/>
      <c r="NGZ6" s="149"/>
      <c r="NHA6" s="149"/>
      <c r="NHB6" s="149"/>
      <c r="NHC6" s="149"/>
      <c r="NHD6" s="149"/>
      <c r="NHE6" s="149"/>
      <c r="NHF6" s="149"/>
      <c r="NHG6" s="149"/>
      <c r="NHH6" s="149"/>
      <c r="NHI6" s="149"/>
      <c r="NHJ6" s="149"/>
      <c r="NHK6" s="149"/>
      <c r="NHL6" s="149"/>
      <c r="NHM6" s="149"/>
      <c r="NHN6" s="149"/>
      <c r="NHO6" s="149"/>
      <c r="NHP6" s="149"/>
      <c r="NHQ6" s="149"/>
      <c r="NHR6" s="149"/>
      <c r="NHS6" s="149"/>
      <c r="NHT6" s="149"/>
      <c r="NHU6" s="149"/>
      <c r="NHV6" s="149"/>
      <c r="NHW6" s="149"/>
      <c r="NHX6" s="149"/>
      <c r="NHY6" s="149"/>
      <c r="NHZ6" s="149"/>
      <c r="NIA6" s="149"/>
      <c r="NIB6" s="149"/>
      <c r="NIC6" s="149"/>
      <c r="NID6" s="149"/>
      <c r="NIE6" s="149"/>
      <c r="NIF6" s="149"/>
      <c r="NIG6" s="149"/>
      <c r="NIH6" s="149"/>
      <c r="NII6" s="149"/>
      <c r="NIJ6" s="149"/>
      <c r="NIK6" s="149"/>
      <c r="NIL6" s="149"/>
      <c r="NIM6" s="149"/>
      <c r="NIN6" s="149"/>
      <c r="NIO6" s="149"/>
      <c r="NIP6" s="149"/>
      <c r="NIQ6" s="149"/>
      <c r="NIR6" s="149"/>
      <c r="NIS6" s="149"/>
      <c r="NIT6" s="149"/>
      <c r="NIU6" s="149"/>
      <c r="NIV6" s="149"/>
      <c r="NIW6" s="149"/>
      <c r="NIX6" s="149"/>
      <c r="NIY6" s="149"/>
      <c r="NIZ6" s="149"/>
      <c r="NJA6" s="149"/>
      <c r="NJB6" s="149"/>
      <c r="NJC6" s="149"/>
      <c r="NJD6" s="149"/>
      <c r="NJE6" s="149"/>
      <c r="NJF6" s="149"/>
      <c r="NJG6" s="149"/>
      <c r="NJH6" s="149"/>
      <c r="NJI6" s="149"/>
      <c r="NJJ6" s="149"/>
      <c r="NJK6" s="149"/>
      <c r="NJL6" s="149"/>
      <c r="NJM6" s="149"/>
      <c r="NJN6" s="149"/>
      <c r="NJO6" s="149"/>
      <c r="NJP6" s="149"/>
      <c r="NJQ6" s="149"/>
      <c r="NJR6" s="149"/>
      <c r="NJS6" s="149"/>
      <c r="NJT6" s="149"/>
      <c r="NJU6" s="149"/>
      <c r="NJV6" s="149"/>
      <c r="NJW6" s="149"/>
      <c r="NJX6" s="149"/>
      <c r="NJY6" s="149"/>
      <c r="NJZ6" s="149"/>
      <c r="NKA6" s="149"/>
      <c r="NKB6" s="149"/>
      <c r="NKC6" s="149"/>
      <c r="NKD6" s="149"/>
      <c r="NKE6" s="149"/>
      <c r="NKF6" s="149"/>
      <c r="NKG6" s="149"/>
      <c r="NKH6" s="149"/>
      <c r="NKI6" s="149"/>
      <c r="NKJ6" s="149"/>
      <c r="NKK6" s="149"/>
      <c r="NKL6" s="149"/>
      <c r="NKM6" s="149"/>
      <c r="NKN6" s="149"/>
      <c r="NKO6" s="149"/>
      <c r="NKP6" s="149"/>
      <c r="NKQ6" s="149"/>
      <c r="NKR6" s="149"/>
      <c r="NKS6" s="149"/>
      <c r="NKT6" s="149"/>
      <c r="NKU6" s="149"/>
      <c r="NKV6" s="149"/>
      <c r="NKW6" s="149"/>
      <c r="NKX6" s="149"/>
      <c r="NKY6" s="149"/>
      <c r="NKZ6" s="149"/>
      <c r="NLA6" s="149"/>
      <c r="NLB6" s="149"/>
      <c r="NLC6" s="149"/>
      <c r="NLD6" s="149"/>
      <c r="NLE6" s="149"/>
      <c r="NLF6" s="149"/>
      <c r="NLG6" s="149"/>
      <c r="NLH6" s="149"/>
      <c r="NLI6" s="149"/>
      <c r="NLJ6" s="149"/>
      <c r="NLK6" s="149"/>
      <c r="NLL6" s="149"/>
      <c r="NLM6" s="149"/>
      <c r="NLN6" s="149"/>
      <c r="NLO6" s="149"/>
      <c r="NLP6" s="149"/>
      <c r="NLQ6" s="149"/>
      <c r="NLR6" s="149"/>
      <c r="NLS6" s="149"/>
      <c r="NLT6" s="149"/>
      <c r="NLU6" s="149"/>
      <c r="NLV6" s="149"/>
      <c r="NLW6" s="149"/>
      <c r="NLX6" s="149"/>
      <c r="NLY6" s="149"/>
      <c r="NLZ6" s="149"/>
      <c r="NMA6" s="149"/>
      <c r="NMB6" s="149"/>
      <c r="NMC6" s="149"/>
      <c r="NMD6" s="149"/>
      <c r="NME6" s="149"/>
      <c r="NMF6" s="149"/>
      <c r="NMG6" s="149"/>
      <c r="NMH6" s="149"/>
      <c r="NMI6" s="149"/>
      <c r="NMJ6" s="149"/>
      <c r="NMK6" s="149"/>
      <c r="NML6" s="149"/>
      <c r="NMM6" s="149"/>
      <c r="NMN6" s="149"/>
      <c r="NMO6" s="149"/>
      <c r="NMP6" s="149"/>
      <c r="NMQ6" s="149"/>
      <c r="NMR6" s="149"/>
      <c r="NMS6" s="149"/>
      <c r="NMT6" s="149"/>
      <c r="NMU6" s="149"/>
      <c r="NMV6" s="149"/>
      <c r="NMW6" s="149"/>
      <c r="NMX6" s="149"/>
      <c r="NMY6" s="149"/>
      <c r="NMZ6" s="149"/>
      <c r="NNA6" s="149"/>
      <c r="NNB6" s="149"/>
      <c r="NNC6" s="149"/>
      <c r="NND6" s="149"/>
      <c r="NNE6" s="149"/>
      <c r="NNF6" s="149"/>
      <c r="NNG6" s="149"/>
      <c r="NNH6" s="149"/>
      <c r="NNI6" s="149"/>
      <c r="NNJ6" s="149"/>
      <c r="NNK6" s="149"/>
      <c r="NNL6" s="149"/>
      <c r="NNM6" s="149"/>
      <c r="NNN6" s="149"/>
      <c r="NNO6" s="149"/>
      <c r="NNP6" s="149"/>
      <c r="NNQ6" s="149"/>
      <c r="NNR6" s="149"/>
      <c r="NNS6" s="149"/>
      <c r="NNT6" s="149"/>
      <c r="NNU6" s="149"/>
      <c r="NNV6" s="149"/>
      <c r="NNW6" s="149"/>
      <c r="NNX6" s="149"/>
      <c r="NNY6" s="149"/>
      <c r="NNZ6" s="149"/>
      <c r="NOA6" s="149"/>
      <c r="NOB6" s="149"/>
      <c r="NOC6" s="149"/>
      <c r="NOD6" s="149"/>
      <c r="NOE6" s="149"/>
      <c r="NOF6" s="149"/>
      <c r="NOG6" s="149"/>
      <c r="NOH6" s="149"/>
      <c r="NOI6" s="149"/>
      <c r="NOJ6" s="149"/>
      <c r="NOK6" s="149"/>
      <c r="NOL6" s="149"/>
      <c r="NOM6" s="149"/>
      <c r="NON6" s="149"/>
      <c r="NOO6" s="149"/>
      <c r="NOP6" s="149"/>
      <c r="NOQ6" s="149"/>
      <c r="NOR6" s="149"/>
      <c r="NOS6" s="149"/>
      <c r="NOT6" s="149"/>
      <c r="NOU6" s="149"/>
      <c r="NOV6" s="149"/>
      <c r="NOW6" s="149"/>
      <c r="NOX6" s="149"/>
      <c r="NOY6" s="149"/>
      <c r="NOZ6" s="149"/>
      <c r="NPA6" s="149"/>
      <c r="NPB6" s="149"/>
      <c r="NPC6" s="149"/>
      <c r="NPD6" s="149"/>
      <c r="NPE6" s="149"/>
      <c r="NPF6" s="149"/>
      <c r="NPG6" s="149"/>
      <c r="NPH6" s="149"/>
      <c r="NPI6" s="149"/>
      <c r="NPJ6" s="149"/>
      <c r="NPK6" s="149"/>
      <c r="NPL6" s="149"/>
      <c r="NPM6" s="149"/>
      <c r="NPN6" s="149"/>
      <c r="NPO6" s="149"/>
      <c r="NPP6" s="149"/>
      <c r="NPQ6" s="149"/>
      <c r="NPR6" s="149"/>
      <c r="NPS6" s="149"/>
      <c r="NPT6" s="149"/>
      <c r="NPU6" s="149"/>
      <c r="NPV6" s="149"/>
      <c r="NPW6" s="149"/>
      <c r="NPX6" s="149"/>
      <c r="NPY6" s="149"/>
      <c r="NPZ6" s="149"/>
      <c r="NQA6" s="149"/>
      <c r="NQB6" s="149"/>
      <c r="NQC6" s="149"/>
      <c r="NQD6" s="149"/>
      <c r="NQE6" s="149"/>
      <c r="NQF6" s="149"/>
      <c r="NQG6" s="149"/>
      <c r="NQH6" s="149"/>
      <c r="NQI6" s="149"/>
      <c r="NQJ6" s="149"/>
      <c r="NQK6" s="149"/>
      <c r="NQL6" s="149"/>
      <c r="NQM6" s="149"/>
      <c r="NQN6" s="149"/>
      <c r="NQO6" s="149"/>
      <c r="NQP6" s="149"/>
      <c r="NQQ6" s="149"/>
      <c r="NQR6" s="149"/>
      <c r="NQS6" s="149"/>
      <c r="NQT6" s="149"/>
      <c r="NQU6" s="149"/>
      <c r="NQV6" s="149"/>
      <c r="NQW6" s="149"/>
      <c r="NQX6" s="149"/>
      <c r="NQY6" s="149"/>
      <c r="NQZ6" s="149"/>
      <c r="NRA6" s="149"/>
      <c r="NRB6" s="149"/>
      <c r="NRC6" s="149"/>
      <c r="NRD6" s="149"/>
      <c r="NRE6" s="149"/>
      <c r="NRF6" s="149"/>
      <c r="NRG6" s="149"/>
      <c r="NRH6" s="149"/>
      <c r="NRI6" s="149"/>
      <c r="NRJ6" s="149"/>
      <c r="NRK6" s="149"/>
      <c r="NRL6" s="149"/>
      <c r="NRM6" s="149"/>
      <c r="NRN6" s="149"/>
      <c r="NRO6" s="149"/>
      <c r="NRP6" s="149"/>
      <c r="NRQ6" s="149"/>
      <c r="NRR6" s="149"/>
      <c r="NRS6" s="149"/>
      <c r="NRT6" s="149"/>
      <c r="NRU6" s="149"/>
      <c r="NRV6" s="149"/>
      <c r="NRW6" s="149"/>
      <c r="NRX6" s="149"/>
      <c r="NRY6" s="149"/>
      <c r="NRZ6" s="149"/>
      <c r="NSA6" s="149"/>
      <c r="NSB6" s="149"/>
      <c r="NSC6" s="149"/>
      <c r="NSD6" s="149"/>
      <c r="NSE6" s="149"/>
      <c r="NSF6" s="149"/>
      <c r="NSG6" s="149"/>
      <c r="NSH6" s="149"/>
      <c r="NSI6" s="149"/>
      <c r="NSJ6" s="149"/>
      <c r="NSK6" s="149"/>
      <c r="NSL6" s="149"/>
      <c r="NSM6" s="149"/>
      <c r="NSN6" s="149"/>
      <c r="NSO6" s="149"/>
      <c r="NSP6" s="149"/>
      <c r="NSQ6" s="149"/>
      <c r="NSR6" s="149"/>
      <c r="NSS6" s="149"/>
      <c r="NST6" s="149"/>
      <c r="NSU6" s="149"/>
      <c r="NSV6" s="149"/>
      <c r="NSW6" s="149"/>
      <c r="NSX6" s="149"/>
      <c r="NSY6" s="149"/>
      <c r="NSZ6" s="149"/>
      <c r="NTA6" s="149"/>
      <c r="NTB6" s="149"/>
      <c r="NTC6" s="149"/>
      <c r="NTD6" s="149"/>
      <c r="NTE6" s="149"/>
      <c r="NTF6" s="149"/>
      <c r="NTG6" s="149"/>
      <c r="NTH6" s="149"/>
      <c r="NTI6" s="149"/>
      <c r="NTJ6" s="149"/>
      <c r="NTK6" s="149"/>
      <c r="NTL6" s="149"/>
      <c r="NTM6" s="149"/>
      <c r="NTN6" s="149"/>
      <c r="NTO6" s="149"/>
      <c r="NTP6" s="149"/>
      <c r="NTQ6" s="149"/>
      <c r="NTR6" s="149"/>
      <c r="NTS6" s="149"/>
      <c r="NTT6" s="149"/>
      <c r="NTU6" s="149"/>
      <c r="NTV6" s="149"/>
      <c r="NTW6" s="149"/>
      <c r="NTX6" s="149"/>
      <c r="NTY6" s="149"/>
      <c r="NTZ6" s="149"/>
      <c r="NUA6" s="149"/>
      <c r="NUB6" s="149"/>
      <c r="NUC6" s="149"/>
      <c r="NUD6" s="149"/>
      <c r="NUE6" s="149"/>
      <c r="NUF6" s="149"/>
      <c r="NUG6" s="149"/>
      <c r="NUH6" s="149"/>
      <c r="NUI6" s="149"/>
      <c r="NUJ6" s="149"/>
      <c r="NUK6" s="149"/>
      <c r="NUL6" s="149"/>
      <c r="NUM6" s="149"/>
      <c r="NUN6" s="149"/>
      <c r="NUO6" s="149"/>
      <c r="NUP6" s="149"/>
      <c r="NUQ6" s="149"/>
      <c r="NUR6" s="149"/>
      <c r="NUS6" s="149"/>
      <c r="NUT6" s="149"/>
      <c r="NUU6" s="149"/>
      <c r="NUV6" s="149"/>
      <c r="NUW6" s="149"/>
      <c r="NUX6" s="149"/>
      <c r="NUY6" s="149"/>
      <c r="NUZ6" s="149"/>
      <c r="NVA6" s="149"/>
      <c r="NVB6" s="149"/>
      <c r="NVC6" s="149"/>
      <c r="NVD6" s="149"/>
      <c r="NVE6" s="149"/>
      <c r="NVF6" s="149"/>
      <c r="NVG6" s="149"/>
      <c r="NVH6" s="149"/>
      <c r="NVI6" s="149"/>
      <c r="NVJ6" s="149"/>
      <c r="NVK6" s="149"/>
      <c r="NVL6" s="149"/>
      <c r="NVM6" s="149"/>
      <c r="NVN6" s="149"/>
      <c r="NVO6" s="149"/>
      <c r="NVP6" s="149"/>
      <c r="NVQ6" s="149"/>
      <c r="NVR6" s="149"/>
      <c r="NVS6" s="149"/>
      <c r="NVT6" s="149"/>
      <c r="NVU6" s="149"/>
      <c r="NVV6" s="149"/>
      <c r="NVW6" s="149"/>
      <c r="NVX6" s="149"/>
      <c r="NVY6" s="149"/>
      <c r="NVZ6" s="149"/>
      <c r="NWA6" s="149"/>
      <c r="NWB6" s="149"/>
      <c r="NWC6" s="149"/>
      <c r="NWD6" s="149"/>
      <c r="NWE6" s="149"/>
      <c r="NWF6" s="149"/>
      <c r="NWG6" s="149"/>
      <c r="NWH6" s="149"/>
      <c r="NWI6" s="149"/>
      <c r="NWJ6" s="149"/>
      <c r="NWK6" s="149"/>
      <c r="NWL6" s="149"/>
      <c r="NWM6" s="149"/>
      <c r="NWN6" s="149"/>
      <c r="NWO6" s="149"/>
      <c r="NWP6" s="149"/>
      <c r="NWQ6" s="149"/>
      <c r="NWR6" s="149"/>
      <c r="NWS6" s="149"/>
      <c r="NWT6" s="149"/>
      <c r="NWU6" s="149"/>
      <c r="NWV6" s="149"/>
      <c r="NWW6" s="149"/>
      <c r="NWX6" s="149"/>
      <c r="NWY6" s="149"/>
      <c r="NWZ6" s="149"/>
      <c r="NXA6" s="149"/>
      <c r="NXB6" s="149"/>
      <c r="NXC6" s="149"/>
      <c r="NXD6" s="149"/>
      <c r="NXE6" s="149"/>
      <c r="NXF6" s="149"/>
      <c r="NXG6" s="149"/>
      <c r="NXH6" s="149"/>
      <c r="NXI6" s="149"/>
      <c r="NXJ6" s="149"/>
      <c r="NXK6" s="149"/>
      <c r="NXL6" s="149"/>
      <c r="NXM6" s="149"/>
      <c r="NXN6" s="149"/>
      <c r="NXO6" s="149"/>
      <c r="NXP6" s="149"/>
      <c r="NXQ6" s="149"/>
      <c r="NXR6" s="149"/>
      <c r="NXS6" s="149"/>
      <c r="NXT6" s="149"/>
      <c r="NXU6" s="149"/>
      <c r="NXV6" s="149"/>
      <c r="NXW6" s="149"/>
      <c r="NXX6" s="149"/>
      <c r="NXY6" s="149"/>
      <c r="NXZ6" s="149"/>
      <c r="NYA6" s="149"/>
      <c r="NYB6" s="149"/>
      <c r="NYC6" s="149"/>
      <c r="NYD6" s="149"/>
      <c r="NYE6" s="149"/>
      <c r="NYF6" s="149"/>
      <c r="NYG6" s="149"/>
      <c r="NYH6" s="149"/>
      <c r="NYI6" s="149"/>
      <c r="NYJ6" s="149"/>
      <c r="NYK6" s="149"/>
      <c r="NYL6" s="149"/>
      <c r="NYM6" s="149"/>
      <c r="NYN6" s="149"/>
      <c r="NYO6" s="149"/>
      <c r="NYP6" s="149"/>
      <c r="NYQ6" s="149"/>
      <c r="NYR6" s="149"/>
      <c r="NYS6" s="149"/>
      <c r="NYT6" s="149"/>
      <c r="NYU6" s="149"/>
      <c r="NYV6" s="149"/>
      <c r="NYW6" s="149"/>
      <c r="NYX6" s="149"/>
      <c r="NYY6" s="149"/>
      <c r="NYZ6" s="149"/>
      <c r="NZA6" s="149"/>
      <c r="NZB6" s="149"/>
      <c r="NZC6" s="149"/>
      <c r="NZD6" s="149"/>
      <c r="NZE6" s="149"/>
      <c r="NZF6" s="149"/>
      <c r="NZG6" s="149"/>
      <c r="NZH6" s="149"/>
      <c r="NZI6" s="149"/>
      <c r="NZJ6" s="149"/>
      <c r="NZK6" s="149"/>
      <c r="NZL6" s="149"/>
      <c r="NZM6" s="149"/>
      <c r="NZN6" s="149"/>
      <c r="NZO6" s="149"/>
      <c r="NZP6" s="149"/>
      <c r="NZQ6" s="149"/>
      <c r="NZR6" s="149"/>
      <c r="NZS6" s="149"/>
      <c r="NZT6" s="149"/>
      <c r="NZU6" s="149"/>
      <c r="NZV6" s="149"/>
      <c r="NZW6" s="149"/>
      <c r="NZX6" s="149"/>
      <c r="NZY6" s="149"/>
      <c r="NZZ6" s="149"/>
      <c r="OAA6" s="149"/>
      <c r="OAB6" s="149"/>
      <c r="OAC6" s="149"/>
      <c r="OAD6" s="149"/>
      <c r="OAE6" s="149"/>
      <c r="OAF6" s="149"/>
      <c r="OAG6" s="149"/>
      <c r="OAH6" s="149"/>
      <c r="OAI6" s="149"/>
      <c r="OAJ6" s="149"/>
      <c r="OAK6" s="149"/>
      <c r="OAL6" s="149"/>
      <c r="OAM6" s="149"/>
      <c r="OAN6" s="149"/>
      <c r="OAO6" s="149"/>
      <c r="OAP6" s="149"/>
      <c r="OAQ6" s="149"/>
      <c r="OAR6" s="149"/>
      <c r="OAS6" s="149"/>
      <c r="OAT6" s="149"/>
      <c r="OAU6" s="149"/>
      <c r="OAV6" s="149"/>
      <c r="OAW6" s="149"/>
      <c r="OAX6" s="149"/>
      <c r="OAY6" s="149"/>
      <c r="OAZ6" s="149"/>
      <c r="OBA6" s="149"/>
      <c r="OBB6" s="149"/>
      <c r="OBC6" s="149"/>
      <c r="OBD6" s="149"/>
      <c r="OBE6" s="149"/>
      <c r="OBF6" s="149"/>
      <c r="OBG6" s="149"/>
      <c r="OBH6" s="149"/>
      <c r="OBI6" s="149"/>
      <c r="OBJ6" s="149"/>
      <c r="OBK6" s="149"/>
      <c r="OBL6" s="149"/>
      <c r="OBM6" s="149"/>
      <c r="OBN6" s="149"/>
      <c r="OBO6" s="149"/>
      <c r="OBP6" s="149"/>
      <c r="OBQ6" s="149"/>
      <c r="OBR6" s="149"/>
      <c r="OBS6" s="149"/>
      <c r="OBT6" s="149"/>
      <c r="OBU6" s="149"/>
      <c r="OBV6" s="149"/>
      <c r="OBW6" s="149"/>
      <c r="OBX6" s="149"/>
      <c r="OBY6" s="149"/>
      <c r="OBZ6" s="149"/>
      <c r="OCA6" s="149"/>
      <c r="OCB6" s="149"/>
      <c r="OCC6" s="149"/>
      <c r="OCD6" s="149"/>
      <c r="OCE6" s="149"/>
      <c r="OCF6" s="149"/>
      <c r="OCG6" s="149"/>
      <c r="OCH6" s="149"/>
      <c r="OCI6" s="149"/>
      <c r="OCJ6" s="149"/>
      <c r="OCK6" s="149"/>
      <c r="OCL6" s="149"/>
      <c r="OCM6" s="149"/>
      <c r="OCN6" s="149"/>
      <c r="OCO6" s="149"/>
      <c r="OCP6" s="149"/>
      <c r="OCQ6" s="149"/>
      <c r="OCR6" s="149"/>
      <c r="OCS6" s="149"/>
      <c r="OCT6" s="149"/>
      <c r="OCU6" s="149"/>
      <c r="OCV6" s="149"/>
      <c r="OCW6" s="149"/>
      <c r="OCX6" s="149"/>
      <c r="OCY6" s="149"/>
      <c r="OCZ6" s="149"/>
      <c r="ODA6" s="149"/>
      <c r="ODB6" s="149"/>
      <c r="ODC6" s="149"/>
      <c r="ODD6" s="149"/>
      <c r="ODE6" s="149"/>
      <c r="ODF6" s="149"/>
      <c r="ODG6" s="149"/>
      <c r="ODH6" s="149"/>
      <c r="ODI6" s="149"/>
      <c r="ODJ6" s="149"/>
      <c r="ODK6" s="149"/>
      <c r="ODL6" s="149"/>
      <c r="ODM6" s="149"/>
      <c r="ODN6" s="149"/>
      <c r="ODO6" s="149"/>
      <c r="ODP6" s="149"/>
      <c r="ODQ6" s="149"/>
      <c r="ODR6" s="149"/>
      <c r="ODS6" s="149"/>
      <c r="ODT6" s="149"/>
      <c r="ODU6" s="149"/>
      <c r="ODV6" s="149"/>
      <c r="ODW6" s="149"/>
      <c r="ODX6" s="149"/>
      <c r="ODY6" s="149"/>
      <c r="ODZ6" s="149"/>
      <c r="OEA6" s="149"/>
      <c r="OEB6" s="149"/>
      <c r="OEC6" s="149"/>
      <c r="OED6" s="149"/>
      <c r="OEE6" s="149"/>
      <c r="OEF6" s="149"/>
      <c r="OEG6" s="149"/>
      <c r="OEH6" s="149"/>
      <c r="OEI6" s="149"/>
      <c r="OEJ6" s="149"/>
      <c r="OEK6" s="149"/>
      <c r="OEL6" s="149"/>
      <c r="OEM6" s="149"/>
      <c r="OEN6" s="149"/>
      <c r="OEO6" s="149"/>
      <c r="OEP6" s="149"/>
      <c r="OEQ6" s="149"/>
      <c r="OER6" s="149"/>
      <c r="OES6" s="149"/>
      <c r="OET6" s="149"/>
      <c r="OEU6" s="149"/>
      <c r="OEV6" s="149"/>
      <c r="OEW6" s="149"/>
      <c r="OEX6" s="149"/>
      <c r="OEY6" s="149"/>
      <c r="OEZ6" s="149"/>
      <c r="OFA6" s="149"/>
      <c r="OFB6" s="149"/>
      <c r="OFC6" s="149"/>
      <c r="OFD6" s="149"/>
      <c r="OFE6" s="149"/>
      <c r="OFF6" s="149"/>
      <c r="OFG6" s="149"/>
      <c r="OFH6" s="149"/>
      <c r="OFI6" s="149"/>
      <c r="OFJ6" s="149"/>
      <c r="OFK6" s="149"/>
      <c r="OFL6" s="149"/>
      <c r="OFM6" s="149"/>
      <c r="OFN6" s="149"/>
      <c r="OFO6" s="149"/>
      <c r="OFP6" s="149"/>
      <c r="OFQ6" s="149"/>
      <c r="OFR6" s="149"/>
      <c r="OFS6" s="149"/>
      <c r="OFT6" s="149"/>
      <c r="OFU6" s="149"/>
      <c r="OFV6" s="149"/>
      <c r="OFW6" s="149"/>
      <c r="OFX6" s="149"/>
      <c r="OFY6" s="149"/>
      <c r="OFZ6" s="149"/>
      <c r="OGA6" s="149"/>
      <c r="OGB6" s="149"/>
      <c r="OGC6" s="149"/>
      <c r="OGD6" s="149"/>
      <c r="OGE6" s="149"/>
      <c r="OGF6" s="149"/>
      <c r="OGG6" s="149"/>
      <c r="OGH6" s="149"/>
      <c r="OGI6" s="149"/>
      <c r="OGJ6" s="149"/>
      <c r="OGK6" s="149"/>
      <c r="OGL6" s="149"/>
      <c r="OGM6" s="149"/>
      <c r="OGN6" s="149"/>
      <c r="OGO6" s="149"/>
      <c r="OGP6" s="149"/>
      <c r="OGQ6" s="149"/>
      <c r="OGR6" s="149"/>
      <c r="OGS6" s="149"/>
      <c r="OGT6" s="149"/>
      <c r="OGU6" s="149"/>
      <c r="OGV6" s="149"/>
      <c r="OGW6" s="149"/>
      <c r="OGX6" s="149"/>
      <c r="OGY6" s="149"/>
      <c r="OGZ6" s="149"/>
      <c r="OHA6" s="149"/>
      <c r="OHB6" s="149"/>
      <c r="OHC6" s="149"/>
      <c r="OHD6" s="149"/>
      <c r="OHE6" s="149"/>
      <c r="OHF6" s="149"/>
      <c r="OHG6" s="149"/>
      <c r="OHH6" s="149"/>
      <c r="OHI6" s="149"/>
      <c r="OHJ6" s="149"/>
      <c r="OHK6" s="149"/>
      <c r="OHL6" s="149"/>
      <c r="OHM6" s="149"/>
      <c r="OHN6" s="149"/>
      <c r="OHO6" s="149"/>
      <c r="OHP6" s="149"/>
      <c r="OHQ6" s="149"/>
      <c r="OHR6" s="149"/>
      <c r="OHS6" s="149"/>
      <c r="OHT6" s="149"/>
      <c r="OHU6" s="149"/>
      <c r="OHV6" s="149"/>
      <c r="OHW6" s="149"/>
      <c r="OHX6" s="149"/>
      <c r="OHY6" s="149"/>
      <c r="OHZ6" s="149"/>
      <c r="OIA6" s="149"/>
      <c r="OIB6" s="149"/>
      <c r="OIC6" s="149"/>
      <c r="OID6" s="149"/>
      <c r="OIE6" s="149"/>
      <c r="OIF6" s="149"/>
      <c r="OIG6" s="149"/>
      <c r="OIH6" s="149"/>
      <c r="OII6" s="149"/>
      <c r="OIJ6" s="149"/>
      <c r="OIK6" s="149"/>
      <c r="OIL6" s="149"/>
      <c r="OIM6" s="149"/>
      <c r="OIN6" s="149"/>
      <c r="OIO6" s="149"/>
      <c r="OIP6" s="149"/>
      <c r="OIQ6" s="149"/>
      <c r="OIR6" s="149"/>
      <c r="OIS6" s="149"/>
      <c r="OIT6" s="149"/>
      <c r="OIU6" s="149"/>
      <c r="OIV6" s="149"/>
      <c r="OIW6" s="149"/>
      <c r="OIX6" s="149"/>
      <c r="OIY6" s="149"/>
      <c r="OIZ6" s="149"/>
      <c r="OJA6" s="149"/>
      <c r="OJB6" s="149"/>
      <c r="OJC6" s="149"/>
      <c r="OJD6" s="149"/>
      <c r="OJE6" s="149"/>
      <c r="OJF6" s="149"/>
      <c r="OJG6" s="149"/>
      <c r="OJH6" s="149"/>
      <c r="OJI6" s="149"/>
      <c r="OJJ6" s="149"/>
      <c r="OJK6" s="149"/>
      <c r="OJL6" s="149"/>
      <c r="OJM6" s="149"/>
      <c r="OJN6" s="149"/>
      <c r="OJO6" s="149"/>
      <c r="OJP6" s="149"/>
      <c r="OJQ6" s="149"/>
      <c r="OJR6" s="149"/>
      <c r="OJS6" s="149"/>
      <c r="OJT6" s="149"/>
      <c r="OJU6" s="149"/>
      <c r="OJV6" s="149"/>
      <c r="OJW6" s="149"/>
      <c r="OJX6" s="149"/>
      <c r="OJY6" s="149"/>
      <c r="OJZ6" s="149"/>
      <c r="OKA6" s="149"/>
      <c r="OKB6" s="149"/>
      <c r="OKC6" s="149"/>
      <c r="OKD6" s="149"/>
      <c r="OKE6" s="149"/>
      <c r="OKF6" s="149"/>
      <c r="OKG6" s="149"/>
      <c r="OKH6" s="149"/>
      <c r="OKI6" s="149"/>
      <c r="OKJ6" s="149"/>
      <c r="OKK6" s="149"/>
      <c r="OKL6" s="149"/>
      <c r="OKM6" s="149"/>
      <c r="OKN6" s="149"/>
      <c r="OKO6" s="149"/>
      <c r="OKP6" s="149"/>
      <c r="OKQ6" s="149"/>
      <c r="OKR6" s="149"/>
      <c r="OKS6" s="149"/>
      <c r="OKT6" s="149"/>
      <c r="OKU6" s="149"/>
      <c r="OKV6" s="149"/>
      <c r="OKW6" s="149"/>
      <c r="OKX6" s="149"/>
      <c r="OKY6" s="149"/>
      <c r="OKZ6" s="149"/>
      <c r="OLA6" s="149"/>
      <c r="OLB6" s="149"/>
      <c r="OLC6" s="149"/>
      <c r="OLD6" s="149"/>
      <c r="OLE6" s="149"/>
      <c r="OLF6" s="149"/>
      <c r="OLG6" s="149"/>
      <c r="OLH6" s="149"/>
      <c r="OLI6" s="149"/>
      <c r="OLJ6" s="149"/>
      <c r="OLK6" s="149"/>
      <c r="OLL6" s="149"/>
      <c r="OLM6" s="149"/>
      <c r="OLN6" s="149"/>
      <c r="OLO6" s="149"/>
      <c r="OLP6" s="149"/>
      <c r="OLQ6" s="149"/>
      <c r="OLR6" s="149"/>
      <c r="OLS6" s="149"/>
      <c r="OLT6" s="149"/>
      <c r="OLU6" s="149"/>
      <c r="OLV6" s="149"/>
      <c r="OLW6" s="149"/>
      <c r="OLX6" s="149"/>
      <c r="OLY6" s="149"/>
      <c r="OLZ6" s="149"/>
      <c r="OMA6" s="149"/>
      <c r="OMB6" s="149"/>
      <c r="OMC6" s="149"/>
      <c r="OMD6" s="149"/>
      <c r="OME6" s="149"/>
      <c r="OMF6" s="149"/>
      <c r="OMG6" s="149"/>
      <c r="OMH6" s="149"/>
      <c r="OMI6" s="149"/>
      <c r="OMJ6" s="149"/>
      <c r="OMK6" s="149"/>
      <c r="OML6" s="149"/>
      <c r="OMM6" s="149"/>
      <c r="OMN6" s="149"/>
      <c r="OMO6" s="149"/>
      <c r="OMP6" s="149"/>
      <c r="OMQ6" s="149"/>
      <c r="OMR6" s="149"/>
      <c r="OMS6" s="149"/>
      <c r="OMT6" s="149"/>
      <c r="OMU6" s="149"/>
      <c r="OMV6" s="149"/>
      <c r="OMW6" s="149"/>
      <c r="OMX6" s="149"/>
      <c r="OMY6" s="149"/>
      <c r="OMZ6" s="149"/>
      <c r="ONA6" s="149"/>
      <c r="ONB6" s="149"/>
      <c r="ONC6" s="149"/>
      <c r="OND6" s="149"/>
      <c r="ONE6" s="149"/>
      <c r="ONF6" s="149"/>
      <c r="ONG6" s="149"/>
      <c r="ONH6" s="149"/>
      <c r="ONI6" s="149"/>
      <c r="ONJ6" s="149"/>
      <c r="ONK6" s="149"/>
      <c r="ONL6" s="149"/>
      <c r="ONM6" s="149"/>
      <c r="ONN6" s="149"/>
      <c r="ONO6" s="149"/>
      <c r="ONP6" s="149"/>
      <c r="ONQ6" s="149"/>
      <c r="ONR6" s="149"/>
      <c r="ONS6" s="149"/>
      <c r="ONT6" s="149"/>
      <c r="ONU6" s="149"/>
      <c r="ONV6" s="149"/>
      <c r="ONW6" s="149"/>
      <c r="ONX6" s="149"/>
      <c r="ONY6" s="149"/>
      <c r="ONZ6" s="149"/>
      <c r="OOA6" s="149"/>
      <c r="OOB6" s="149"/>
      <c r="OOC6" s="149"/>
      <c r="OOD6" s="149"/>
      <c r="OOE6" s="149"/>
      <c r="OOF6" s="149"/>
      <c r="OOG6" s="149"/>
      <c r="OOH6" s="149"/>
      <c r="OOI6" s="149"/>
      <c r="OOJ6" s="149"/>
      <c r="OOK6" s="149"/>
      <c r="OOL6" s="149"/>
      <c r="OOM6" s="149"/>
      <c r="OON6" s="149"/>
      <c r="OOO6" s="149"/>
      <c r="OOP6" s="149"/>
      <c r="OOQ6" s="149"/>
      <c r="OOR6" s="149"/>
      <c r="OOS6" s="149"/>
      <c r="OOT6" s="149"/>
      <c r="OOU6" s="149"/>
      <c r="OOV6" s="149"/>
      <c r="OOW6" s="149"/>
      <c r="OOX6" s="149"/>
      <c r="OOY6" s="149"/>
      <c r="OOZ6" s="149"/>
      <c r="OPA6" s="149"/>
      <c r="OPB6" s="149"/>
      <c r="OPC6" s="149"/>
      <c r="OPD6" s="149"/>
      <c r="OPE6" s="149"/>
      <c r="OPF6" s="149"/>
      <c r="OPG6" s="149"/>
      <c r="OPH6" s="149"/>
      <c r="OPI6" s="149"/>
      <c r="OPJ6" s="149"/>
      <c r="OPK6" s="149"/>
      <c r="OPL6" s="149"/>
      <c r="OPM6" s="149"/>
      <c r="OPN6" s="149"/>
      <c r="OPO6" s="149"/>
      <c r="OPP6" s="149"/>
      <c r="OPQ6" s="149"/>
      <c r="OPR6" s="149"/>
      <c r="OPS6" s="149"/>
      <c r="OPT6" s="149"/>
      <c r="OPU6" s="149"/>
      <c r="OPV6" s="149"/>
      <c r="OPW6" s="149"/>
      <c r="OPX6" s="149"/>
      <c r="OPY6" s="149"/>
      <c r="OPZ6" s="149"/>
      <c r="OQA6" s="149"/>
      <c r="OQB6" s="149"/>
      <c r="OQC6" s="149"/>
      <c r="OQD6" s="149"/>
      <c r="OQE6" s="149"/>
      <c r="OQF6" s="149"/>
      <c r="OQG6" s="149"/>
      <c r="OQH6" s="149"/>
      <c r="OQI6" s="149"/>
      <c r="OQJ6" s="149"/>
      <c r="OQK6" s="149"/>
      <c r="OQL6" s="149"/>
      <c r="OQM6" s="149"/>
      <c r="OQN6" s="149"/>
      <c r="OQO6" s="149"/>
      <c r="OQP6" s="149"/>
      <c r="OQQ6" s="149"/>
      <c r="OQR6" s="149"/>
      <c r="OQS6" s="149"/>
      <c r="OQT6" s="149"/>
      <c r="OQU6" s="149"/>
      <c r="OQV6" s="149"/>
      <c r="OQW6" s="149"/>
      <c r="OQX6" s="149"/>
      <c r="OQY6" s="149"/>
      <c r="OQZ6" s="149"/>
      <c r="ORA6" s="149"/>
      <c r="ORB6" s="149"/>
      <c r="ORC6" s="149"/>
      <c r="ORD6" s="149"/>
      <c r="ORE6" s="149"/>
      <c r="ORF6" s="149"/>
      <c r="ORG6" s="149"/>
      <c r="ORH6" s="149"/>
      <c r="ORI6" s="149"/>
      <c r="ORJ6" s="149"/>
      <c r="ORK6" s="149"/>
      <c r="ORL6" s="149"/>
      <c r="ORM6" s="149"/>
      <c r="ORN6" s="149"/>
      <c r="ORO6" s="149"/>
      <c r="ORP6" s="149"/>
      <c r="ORQ6" s="149"/>
      <c r="ORR6" s="149"/>
      <c r="ORS6" s="149"/>
      <c r="ORT6" s="149"/>
      <c r="ORU6" s="149"/>
      <c r="ORV6" s="149"/>
      <c r="ORW6" s="149"/>
      <c r="ORX6" s="149"/>
      <c r="ORY6" s="149"/>
      <c r="ORZ6" s="149"/>
      <c r="OSA6" s="149"/>
      <c r="OSB6" s="149"/>
      <c r="OSC6" s="149"/>
      <c r="OSD6" s="149"/>
      <c r="OSE6" s="149"/>
      <c r="OSF6" s="149"/>
      <c r="OSG6" s="149"/>
      <c r="OSH6" s="149"/>
      <c r="OSI6" s="149"/>
      <c r="OSJ6" s="149"/>
      <c r="OSK6" s="149"/>
      <c r="OSL6" s="149"/>
      <c r="OSM6" s="149"/>
      <c r="OSN6" s="149"/>
      <c r="OSO6" s="149"/>
      <c r="OSP6" s="149"/>
      <c r="OSQ6" s="149"/>
      <c r="OSR6" s="149"/>
      <c r="OSS6" s="149"/>
      <c r="OST6" s="149"/>
      <c r="OSU6" s="149"/>
      <c r="OSV6" s="149"/>
      <c r="OSW6" s="149"/>
      <c r="OSX6" s="149"/>
      <c r="OSY6" s="149"/>
      <c r="OSZ6" s="149"/>
      <c r="OTA6" s="149"/>
      <c r="OTB6" s="149"/>
      <c r="OTC6" s="149"/>
      <c r="OTD6" s="149"/>
      <c r="OTE6" s="149"/>
      <c r="OTF6" s="149"/>
      <c r="OTG6" s="149"/>
      <c r="OTH6" s="149"/>
      <c r="OTI6" s="149"/>
      <c r="OTJ6" s="149"/>
      <c r="OTK6" s="149"/>
      <c r="OTL6" s="149"/>
      <c r="OTM6" s="149"/>
      <c r="OTN6" s="149"/>
      <c r="OTO6" s="149"/>
      <c r="OTP6" s="149"/>
      <c r="OTQ6" s="149"/>
      <c r="OTR6" s="149"/>
      <c r="OTS6" s="149"/>
      <c r="OTT6" s="149"/>
      <c r="OTU6" s="149"/>
      <c r="OTV6" s="149"/>
      <c r="OTW6" s="149"/>
      <c r="OTX6" s="149"/>
      <c r="OTY6" s="149"/>
      <c r="OTZ6" s="149"/>
      <c r="OUA6" s="149"/>
      <c r="OUB6" s="149"/>
      <c r="OUC6" s="149"/>
      <c r="OUD6" s="149"/>
      <c r="OUE6" s="149"/>
      <c r="OUF6" s="149"/>
      <c r="OUG6" s="149"/>
      <c r="OUH6" s="149"/>
      <c r="OUI6" s="149"/>
      <c r="OUJ6" s="149"/>
      <c r="OUK6" s="149"/>
      <c r="OUL6" s="149"/>
      <c r="OUM6" s="149"/>
      <c r="OUN6" s="149"/>
      <c r="OUO6" s="149"/>
      <c r="OUP6" s="149"/>
      <c r="OUQ6" s="149"/>
      <c r="OUR6" s="149"/>
      <c r="OUS6" s="149"/>
      <c r="OUT6" s="149"/>
      <c r="OUU6" s="149"/>
      <c r="OUV6" s="149"/>
      <c r="OUW6" s="149"/>
      <c r="OUX6" s="149"/>
      <c r="OUY6" s="149"/>
      <c r="OUZ6" s="149"/>
      <c r="OVA6" s="149"/>
      <c r="OVB6" s="149"/>
      <c r="OVC6" s="149"/>
      <c r="OVD6" s="149"/>
      <c r="OVE6" s="149"/>
      <c r="OVF6" s="149"/>
      <c r="OVG6" s="149"/>
      <c r="OVH6" s="149"/>
      <c r="OVI6" s="149"/>
      <c r="OVJ6" s="149"/>
      <c r="OVK6" s="149"/>
      <c r="OVL6" s="149"/>
      <c r="OVM6" s="149"/>
      <c r="OVN6" s="149"/>
      <c r="OVO6" s="149"/>
      <c r="OVP6" s="149"/>
      <c r="OVQ6" s="149"/>
      <c r="OVR6" s="149"/>
      <c r="OVS6" s="149"/>
      <c r="OVT6" s="149"/>
      <c r="OVU6" s="149"/>
      <c r="OVV6" s="149"/>
      <c r="OVW6" s="149"/>
      <c r="OVX6" s="149"/>
      <c r="OVY6" s="149"/>
      <c r="OVZ6" s="149"/>
      <c r="OWA6" s="149"/>
      <c r="OWB6" s="149"/>
      <c r="OWC6" s="149"/>
      <c r="OWD6" s="149"/>
      <c r="OWE6" s="149"/>
      <c r="OWF6" s="149"/>
      <c r="OWG6" s="149"/>
      <c r="OWH6" s="149"/>
      <c r="OWI6" s="149"/>
      <c r="OWJ6" s="149"/>
      <c r="OWK6" s="149"/>
      <c r="OWL6" s="149"/>
      <c r="OWM6" s="149"/>
      <c r="OWN6" s="149"/>
      <c r="OWO6" s="149"/>
      <c r="OWP6" s="149"/>
      <c r="OWQ6" s="149"/>
      <c r="OWR6" s="149"/>
      <c r="OWS6" s="149"/>
      <c r="OWT6" s="149"/>
      <c r="OWU6" s="149"/>
      <c r="OWV6" s="149"/>
      <c r="OWW6" s="149"/>
      <c r="OWX6" s="149"/>
      <c r="OWY6" s="149"/>
      <c r="OWZ6" s="149"/>
      <c r="OXA6" s="149"/>
      <c r="OXB6" s="149"/>
      <c r="OXC6" s="149"/>
      <c r="OXD6" s="149"/>
      <c r="OXE6" s="149"/>
      <c r="OXF6" s="149"/>
      <c r="OXG6" s="149"/>
      <c r="OXH6" s="149"/>
      <c r="OXI6" s="149"/>
      <c r="OXJ6" s="149"/>
      <c r="OXK6" s="149"/>
      <c r="OXL6" s="149"/>
      <c r="OXM6" s="149"/>
      <c r="OXN6" s="149"/>
      <c r="OXO6" s="149"/>
      <c r="OXP6" s="149"/>
      <c r="OXQ6" s="149"/>
      <c r="OXR6" s="149"/>
      <c r="OXS6" s="149"/>
      <c r="OXT6" s="149"/>
      <c r="OXU6" s="149"/>
      <c r="OXV6" s="149"/>
      <c r="OXW6" s="149"/>
      <c r="OXX6" s="149"/>
      <c r="OXY6" s="149"/>
      <c r="OXZ6" s="149"/>
      <c r="OYA6" s="149"/>
      <c r="OYB6" s="149"/>
      <c r="OYC6" s="149"/>
      <c r="OYD6" s="149"/>
      <c r="OYE6" s="149"/>
      <c r="OYF6" s="149"/>
      <c r="OYG6" s="149"/>
      <c r="OYH6" s="149"/>
      <c r="OYI6" s="149"/>
      <c r="OYJ6" s="149"/>
      <c r="OYK6" s="149"/>
      <c r="OYL6" s="149"/>
      <c r="OYM6" s="149"/>
      <c r="OYN6" s="149"/>
      <c r="OYO6" s="149"/>
      <c r="OYP6" s="149"/>
      <c r="OYQ6" s="149"/>
      <c r="OYR6" s="149"/>
      <c r="OYS6" s="149"/>
      <c r="OYT6" s="149"/>
      <c r="OYU6" s="149"/>
      <c r="OYV6" s="149"/>
      <c r="OYW6" s="149"/>
      <c r="OYX6" s="149"/>
      <c r="OYY6" s="149"/>
      <c r="OYZ6" s="149"/>
      <c r="OZA6" s="149"/>
      <c r="OZB6" s="149"/>
      <c r="OZC6" s="149"/>
      <c r="OZD6" s="149"/>
      <c r="OZE6" s="149"/>
      <c r="OZF6" s="149"/>
      <c r="OZG6" s="149"/>
      <c r="OZH6" s="149"/>
      <c r="OZI6" s="149"/>
      <c r="OZJ6" s="149"/>
      <c r="OZK6" s="149"/>
      <c r="OZL6" s="149"/>
      <c r="OZM6" s="149"/>
      <c r="OZN6" s="149"/>
      <c r="OZO6" s="149"/>
      <c r="OZP6" s="149"/>
      <c r="OZQ6" s="149"/>
      <c r="OZR6" s="149"/>
      <c r="OZS6" s="149"/>
      <c r="OZT6" s="149"/>
      <c r="OZU6" s="149"/>
      <c r="OZV6" s="149"/>
      <c r="OZW6" s="149"/>
      <c r="OZX6" s="149"/>
      <c r="OZY6" s="149"/>
      <c r="OZZ6" s="149"/>
      <c r="PAA6" s="149"/>
      <c r="PAB6" s="149"/>
      <c r="PAC6" s="149"/>
      <c r="PAD6" s="149"/>
      <c r="PAE6" s="149"/>
      <c r="PAF6" s="149"/>
      <c r="PAG6" s="149"/>
      <c r="PAH6" s="149"/>
      <c r="PAI6" s="149"/>
      <c r="PAJ6" s="149"/>
      <c r="PAK6" s="149"/>
      <c r="PAL6" s="149"/>
      <c r="PAM6" s="149"/>
      <c r="PAN6" s="149"/>
      <c r="PAO6" s="149"/>
      <c r="PAP6" s="149"/>
      <c r="PAQ6" s="149"/>
      <c r="PAR6" s="149"/>
      <c r="PAS6" s="149"/>
      <c r="PAT6" s="149"/>
      <c r="PAU6" s="149"/>
      <c r="PAV6" s="149"/>
      <c r="PAW6" s="149"/>
      <c r="PAX6" s="149"/>
      <c r="PAY6" s="149"/>
      <c r="PAZ6" s="149"/>
      <c r="PBA6" s="149"/>
      <c r="PBB6" s="149"/>
      <c r="PBC6" s="149"/>
      <c r="PBD6" s="149"/>
      <c r="PBE6" s="149"/>
      <c r="PBF6" s="149"/>
      <c r="PBG6" s="149"/>
      <c r="PBH6" s="149"/>
      <c r="PBI6" s="149"/>
      <c r="PBJ6" s="149"/>
      <c r="PBK6" s="149"/>
      <c r="PBL6" s="149"/>
      <c r="PBM6" s="149"/>
      <c r="PBN6" s="149"/>
      <c r="PBO6" s="149"/>
      <c r="PBP6" s="149"/>
      <c r="PBQ6" s="149"/>
      <c r="PBR6" s="149"/>
      <c r="PBS6" s="149"/>
      <c r="PBT6" s="149"/>
      <c r="PBU6" s="149"/>
      <c r="PBV6" s="149"/>
      <c r="PBW6" s="149"/>
      <c r="PBX6" s="149"/>
      <c r="PBY6" s="149"/>
      <c r="PBZ6" s="149"/>
      <c r="PCA6" s="149"/>
      <c r="PCB6" s="149"/>
      <c r="PCC6" s="149"/>
      <c r="PCD6" s="149"/>
      <c r="PCE6" s="149"/>
      <c r="PCF6" s="149"/>
      <c r="PCG6" s="149"/>
      <c r="PCH6" s="149"/>
      <c r="PCI6" s="149"/>
      <c r="PCJ6" s="149"/>
      <c r="PCK6" s="149"/>
      <c r="PCL6" s="149"/>
      <c r="PCM6" s="149"/>
      <c r="PCN6" s="149"/>
      <c r="PCO6" s="149"/>
      <c r="PCP6" s="149"/>
      <c r="PCQ6" s="149"/>
      <c r="PCR6" s="149"/>
      <c r="PCS6" s="149"/>
      <c r="PCT6" s="149"/>
      <c r="PCU6" s="149"/>
      <c r="PCV6" s="149"/>
      <c r="PCW6" s="149"/>
      <c r="PCX6" s="149"/>
      <c r="PCY6" s="149"/>
      <c r="PCZ6" s="149"/>
      <c r="PDA6" s="149"/>
      <c r="PDB6" s="149"/>
      <c r="PDC6" s="149"/>
      <c r="PDD6" s="149"/>
      <c r="PDE6" s="149"/>
      <c r="PDF6" s="149"/>
      <c r="PDG6" s="149"/>
      <c r="PDH6" s="149"/>
      <c r="PDI6" s="149"/>
      <c r="PDJ6" s="149"/>
      <c r="PDK6" s="149"/>
      <c r="PDL6" s="149"/>
      <c r="PDM6" s="149"/>
      <c r="PDN6" s="149"/>
      <c r="PDO6" s="149"/>
      <c r="PDP6" s="149"/>
      <c r="PDQ6" s="149"/>
      <c r="PDR6" s="149"/>
      <c r="PDS6" s="149"/>
      <c r="PDT6" s="149"/>
      <c r="PDU6" s="149"/>
      <c r="PDV6" s="149"/>
      <c r="PDW6" s="149"/>
      <c r="PDX6" s="149"/>
      <c r="PDY6" s="149"/>
      <c r="PDZ6" s="149"/>
      <c r="PEA6" s="149"/>
      <c r="PEB6" s="149"/>
      <c r="PEC6" s="149"/>
      <c r="PED6" s="149"/>
      <c r="PEE6" s="149"/>
      <c r="PEF6" s="149"/>
      <c r="PEG6" s="149"/>
      <c r="PEH6" s="149"/>
      <c r="PEI6" s="149"/>
      <c r="PEJ6" s="149"/>
      <c r="PEK6" s="149"/>
      <c r="PEL6" s="149"/>
      <c r="PEM6" s="149"/>
      <c r="PEN6" s="149"/>
      <c r="PEO6" s="149"/>
      <c r="PEP6" s="149"/>
      <c r="PEQ6" s="149"/>
      <c r="PER6" s="149"/>
      <c r="PES6" s="149"/>
      <c r="PET6" s="149"/>
      <c r="PEU6" s="149"/>
      <c r="PEV6" s="149"/>
      <c r="PEW6" s="149"/>
      <c r="PEX6" s="149"/>
      <c r="PEY6" s="149"/>
      <c r="PEZ6" s="149"/>
      <c r="PFA6" s="149"/>
      <c r="PFB6" s="149"/>
      <c r="PFC6" s="149"/>
      <c r="PFD6" s="149"/>
      <c r="PFE6" s="149"/>
      <c r="PFF6" s="149"/>
      <c r="PFG6" s="149"/>
      <c r="PFH6" s="149"/>
      <c r="PFI6" s="149"/>
      <c r="PFJ6" s="149"/>
      <c r="PFK6" s="149"/>
      <c r="PFL6" s="149"/>
      <c r="PFM6" s="149"/>
      <c r="PFN6" s="149"/>
      <c r="PFO6" s="149"/>
      <c r="PFP6" s="149"/>
      <c r="PFQ6" s="149"/>
      <c r="PFR6" s="149"/>
      <c r="PFS6" s="149"/>
      <c r="PFT6" s="149"/>
      <c r="PFU6" s="149"/>
      <c r="PFV6" s="149"/>
      <c r="PFW6" s="149"/>
      <c r="PFX6" s="149"/>
      <c r="PFY6" s="149"/>
      <c r="PFZ6" s="149"/>
      <c r="PGA6" s="149"/>
      <c r="PGB6" s="149"/>
      <c r="PGC6" s="149"/>
      <c r="PGD6" s="149"/>
      <c r="PGE6" s="149"/>
      <c r="PGF6" s="149"/>
      <c r="PGG6" s="149"/>
      <c r="PGH6" s="149"/>
      <c r="PGI6" s="149"/>
      <c r="PGJ6" s="149"/>
      <c r="PGK6" s="149"/>
      <c r="PGL6" s="149"/>
      <c r="PGM6" s="149"/>
      <c r="PGN6" s="149"/>
      <c r="PGO6" s="149"/>
      <c r="PGP6" s="149"/>
      <c r="PGQ6" s="149"/>
      <c r="PGR6" s="149"/>
      <c r="PGS6" s="149"/>
      <c r="PGT6" s="149"/>
      <c r="PGU6" s="149"/>
      <c r="PGV6" s="149"/>
      <c r="PGW6" s="149"/>
      <c r="PGX6" s="149"/>
      <c r="PGY6" s="149"/>
      <c r="PGZ6" s="149"/>
      <c r="PHA6" s="149"/>
      <c r="PHB6" s="149"/>
      <c r="PHC6" s="149"/>
      <c r="PHD6" s="149"/>
      <c r="PHE6" s="149"/>
      <c r="PHF6" s="149"/>
      <c r="PHG6" s="149"/>
      <c r="PHH6" s="149"/>
      <c r="PHI6" s="149"/>
      <c r="PHJ6" s="149"/>
      <c r="PHK6" s="149"/>
      <c r="PHL6" s="149"/>
      <c r="PHM6" s="149"/>
      <c r="PHN6" s="149"/>
      <c r="PHO6" s="149"/>
      <c r="PHP6" s="149"/>
      <c r="PHQ6" s="149"/>
      <c r="PHR6" s="149"/>
      <c r="PHS6" s="149"/>
      <c r="PHT6" s="149"/>
      <c r="PHU6" s="149"/>
      <c r="PHV6" s="149"/>
      <c r="PHW6" s="149"/>
      <c r="PHX6" s="149"/>
      <c r="PHY6" s="149"/>
      <c r="PHZ6" s="149"/>
      <c r="PIA6" s="149"/>
      <c r="PIB6" s="149"/>
      <c r="PIC6" s="149"/>
      <c r="PID6" s="149"/>
      <c r="PIE6" s="149"/>
      <c r="PIF6" s="149"/>
      <c r="PIG6" s="149"/>
      <c r="PIH6" s="149"/>
      <c r="PII6" s="149"/>
      <c r="PIJ6" s="149"/>
      <c r="PIK6" s="149"/>
      <c r="PIL6" s="149"/>
      <c r="PIM6" s="149"/>
      <c r="PIN6" s="149"/>
      <c r="PIO6" s="149"/>
      <c r="PIP6" s="149"/>
      <c r="PIQ6" s="149"/>
      <c r="PIR6" s="149"/>
      <c r="PIS6" s="149"/>
      <c r="PIT6" s="149"/>
      <c r="PIU6" s="149"/>
      <c r="PIV6" s="149"/>
      <c r="PIW6" s="149"/>
      <c r="PIX6" s="149"/>
      <c r="PIY6" s="149"/>
      <c r="PIZ6" s="149"/>
      <c r="PJA6" s="149"/>
      <c r="PJB6" s="149"/>
      <c r="PJC6" s="149"/>
      <c r="PJD6" s="149"/>
      <c r="PJE6" s="149"/>
      <c r="PJF6" s="149"/>
      <c r="PJG6" s="149"/>
      <c r="PJH6" s="149"/>
      <c r="PJI6" s="149"/>
      <c r="PJJ6" s="149"/>
      <c r="PJK6" s="149"/>
      <c r="PJL6" s="149"/>
      <c r="PJM6" s="149"/>
      <c r="PJN6" s="149"/>
      <c r="PJO6" s="149"/>
      <c r="PJP6" s="149"/>
      <c r="PJQ6" s="149"/>
      <c r="PJR6" s="149"/>
      <c r="PJS6" s="149"/>
      <c r="PJT6" s="149"/>
      <c r="PJU6" s="149"/>
      <c r="PJV6" s="149"/>
      <c r="PJW6" s="149"/>
      <c r="PJX6" s="149"/>
      <c r="PJY6" s="149"/>
      <c r="PJZ6" s="149"/>
      <c r="PKA6" s="149"/>
      <c r="PKB6" s="149"/>
      <c r="PKC6" s="149"/>
      <c r="PKD6" s="149"/>
      <c r="PKE6" s="149"/>
      <c r="PKF6" s="149"/>
      <c r="PKG6" s="149"/>
      <c r="PKH6" s="149"/>
      <c r="PKI6" s="149"/>
      <c r="PKJ6" s="149"/>
      <c r="PKK6" s="149"/>
      <c r="PKL6" s="149"/>
      <c r="PKM6" s="149"/>
      <c r="PKN6" s="149"/>
      <c r="PKO6" s="149"/>
      <c r="PKP6" s="149"/>
      <c r="PKQ6" s="149"/>
      <c r="PKR6" s="149"/>
      <c r="PKS6" s="149"/>
      <c r="PKT6" s="149"/>
      <c r="PKU6" s="149"/>
      <c r="PKV6" s="149"/>
      <c r="PKW6" s="149"/>
      <c r="PKX6" s="149"/>
      <c r="PKY6" s="149"/>
      <c r="PKZ6" s="149"/>
      <c r="PLA6" s="149"/>
      <c r="PLB6" s="149"/>
      <c r="PLC6" s="149"/>
      <c r="PLD6" s="149"/>
      <c r="PLE6" s="149"/>
      <c r="PLF6" s="149"/>
      <c r="PLG6" s="149"/>
      <c r="PLH6" s="149"/>
      <c r="PLI6" s="149"/>
      <c r="PLJ6" s="149"/>
      <c r="PLK6" s="149"/>
      <c r="PLL6" s="149"/>
      <c r="PLM6" s="149"/>
      <c r="PLN6" s="149"/>
      <c r="PLO6" s="149"/>
      <c r="PLP6" s="149"/>
      <c r="PLQ6" s="149"/>
      <c r="PLR6" s="149"/>
      <c r="PLS6" s="149"/>
      <c r="PLT6" s="149"/>
      <c r="PLU6" s="149"/>
      <c r="PLV6" s="149"/>
      <c r="PLW6" s="149"/>
      <c r="PLX6" s="149"/>
      <c r="PLY6" s="149"/>
      <c r="PLZ6" s="149"/>
      <c r="PMA6" s="149"/>
      <c r="PMB6" s="149"/>
      <c r="PMC6" s="149"/>
      <c r="PMD6" s="149"/>
      <c r="PME6" s="149"/>
      <c r="PMF6" s="149"/>
      <c r="PMG6" s="149"/>
      <c r="PMH6" s="149"/>
      <c r="PMI6" s="149"/>
      <c r="PMJ6" s="149"/>
      <c r="PMK6" s="149"/>
      <c r="PML6" s="149"/>
      <c r="PMM6" s="149"/>
      <c r="PMN6" s="149"/>
      <c r="PMO6" s="149"/>
      <c r="PMP6" s="149"/>
      <c r="PMQ6" s="149"/>
      <c r="PMR6" s="149"/>
      <c r="PMS6" s="149"/>
      <c r="PMT6" s="149"/>
      <c r="PMU6" s="149"/>
      <c r="PMV6" s="149"/>
      <c r="PMW6" s="149"/>
      <c r="PMX6" s="149"/>
      <c r="PMY6" s="149"/>
      <c r="PMZ6" s="149"/>
      <c r="PNA6" s="149"/>
      <c r="PNB6" s="149"/>
      <c r="PNC6" s="149"/>
      <c r="PND6" s="149"/>
      <c r="PNE6" s="149"/>
      <c r="PNF6" s="149"/>
      <c r="PNG6" s="149"/>
      <c r="PNH6" s="149"/>
      <c r="PNI6" s="149"/>
      <c r="PNJ6" s="149"/>
      <c r="PNK6" s="149"/>
      <c r="PNL6" s="149"/>
      <c r="PNM6" s="149"/>
      <c r="PNN6" s="149"/>
      <c r="PNO6" s="149"/>
      <c r="PNP6" s="149"/>
      <c r="PNQ6" s="149"/>
      <c r="PNR6" s="149"/>
      <c r="PNS6" s="149"/>
      <c r="PNT6" s="149"/>
      <c r="PNU6" s="149"/>
      <c r="PNV6" s="149"/>
      <c r="PNW6" s="149"/>
      <c r="PNX6" s="149"/>
      <c r="PNY6" s="149"/>
      <c r="PNZ6" s="149"/>
      <c r="POA6" s="149"/>
      <c r="POB6" s="149"/>
      <c r="POC6" s="149"/>
      <c r="POD6" s="149"/>
      <c r="POE6" s="149"/>
      <c r="POF6" s="149"/>
      <c r="POG6" s="149"/>
      <c r="POH6" s="149"/>
      <c r="POI6" s="149"/>
      <c r="POJ6" s="149"/>
      <c r="POK6" s="149"/>
      <c r="POL6" s="149"/>
      <c r="POM6" s="149"/>
      <c r="PON6" s="149"/>
      <c r="POO6" s="149"/>
      <c r="POP6" s="149"/>
      <c r="POQ6" s="149"/>
      <c r="POR6" s="149"/>
      <c r="POS6" s="149"/>
      <c r="POT6" s="149"/>
      <c r="POU6" s="149"/>
      <c r="POV6" s="149"/>
      <c r="POW6" s="149"/>
      <c r="POX6" s="149"/>
      <c r="POY6" s="149"/>
      <c r="POZ6" s="149"/>
      <c r="PPA6" s="149"/>
      <c r="PPB6" s="149"/>
      <c r="PPC6" s="149"/>
      <c r="PPD6" s="149"/>
      <c r="PPE6" s="149"/>
      <c r="PPF6" s="149"/>
      <c r="PPG6" s="149"/>
      <c r="PPH6" s="149"/>
      <c r="PPI6" s="149"/>
      <c r="PPJ6" s="149"/>
      <c r="PPK6" s="149"/>
      <c r="PPL6" s="149"/>
      <c r="PPM6" s="149"/>
      <c r="PPN6" s="149"/>
      <c r="PPO6" s="149"/>
      <c r="PPP6" s="149"/>
      <c r="PPQ6" s="149"/>
      <c r="PPR6" s="149"/>
      <c r="PPS6" s="149"/>
      <c r="PPT6" s="149"/>
      <c r="PPU6" s="149"/>
      <c r="PPV6" s="149"/>
      <c r="PPW6" s="149"/>
      <c r="PPX6" s="149"/>
      <c r="PPY6" s="149"/>
      <c r="PPZ6" s="149"/>
      <c r="PQA6" s="149"/>
      <c r="PQB6" s="149"/>
      <c r="PQC6" s="149"/>
      <c r="PQD6" s="149"/>
      <c r="PQE6" s="149"/>
      <c r="PQF6" s="149"/>
      <c r="PQG6" s="149"/>
      <c r="PQH6" s="149"/>
      <c r="PQI6" s="149"/>
      <c r="PQJ6" s="149"/>
      <c r="PQK6" s="149"/>
      <c r="PQL6" s="149"/>
      <c r="PQM6" s="149"/>
      <c r="PQN6" s="149"/>
      <c r="PQO6" s="149"/>
      <c r="PQP6" s="149"/>
      <c r="PQQ6" s="149"/>
      <c r="PQR6" s="149"/>
      <c r="PQS6" s="149"/>
      <c r="PQT6" s="149"/>
      <c r="PQU6" s="149"/>
      <c r="PQV6" s="149"/>
      <c r="PQW6" s="149"/>
      <c r="PQX6" s="149"/>
      <c r="PQY6" s="149"/>
      <c r="PQZ6" s="149"/>
      <c r="PRA6" s="149"/>
      <c r="PRB6" s="149"/>
      <c r="PRC6" s="149"/>
      <c r="PRD6" s="149"/>
      <c r="PRE6" s="149"/>
      <c r="PRF6" s="149"/>
      <c r="PRG6" s="149"/>
      <c r="PRH6" s="149"/>
      <c r="PRI6" s="149"/>
      <c r="PRJ6" s="149"/>
      <c r="PRK6" s="149"/>
      <c r="PRL6" s="149"/>
      <c r="PRM6" s="149"/>
      <c r="PRN6" s="149"/>
      <c r="PRO6" s="149"/>
      <c r="PRP6" s="149"/>
      <c r="PRQ6" s="149"/>
      <c r="PRR6" s="149"/>
      <c r="PRS6" s="149"/>
      <c r="PRT6" s="149"/>
      <c r="PRU6" s="149"/>
      <c r="PRV6" s="149"/>
      <c r="PRW6" s="149"/>
      <c r="PRX6" s="149"/>
      <c r="PRY6" s="149"/>
      <c r="PRZ6" s="149"/>
      <c r="PSA6" s="149"/>
      <c r="PSB6" s="149"/>
      <c r="PSC6" s="149"/>
      <c r="PSD6" s="149"/>
      <c r="PSE6" s="149"/>
      <c r="PSF6" s="149"/>
      <c r="PSG6" s="149"/>
      <c r="PSH6" s="149"/>
      <c r="PSI6" s="149"/>
      <c r="PSJ6" s="149"/>
      <c r="PSK6" s="149"/>
      <c r="PSL6" s="149"/>
      <c r="PSM6" s="149"/>
      <c r="PSN6" s="149"/>
      <c r="PSO6" s="149"/>
      <c r="PSP6" s="149"/>
      <c r="PSQ6" s="149"/>
      <c r="PSR6" s="149"/>
      <c r="PSS6" s="149"/>
      <c r="PST6" s="149"/>
      <c r="PSU6" s="149"/>
      <c r="PSV6" s="149"/>
      <c r="PSW6" s="149"/>
      <c r="PSX6" s="149"/>
      <c r="PSY6" s="149"/>
      <c r="PSZ6" s="149"/>
      <c r="PTA6" s="149"/>
      <c r="PTB6" s="149"/>
      <c r="PTC6" s="149"/>
      <c r="PTD6" s="149"/>
      <c r="PTE6" s="149"/>
      <c r="PTF6" s="149"/>
      <c r="PTG6" s="149"/>
      <c r="PTH6" s="149"/>
      <c r="PTI6" s="149"/>
      <c r="PTJ6" s="149"/>
      <c r="PTK6" s="149"/>
      <c r="PTL6" s="149"/>
      <c r="PTM6" s="149"/>
      <c r="PTN6" s="149"/>
      <c r="PTO6" s="149"/>
      <c r="PTP6" s="149"/>
      <c r="PTQ6" s="149"/>
      <c r="PTR6" s="149"/>
      <c r="PTS6" s="149"/>
      <c r="PTT6" s="149"/>
      <c r="PTU6" s="149"/>
      <c r="PTV6" s="149"/>
      <c r="PTW6" s="149"/>
      <c r="PTX6" s="149"/>
      <c r="PTY6" s="149"/>
      <c r="PTZ6" s="149"/>
      <c r="PUA6" s="149"/>
      <c r="PUB6" s="149"/>
      <c r="PUC6" s="149"/>
      <c r="PUD6" s="149"/>
      <c r="PUE6" s="149"/>
      <c r="PUF6" s="149"/>
      <c r="PUG6" s="149"/>
      <c r="PUH6" s="149"/>
      <c r="PUI6" s="149"/>
      <c r="PUJ6" s="149"/>
      <c r="PUK6" s="149"/>
      <c r="PUL6" s="149"/>
      <c r="PUM6" s="149"/>
      <c r="PUN6" s="149"/>
      <c r="PUO6" s="149"/>
      <c r="PUP6" s="149"/>
      <c r="PUQ6" s="149"/>
      <c r="PUR6" s="149"/>
      <c r="PUS6" s="149"/>
      <c r="PUT6" s="149"/>
      <c r="PUU6" s="149"/>
      <c r="PUV6" s="149"/>
      <c r="PUW6" s="149"/>
      <c r="PUX6" s="149"/>
      <c r="PUY6" s="149"/>
      <c r="PUZ6" s="149"/>
      <c r="PVA6" s="149"/>
      <c r="PVB6" s="149"/>
      <c r="PVC6" s="149"/>
      <c r="PVD6" s="149"/>
      <c r="PVE6" s="149"/>
      <c r="PVF6" s="149"/>
      <c r="PVG6" s="149"/>
      <c r="PVH6" s="149"/>
      <c r="PVI6" s="149"/>
      <c r="PVJ6" s="149"/>
      <c r="PVK6" s="149"/>
      <c r="PVL6" s="149"/>
      <c r="PVM6" s="149"/>
      <c r="PVN6" s="149"/>
      <c r="PVO6" s="149"/>
      <c r="PVP6" s="149"/>
      <c r="PVQ6" s="149"/>
      <c r="PVR6" s="149"/>
      <c r="PVS6" s="149"/>
      <c r="PVT6" s="149"/>
      <c r="PVU6" s="149"/>
      <c r="PVV6" s="149"/>
      <c r="PVW6" s="149"/>
      <c r="PVX6" s="149"/>
      <c r="PVY6" s="149"/>
      <c r="PVZ6" s="149"/>
      <c r="PWA6" s="149"/>
      <c r="PWB6" s="149"/>
      <c r="PWC6" s="149"/>
      <c r="PWD6" s="149"/>
      <c r="PWE6" s="149"/>
      <c r="PWF6" s="149"/>
      <c r="PWG6" s="149"/>
      <c r="PWH6" s="149"/>
      <c r="PWI6" s="149"/>
      <c r="PWJ6" s="149"/>
      <c r="PWK6" s="149"/>
      <c r="PWL6" s="149"/>
      <c r="PWM6" s="149"/>
      <c r="PWN6" s="149"/>
      <c r="PWO6" s="149"/>
      <c r="PWP6" s="149"/>
      <c r="PWQ6" s="149"/>
      <c r="PWR6" s="149"/>
      <c r="PWS6" s="149"/>
      <c r="PWT6" s="149"/>
      <c r="PWU6" s="149"/>
      <c r="PWV6" s="149"/>
      <c r="PWW6" s="149"/>
      <c r="PWX6" s="149"/>
      <c r="PWY6" s="149"/>
      <c r="PWZ6" s="149"/>
      <c r="PXA6" s="149"/>
      <c r="PXB6" s="149"/>
      <c r="PXC6" s="149"/>
      <c r="PXD6" s="149"/>
      <c r="PXE6" s="149"/>
      <c r="PXF6" s="149"/>
      <c r="PXG6" s="149"/>
      <c r="PXH6" s="149"/>
      <c r="PXI6" s="149"/>
      <c r="PXJ6" s="149"/>
      <c r="PXK6" s="149"/>
      <c r="PXL6" s="149"/>
      <c r="PXM6" s="149"/>
      <c r="PXN6" s="149"/>
      <c r="PXO6" s="149"/>
      <c r="PXP6" s="149"/>
      <c r="PXQ6" s="149"/>
      <c r="PXR6" s="149"/>
      <c r="PXS6" s="149"/>
      <c r="PXT6" s="149"/>
      <c r="PXU6" s="149"/>
      <c r="PXV6" s="149"/>
      <c r="PXW6" s="149"/>
      <c r="PXX6" s="149"/>
      <c r="PXY6" s="149"/>
      <c r="PXZ6" s="149"/>
      <c r="PYA6" s="149"/>
      <c r="PYB6" s="149"/>
      <c r="PYC6" s="149"/>
      <c r="PYD6" s="149"/>
      <c r="PYE6" s="149"/>
      <c r="PYF6" s="149"/>
      <c r="PYG6" s="149"/>
      <c r="PYH6" s="149"/>
      <c r="PYI6" s="149"/>
      <c r="PYJ6" s="149"/>
      <c r="PYK6" s="149"/>
      <c r="PYL6" s="149"/>
      <c r="PYM6" s="149"/>
      <c r="PYN6" s="149"/>
      <c r="PYO6" s="149"/>
      <c r="PYP6" s="149"/>
      <c r="PYQ6" s="149"/>
      <c r="PYR6" s="149"/>
      <c r="PYS6" s="149"/>
      <c r="PYT6" s="149"/>
      <c r="PYU6" s="149"/>
      <c r="PYV6" s="149"/>
      <c r="PYW6" s="149"/>
      <c r="PYX6" s="149"/>
      <c r="PYY6" s="149"/>
      <c r="PYZ6" s="149"/>
      <c r="PZA6" s="149"/>
      <c r="PZB6" s="149"/>
      <c r="PZC6" s="149"/>
      <c r="PZD6" s="149"/>
      <c r="PZE6" s="149"/>
      <c r="PZF6" s="149"/>
      <c r="PZG6" s="149"/>
      <c r="PZH6" s="149"/>
      <c r="PZI6" s="149"/>
      <c r="PZJ6" s="149"/>
      <c r="PZK6" s="149"/>
      <c r="PZL6" s="149"/>
      <c r="PZM6" s="149"/>
      <c r="PZN6" s="149"/>
      <c r="PZO6" s="149"/>
      <c r="PZP6" s="149"/>
      <c r="PZQ6" s="149"/>
      <c r="PZR6" s="149"/>
      <c r="PZS6" s="149"/>
      <c r="PZT6" s="149"/>
      <c r="PZU6" s="149"/>
      <c r="PZV6" s="149"/>
      <c r="PZW6" s="149"/>
      <c r="PZX6" s="149"/>
      <c r="PZY6" s="149"/>
      <c r="PZZ6" s="149"/>
      <c r="QAA6" s="149"/>
      <c r="QAB6" s="149"/>
      <c r="QAC6" s="149"/>
      <c r="QAD6" s="149"/>
      <c r="QAE6" s="149"/>
      <c r="QAF6" s="149"/>
      <c r="QAG6" s="149"/>
      <c r="QAH6" s="149"/>
      <c r="QAI6" s="149"/>
      <c r="QAJ6" s="149"/>
      <c r="QAK6" s="149"/>
      <c r="QAL6" s="149"/>
      <c r="QAM6" s="149"/>
      <c r="QAN6" s="149"/>
      <c r="QAO6" s="149"/>
      <c r="QAP6" s="149"/>
      <c r="QAQ6" s="149"/>
      <c r="QAR6" s="149"/>
      <c r="QAS6" s="149"/>
      <c r="QAT6" s="149"/>
      <c r="QAU6" s="149"/>
      <c r="QAV6" s="149"/>
      <c r="QAW6" s="149"/>
      <c r="QAX6" s="149"/>
      <c r="QAY6" s="149"/>
      <c r="QAZ6" s="149"/>
      <c r="QBA6" s="149"/>
      <c r="QBB6" s="149"/>
      <c r="QBC6" s="149"/>
      <c r="QBD6" s="149"/>
      <c r="QBE6" s="149"/>
      <c r="QBF6" s="149"/>
      <c r="QBG6" s="149"/>
      <c r="QBH6" s="149"/>
      <c r="QBI6" s="149"/>
      <c r="QBJ6" s="149"/>
      <c r="QBK6" s="149"/>
      <c r="QBL6" s="149"/>
      <c r="QBM6" s="149"/>
      <c r="QBN6" s="149"/>
      <c r="QBO6" s="149"/>
      <c r="QBP6" s="149"/>
      <c r="QBQ6" s="149"/>
      <c r="QBR6" s="149"/>
      <c r="QBS6" s="149"/>
      <c r="QBT6" s="149"/>
      <c r="QBU6" s="149"/>
      <c r="QBV6" s="149"/>
      <c r="QBW6" s="149"/>
      <c r="QBX6" s="149"/>
      <c r="QBY6" s="149"/>
      <c r="QBZ6" s="149"/>
      <c r="QCA6" s="149"/>
      <c r="QCB6" s="149"/>
      <c r="QCC6" s="149"/>
      <c r="QCD6" s="149"/>
      <c r="QCE6" s="149"/>
      <c r="QCF6" s="149"/>
      <c r="QCG6" s="149"/>
      <c r="QCH6" s="149"/>
      <c r="QCI6" s="149"/>
      <c r="QCJ6" s="149"/>
      <c r="QCK6" s="149"/>
      <c r="QCL6" s="149"/>
      <c r="QCM6" s="149"/>
      <c r="QCN6" s="149"/>
      <c r="QCO6" s="149"/>
      <c r="QCP6" s="149"/>
      <c r="QCQ6" s="149"/>
      <c r="QCR6" s="149"/>
      <c r="QCS6" s="149"/>
      <c r="QCT6" s="149"/>
      <c r="QCU6" s="149"/>
      <c r="QCV6" s="149"/>
      <c r="QCW6" s="149"/>
      <c r="QCX6" s="149"/>
      <c r="QCY6" s="149"/>
      <c r="QCZ6" s="149"/>
      <c r="QDA6" s="149"/>
      <c r="QDB6" s="149"/>
      <c r="QDC6" s="149"/>
      <c r="QDD6" s="149"/>
      <c r="QDE6" s="149"/>
      <c r="QDF6" s="149"/>
      <c r="QDG6" s="149"/>
      <c r="QDH6" s="149"/>
      <c r="QDI6" s="149"/>
      <c r="QDJ6" s="149"/>
      <c r="QDK6" s="149"/>
      <c r="QDL6" s="149"/>
      <c r="QDM6" s="149"/>
      <c r="QDN6" s="149"/>
      <c r="QDO6" s="149"/>
      <c r="QDP6" s="149"/>
      <c r="QDQ6" s="149"/>
      <c r="QDR6" s="149"/>
      <c r="QDS6" s="149"/>
      <c r="QDT6" s="149"/>
      <c r="QDU6" s="149"/>
      <c r="QDV6" s="149"/>
      <c r="QDW6" s="149"/>
      <c r="QDX6" s="149"/>
      <c r="QDY6" s="149"/>
      <c r="QDZ6" s="149"/>
      <c r="QEA6" s="149"/>
      <c r="QEB6" s="149"/>
      <c r="QEC6" s="149"/>
      <c r="QED6" s="149"/>
      <c r="QEE6" s="149"/>
      <c r="QEF6" s="149"/>
      <c r="QEG6" s="149"/>
      <c r="QEH6" s="149"/>
      <c r="QEI6" s="149"/>
      <c r="QEJ6" s="149"/>
      <c r="QEK6" s="149"/>
      <c r="QEL6" s="149"/>
      <c r="QEM6" s="149"/>
      <c r="QEN6" s="149"/>
      <c r="QEO6" s="149"/>
      <c r="QEP6" s="149"/>
      <c r="QEQ6" s="149"/>
      <c r="QER6" s="149"/>
      <c r="QES6" s="149"/>
      <c r="QET6" s="149"/>
      <c r="QEU6" s="149"/>
      <c r="QEV6" s="149"/>
      <c r="QEW6" s="149"/>
      <c r="QEX6" s="149"/>
      <c r="QEY6" s="149"/>
      <c r="QEZ6" s="149"/>
      <c r="QFA6" s="149"/>
      <c r="QFB6" s="149"/>
      <c r="QFC6" s="149"/>
      <c r="QFD6" s="149"/>
      <c r="QFE6" s="149"/>
      <c r="QFF6" s="149"/>
      <c r="QFG6" s="149"/>
      <c r="QFH6" s="149"/>
      <c r="QFI6" s="149"/>
      <c r="QFJ6" s="149"/>
      <c r="QFK6" s="149"/>
      <c r="QFL6" s="149"/>
      <c r="QFM6" s="149"/>
      <c r="QFN6" s="149"/>
      <c r="QFO6" s="149"/>
      <c r="QFP6" s="149"/>
      <c r="QFQ6" s="149"/>
      <c r="QFR6" s="149"/>
      <c r="QFS6" s="149"/>
      <c r="QFT6" s="149"/>
      <c r="QFU6" s="149"/>
      <c r="QFV6" s="149"/>
      <c r="QFW6" s="149"/>
      <c r="QFX6" s="149"/>
      <c r="QFY6" s="149"/>
      <c r="QFZ6" s="149"/>
      <c r="QGA6" s="149"/>
      <c r="QGB6" s="149"/>
      <c r="QGC6" s="149"/>
      <c r="QGD6" s="149"/>
      <c r="QGE6" s="149"/>
      <c r="QGF6" s="149"/>
      <c r="QGG6" s="149"/>
      <c r="QGH6" s="149"/>
      <c r="QGI6" s="149"/>
      <c r="QGJ6" s="149"/>
      <c r="QGK6" s="149"/>
      <c r="QGL6" s="149"/>
      <c r="QGM6" s="149"/>
      <c r="QGN6" s="149"/>
      <c r="QGO6" s="149"/>
      <c r="QGP6" s="149"/>
      <c r="QGQ6" s="149"/>
      <c r="QGR6" s="149"/>
      <c r="QGS6" s="149"/>
      <c r="QGT6" s="149"/>
      <c r="QGU6" s="149"/>
      <c r="QGV6" s="149"/>
      <c r="QGW6" s="149"/>
      <c r="QGX6" s="149"/>
      <c r="QGY6" s="149"/>
      <c r="QGZ6" s="149"/>
      <c r="QHA6" s="149"/>
      <c r="QHB6" s="149"/>
      <c r="QHC6" s="149"/>
      <c r="QHD6" s="149"/>
      <c r="QHE6" s="149"/>
      <c r="QHF6" s="149"/>
      <c r="QHG6" s="149"/>
      <c r="QHH6" s="149"/>
      <c r="QHI6" s="149"/>
      <c r="QHJ6" s="149"/>
      <c r="QHK6" s="149"/>
      <c r="QHL6" s="149"/>
      <c r="QHM6" s="149"/>
      <c r="QHN6" s="149"/>
      <c r="QHO6" s="149"/>
      <c r="QHP6" s="149"/>
      <c r="QHQ6" s="149"/>
      <c r="QHR6" s="149"/>
      <c r="QHS6" s="149"/>
      <c r="QHT6" s="149"/>
      <c r="QHU6" s="149"/>
      <c r="QHV6" s="149"/>
      <c r="QHW6" s="149"/>
      <c r="QHX6" s="149"/>
      <c r="QHY6" s="149"/>
      <c r="QHZ6" s="149"/>
      <c r="QIA6" s="149"/>
      <c r="QIB6" s="149"/>
      <c r="QIC6" s="149"/>
      <c r="QID6" s="149"/>
      <c r="QIE6" s="149"/>
      <c r="QIF6" s="149"/>
      <c r="QIG6" s="149"/>
      <c r="QIH6" s="149"/>
      <c r="QII6" s="149"/>
      <c r="QIJ6" s="149"/>
      <c r="QIK6" s="149"/>
      <c r="QIL6" s="149"/>
      <c r="QIM6" s="149"/>
      <c r="QIN6" s="149"/>
      <c r="QIO6" s="149"/>
      <c r="QIP6" s="149"/>
      <c r="QIQ6" s="149"/>
      <c r="QIR6" s="149"/>
      <c r="QIS6" s="149"/>
      <c r="QIT6" s="149"/>
      <c r="QIU6" s="149"/>
      <c r="QIV6" s="149"/>
      <c r="QIW6" s="149"/>
      <c r="QIX6" s="149"/>
      <c r="QIY6" s="149"/>
      <c r="QIZ6" s="149"/>
      <c r="QJA6" s="149"/>
      <c r="QJB6" s="149"/>
      <c r="QJC6" s="149"/>
      <c r="QJD6" s="149"/>
      <c r="QJE6" s="149"/>
      <c r="QJF6" s="149"/>
      <c r="QJG6" s="149"/>
      <c r="QJH6" s="149"/>
      <c r="QJI6" s="149"/>
      <c r="QJJ6" s="149"/>
      <c r="QJK6" s="149"/>
      <c r="QJL6" s="149"/>
      <c r="QJM6" s="149"/>
      <c r="QJN6" s="149"/>
      <c r="QJO6" s="149"/>
      <c r="QJP6" s="149"/>
      <c r="QJQ6" s="149"/>
      <c r="QJR6" s="149"/>
      <c r="QJS6" s="149"/>
      <c r="QJT6" s="149"/>
      <c r="QJU6" s="149"/>
      <c r="QJV6" s="149"/>
      <c r="QJW6" s="149"/>
      <c r="QJX6" s="149"/>
      <c r="QJY6" s="149"/>
      <c r="QJZ6" s="149"/>
      <c r="QKA6" s="149"/>
      <c r="QKB6" s="149"/>
      <c r="QKC6" s="149"/>
      <c r="QKD6" s="149"/>
      <c r="QKE6" s="149"/>
      <c r="QKF6" s="149"/>
      <c r="QKG6" s="149"/>
      <c r="QKH6" s="149"/>
      <c r="QKI6" s="149"/>
      <c r="QKJ6" s="149"/>
      <c r="QKK6" s="149"/>
      <c r="QKL6" s="149"/>
      <c r="QKM6" s="149"/>
      <c r="QKN6" s="149"/>
      <c r="QKO6" s="149"/>
      <c r="QKP6" s="149"/>
      <c r="QKQ6" s="149"/>
      <c r="QKR6" s="149"/>
      <c r="QKS6" s="149"/>
      <c r="QKT6" s="149"/>
      <c r="QKU6" s="149"/>
      <c r="QKV6" s="149"/>
      <c r="QKW6" s="149"/>
      <c r="QKX6" s="149"/>
      <c r="QKY6" s="149"/>
      <c r="QKZ6" s="149"/>
      <c r="QLA6" s="149"/>
      <c r="QLB6" s="149"/>
      <c r="QLC6" s="149"/>
      <c r="QLD6" s="149"/>
      <c r="QLE6" s="149"/>
      <c r="QLF6" s="149"/>
      <c r="QLG6" s="149"/>
      <c r="QLH6" s="149"/>
      <c r="QLI6" s="149"/>
      <c r="QLJ6" s="149"/>
      <c r="QLK6" s="149"/>
      <c r="QLL6" s="149"/>
      <c r="QLM6" s="149"/>
      <c r="QLN6" s="149"/>
      <c r="QLO6" s="149"/>
      <c r="QLP6" s="149"/>
      <c r="QLQ6" s="149"/>
      <c r="QLR6" s="149"/>
      <c r="QLS6" s="149"/>
      <c r="QLT6" s="149"/>
      <c r="QLU6" s="149"/>
      <c r="QLV6" s="149"/>
      <c r="QLW6" s="149"/>
      <c r="QLX6" s="149"/>
      <c r="QLY6" s="149"/>
      <c r="QLZ6" s="149"/>
      <c r="QMA6" s="149"/>
      <c r="QMB6" s="149"/>
      <c r="QMC6" s="149"/>
      <c r="QMD6" s="149"/>
      <c r="QME6" s="149"/>
      <c r="QMF6" s="149"/>
      <c r="QMG6" s="149"/>
      <c r="QMH6" s="149"/>
      <c r="QMI6" s="149"/>
      <c r="QMJ6" s="149"/>
      <c r="QMK6" s="149"/>
      <c r="QML6" s="149"/>
      <c r="QMM6" s="149"/>
      <c r="QMN6" s="149"/>
      <c r="QMO6" s="149"/>
      <c r="QMP6" s="149"/>
      <c r="QMQ6" s="149"/>
      <c r="QMR6" s="149"/>
      <c r="QMS6" s="149"/>
      <c r="QMT6" s="149"/>
      <c r="QMU6" s="149"/>
      <c r="QMV6" s="149"/>
      <c r="QMW6" s="149"/>
      <c r="QMX6" s="149"/>
      <c r="QMY6" s="149"/>
      <c r="QMZ6" s="149"/>
      <c r="QNA6" s="149"/>
      <c r="QNB6" s="149"/>
      <c r="QNC6" s="149"/>
      <c r="QND6" s="149"/>
      <c r="QNE6" s="149"/>
      <c r="QNF6" s="149"/>
      <c r="QNG6" s="149"/>
      <c r="QNH6" s="149"/>
      <c r="QNI6" s="149"/>
      <c r="QNJ6" s="149"/>
      <c r="QNK6" s="149"/>
      <c r="QNL6" s="149"/>
      <c r="QNM6" s="149"/>
      <c r="QNN6" s="149"/>
      <c r="QNO6" s="149"/>
      <c r="QNP6" s="149"/>
      <c r="QNQ6" s="149"/>
      <c r="QNR6" s="149"/>
      <c r="QNS6" s="149"/>
      <c r="QNT6" s="149"/>
      <c r="QNU6" s="149"/>
      <c r="QNV6" s="149"/>
      <c r="QNW6" s="149"/>
      <c r="QNX6" s="149"/>
      <c r="QNY6" s="149"/>
      <c r="QNZ6" s="149"/>
      <c r="QOA6" s="149"/>
      <c r="QOB6" s="149"/>
      <c r="QOC6" s="149"/>
      <c r="QOD6" s="149"/>
      <c r="QOE6" s="149"/>
      <c r="QOF6" s="149"/>
      <c r="QOG6" s="149"/>
      <c r="QOH6" s="149"/>
      <c r="QOI6" s="149"/>
      <c r="QOJ6" s="149"/>
      <c r="QOK6" s="149"/>
      <c r="QOL6" s="149"/>
      <c r="QOM6" s="149"/>
      <c r="QON6" s="149"/>
      <c r="QOO6" s="149"/>
      <c r="QOP6" s="149"/>
      <c r="QOQ6" s="149"/>
      <c r="QOR6" s="149"/>
      <c r="QOS6" s="149"/>
      <c r="QOT6" s="149"/>
      <c r="QOU6" s="149"/>
      <c r="QOV6" s="149"/>
      <c r="QOW6" s="149"/>
      <c r="QOX6" s="149"/>
      <c r="QOY6" s="149"/>
      <c r="QOZ6" s="149"/>
      <c r="QPA6" s="149"/>
      <c r="QPB6" s="149"/>
      <c r="QPC6" s="149"/>
      <c r="QPD6" s="149"/>
      <c r="QPE6" s="149"/>
      <c r="QPF6" s="149"/>
      <c r="QPG6" s="149"/>
      <c r="QPH6" s="149"/>
      <c r="QPI6" s="149"/>
      <c r="QPJ6" s="149"/>
      <c r="QPK6" s="149"/>
      <c r="QPL6" s="149"/>
      <c r="QPM6" s="149"/>
      <c r="QPN6" s="149"/>
      <c r="QPO6" s="149"/>
      <c r="QPP6" s="149"/>
      <c r="QPQ6" s="149"/>
      <c r="QPR6" s="149"/>
      <c r="QPS6" s="149"/>
      <c r="QPT6" s="149"/>
      <c r="QPU6" s="149"/>
      <c r="QPV6" s="149"/>
      <c r="QPW6" s="149"/>
      <c r="QPX6" s="149"/>
      <c r="QPY6" s="149"/>
      <c r="QPZ6" s="149"/>
      <c r="QQA6" s="149"/>
      <c r="QQB6" s="149"/>
      <c r="QQC6" s="149"/>
      <c r="QQD6" s="149"/>
      <c r="QQE6" s="149"/>
      <c r="QQF6" s="149"/>
      <c r="QQG6" s="149"/>
      <c r="QQH6" s="149"/>
      <c r="QQI6" s="149"/>
      <c r="QQJ6" s="149"/>
      <c r="QQK6" s="149"/>
      <c r="QQL6" s="149"/>
      <c r="QQM6" s="149"/>
      <c r="QQN6" s="149"/>
      <c r="QQO6" s="149"/>
      <c r="QQP6" s="149"/>
      <c r="QQQ6" s="149"/>
      <c r="QQR6" s="149"/>
      <c r="QQS6" s="149"/>
      <c r="QQT6" s="149"/>
      <c r="QQU6" s="149"/>
      <c r="QQV6" s="149"/>
      <c r="QQW6" s="149"/>
      <c r="QQX6" s="149"/>
      <c r="QQY6" s="149"/>
      <c r="QQZ6" s="149"/>
      <c r="QRA6" s="149"/>
      <c r="QRB6" s="149"/>
      <c r="QRC6" s="149"/>
      <c r="QRD6" s="149"/>
      <c r="QRE6" s="149"/>
      <c r="QRF6" s="149"/>
      <c r="QRG6" s="149"/>
      <c r="QRH6" s="149"/>
      <c r="QRI6" s="149"/>
      <c r="QRJ6" s="149"/>
      <c r="QRK6" s="149"/>
      <c r="QRL6" s="149"/>
      <c r="QRM6" s="149"/>
      <c r="QRN6" s="149"/>
      <c r="QRO6" s="149"/>
      <c r="QRP6" s="149"/>
      <c r="QRQ6" s="149"/>
      <c r="QRR6" s="149"/>
      <c r="QRS6" s="149"/>
      <c r="QRT6" s="149"/>
      <c r="QRU6" s="149"/>
      <c r="QRV6" s="149"/>
      <c r="QRW6" s="149"/>
      <c r="QRX6" s="149"/>
      <c r="QRY6" s="149"/>
      <c r="QRZ6" s="149"/>
      <c r="QSA6" s="149"/>
      <c r="QSB6" s="149"/>
      <c r="QSC6" s="149"/>
      <c r="QSD6" s="149"/>
      <c r="QSE6" s="149"/>
      <c r="QSF6" s="149"/>
      <c r="QSG6" s="149"/>
      <c r="QSH6" s="149"/>
      <c r="QSI6" s="149"/>
      <c r="QSJ6" s="149"/>
      <c r="QSK6" s="149"/>
      <c r="QSL6" s="149"/>
      <c r="QSM6" s="149"/>
      <c r="QSN6" s="149"/>
      <c r="QSO6" s="149"/>
      <c r="QSP6" s="149"/>
      <c r="QSQ6" s="149"/>
      <c r="QSR6" s="149"/>
      <c r="QSS6" s="149"/>
      <c r="QST6" s="149"/>
      <c r="QSU6" s="149"/>
      <c r="QSV6" s="149"/>
      <c r="QSW6" s="149"/>
      <c r="QSX6" s="149"/>
      <c r="QSY6" s="149"/>
      <c r="QSZ6" s="149"/>
      <c r="QTA6" s="149"/>
      <c r="QTB6" s="149"/>
      <c r="QTC6" s="149"/>
      <c r="QTD6" s="149"/>
      <c r="QTE6" s="149"/>
      <c r="QTF6" s="149"/>
      <c r="QTG6" s="149"/>
      <c r="QTH6" s="149"/>
      <c r="QTI6" s="149"/>
      <c r="QTJ6" s="149"/>
      <c r="QTK6" s="149"/>
      <c r="QTL6" s="149"/>
      <c r="QTM6" s="149"/>
      <c r="QTN6" s="149"/>
      <c r="QTO6" s="149"/>
      <c r="QTP6" s="149"/>
      <c r="QTQ6" s="149"/>
      <c r="QTR6" s="149"/>
      <c r="QTS6" s="149"/>
      <c r="QTT6" s="149"/>
      <c r="QTU6" s="149"/>
      <c r="QTV6" s="149"/>
      <c r="QTW6" s="149"/>
      <c r="QTX6" s="149"/>
      <c r="QTY6" s="149"/>
      <c r="QTZ6" s="149"/>
      <c r="QUA6" s="149"/>
      <c r="QUB6" s="149"/>
      <c r="QUC6" s="149"/>
      <c r="QUD6" s="149"/>
      <c r="QUE6" s="149"/>
      <c r="QUF6" s="149"/>
      <c r="QUG6" s="149"/>
      <c r="QUH6" s="149"/>
      <c r="QUI6" s="149"/>
      <c r="QUJ6" s="149"/>
      <c r="QUK6" s="149"/>
      <c r="QUL6" s="149"/>
      <c r="QUM6" s="149"/>
      <c r="QUN6" s="149"/>
      <c r="QUO6" s="149"/>
      <c r="QUP6" s="149"/>
      <c r="QUQ6" s="149"/>
      <c r="QUR6" s="149"/>
      <c r="QUS6" s="149"/>
      <c r="QUT6" s="149"/>
      <c r="QUU6" s="149"/>
      <c r="QUV6" s="149"/>
      <c r="QUW6" s="149"/>
      <c r="QUX6" s="149"/>
      <c r="QUY6" s="149"/>
      <c r="QUZ6" s="149"/>
      <c r="QVA6" s="149"/>
      <c r="QVB6" s="149"/>
      <c r="QVC6" s="149"/>
      <c r="QVD6" s="149"/>
      <c r="QVE6" s="149"/>
      <c r="QVF6" s="149"/>
      <c r="QVG6" s="149"/>
      <c r="QVH6" s="149"/>
      <c r="QVI6" s="149"/>
      <c r="QVJ6" s="149"/>
      <c r="QVK6" s="149"/>
      <c r="QVL6" s="149"/>
      <c r="QVM6" s="149"/>
      <c r="QVN6" s="149"/>
      <c r="QVO6" s="149"/>
      <c r="QVP6" s="149"/>
      <c r="QVQ6" s="149"/>
      <c r="QVR6" s="149"/>
      <c r="QVS6" s="149"/>
      <c r="QVT6" s="149"/>
      <c r="QVU6" s="149"/>
      <c r="QVV6" s="149"/>
      <c r="QVW6" s="149"/>
      <c r="QVX6" s="149"/>
      <c r="QVY6" s="149"/>
      <c r="QVZ6" s="149"/>
      <c r="QWA6" s="149"/>
      <c r="QWB6" s="149"/>
      <c r="QWC6" s="149"/>
      <c r="QWD6" s="149"/>
      <c r="QWE6" s="149"/>
      <c r="QWF6" s="149"/>
      <c r="QWG6" s="149"/>
      <c r="QWH6" s="149"/>
      <c r="QWI6" s="149"/>
      <c r="QWJ6" s="149"/>
      <c r="QWK6" s="149"/>
      <c r="QWL6" s="149"/>
      <c r="QWM6" s="149"/>
      <c r="QWN6" s="149"/>
      <c r="QWO6" s="149"/>
      <c r="QWP6" s="149"/>
      <c r="QWQ6" s="149"/>
      <c r="QWR6" s="149"/>
      <c r="QWS6" s="149"/>
      <c r="QWT6" s="149"/>
      <c r="QWU6" s="149"/>
      <c r="QWV6" s="149"/>
      <c r="QWW6" s="149"/>
      <c r="QWX6" s="149"/>
      <c r="QWY6" s="149"/>
      <c r="QWZ6" s="149"/>
      <c r="QXA6" s="149"/>
      <c r="QXB6" s="149"/>
      <c r="QXC6" s="149"/>
      <c r="QXD6" s="149"/>
      <c r="QXE6" s="149"/>
      <c r="QXF6" s="149"/>
      <c r="QXG6" s="149"/>
      <c r="QXH6" s="149"/>
      <c r="QXI6" s="149"/>
      <c r="QXJ6" s="149"/>
      <c r="QXK6" s="149"/>
      <c r="QXL6" s="149"/>
      <c r="QXM6" s="149"/>
      <c r="QXN6" s="149"/>
      <c r="QXO6" s="149"/>
      <c r="QXP6" s="149"/>
      <c r="QXQ6" s="149"/>
      <c r="QXR6" s="149"/>
      <c r="QXS6" s="149"/>
      <c r="QXT6" s="149"/>
      <c r="QXU6" s="149"/>
      <c r="QXV6" s="149"/>
      <c r="QXW6" s="149"/>
      <c r="QXX6" s="149"/>
      <c r="QXY6" s="149"/>
      <c r="QXZ6" s="149"/>
      <c r="QYA6" s="149"/>
      <c r="QYB6" s="149"/>
      <c r="QYC6" s="149"/>
      <c r="QYD6" s="149"/>
      <c r="QYE6" s="149"/>
      <c r="QYF6" s="149"/>
      <c r="QYG6" s="149"/>
      <c r="QYH6" s="149"/>
      <c r="QYI6" s="149"/>
      <c r="QYJ6" s="149"/>
      <c r="QYK6" s="149"/>
      <c r="QYL6" s="149"/>
      <c r="QYM6" s="149"/>
      <c r="QYN6" s="149"/>
      <c r="QYO6" s="149"/>
      <c r="QYP6" s="149"/>
      <c r="QYQ6" s="149"/>
      <c r="QYR6" s="149"/>
      <c r="QYS6" s="149"/>
      <c r="QYT6" s="149"/>
      <c r="QYU6" s="149"/>
      <c r="QYV6" s="149"/>
      <c r="QYW6" s="149"/>
      <c r="QYX6" s="149"/>
      <c r="QYY6" s="149"/>
      <c r="QYZ6" s="149"/>
      <c r="QZA6" s="149"/>
      <c r="QZB6" s="149"/>
      <c r="QZC6" s="149"/>
      <c r="QZD6" s="149"/>
      <c r="QZE6" s="149"/>
      <c r="QZF6" s="149"/>
      <c r="QZG6" s="149"/>
      <c r="QZH6" s="149"/>
      <c r="QZI6" s="149"/>
      <c r="QZJ6" s="149"/>
      <c r="QZK6" s="149"/>
      <c r="QZL6" s="149"/>
      <c r="QZM6" s="149"/>
      <c r="QZN6" s="149"/>
      <c r="QZO6" s="149"/>
      <c r="QZP6" s="149"/>
      <c r="QZQ6" s="149"/>
      <c r="QZR6" s="149"/>
      <c r="QZS6" s="149"/>
      <c r="QZT6" s="149"/>
      <c r="QZU6" s="149"/>
      <c r="QZV6" s="149"/>
      <c r="QZW6" s="149"/>
      <c r="QZX6" s="149"/>
      <c r="QZY6" s="149"/>
      <c r="QZZ6" s="149"/>
      <c r="RAA6" s="149"/>
      <c r="RAB6" s="149"/>
      <c r="RAC6" s="149"/>
      <c r="RAD6" s="149"/>
      <c r="RAE6" s="149"/>
      <c r="RAF6" s="149"/>
      <c r="RAG6" s="149"/>
      <c r="RAH6" s="149"/>
      <c r="RAI6" s="149"/>
      <c r="RAJ6" s="149"/>
      <c r="RAK6" s="149"/>
      <c r="RAL6" s="149"/>
      <c r="RAM6" s="149"/>
      <c r="RAN6" s="149"/>
      <c r="RAO6" s="149"/>
      <c r="RAP6" s="149"/>
      <c r="RAQ6" s="149"/>
      <c r="RAR6" s="149"/>
      <c r="RAS6" s="149"/>
      <c r="RAT6" s="149"/>
      <c r="RAU6" s="149"/>
      <c r="RAV6" s="149"/>
      <c r="RAW6" s="149"/>
      <c r="RAX6" s="149"/>
      <c r="RAY6" s="149"/>
      <c r="RAZ6" s="149"/>
      <c r="RBA6" s="149"/>
      <c r="RBB6" s="149"/>
      <c r="RBC6" s="149"/>
      <c r="RBD6" s="149"/>
      <c r="RBE6" s="149"/>
      <c r="RBF6" s="149"/>
      <c r="RBG6" s="149"/>
      <c r="RBH6" s="149"/>
      <c r="RBI6" s="149"/>
      <c r="RBJ6" s="149"/>
      <c r="RBK6" s="149"/>
      <c r="RBL6" s="149"/>
      <c r="RBM6" s="149"/>
      <c r="RBN6" s="149"/>
      <c r="RBO6" s="149"/>
      <c r="RBP6" s="149"/>
      <c r="RBQ6" s="149"/>
      <c r="RBR6" s="149"/>
      <c r="RBS6" s="149"/>
      <c r="RBT6" s="149"/>
      <c r="RBU6" s="149"/>
      <c r="RBV6" s="149"/>
      <c r="RBW6" s="149"/>
      <c r="RBX6" s="149"/>
      <c r="RBY6" s="149"/>
      <c r="RBZ6" s="149"/>
      <c r="RCA6" s="149"/>
      <c r="RCB6" s="149"/>
      <c r="RCC6" s="149"/>
      <c r="RCD6" s="149"/>
      <c r="RCE6" s="149"/>
      <c r="RCF6" s="149"/>
      <c r="RCG6" s="149"/>
      <c r="RCH6" s="149"/>
      <c r="RCI6" s="149"/>
      <c r="RCJ6" s="149"/>
      <c r="RCK6" s="149"/>
      <c r="RCL6" s="149"/>
      <c r="RCM6" s="149"/>
      <c r="RCN6" s="149"/>
      <c r="RCO6" s="149"/>
      <c r="RCP6" s="149"/>
      <c r="RCQ6" s="149"/>
      <c r="RCR6" s="149"/>
      <c r="RCS6" s="149"/>
      <c r="RCT6" s="149"/>
      <c r="RCU6" s="149"/>
      <c r="RCV6" s="149"/>
      <c r="RCW6" s="149"/>
      <c r="RCX6" s="149"/>
      <c r="RCY6" s="149"/>
      <c r="RCZ6" s="149"/>
      <c r="RDA6" s="149"/>
      <c r="RDB6" s="149"/>
      <c r="RDC6" s="149"/>
      <c r="RDD6" s="149"/>
      <c r="RDE6" s="149"/>
      <c r="RDF6" s="149"/>
      <c r="RDG6" s="149"/>
      <c r="RDH6" s="149"/>
      <c r="RDI6" s="149"/>
      <c r="RDJ6" s="149"/>
      <c r="RDK6" s="149"/>
      <c r="RDL6" s="149"/>
      <c r="RDM6" s="149"/>
      <c r="RDN6" s="149"/>
      <c r="RDO6" s="149"/>
      <c r="RDP6" s="149"/>
      <c r="RDQ6" s="149"/>
      <c r="RDR6" s="149"/>
      <c r="RDS6" s="149"/>
      <c r="RDT6" s="149"/>
      <c r="RDU6" s="149"/>
      <c r="RDV6" s="149"/>
      <c r="RDW6" s="149"/>
      <c r="RDX6" s="149"/>
      <c r="RDY6" s="149"/>
      <c r="RDZ6" s="149"/>
      <c r="REA6" s="149"/>
      <c r="REB6" s="149"/>
      <c r="REC6" s="149"/>
      <c r="RED6" s="149"/>
      <c r="REE6" s="149"/>
      <c r="REF6" s="149"/>
      <c r="REG6" s="149"/>
      <c r="REH6" s="149"/>
      <c r="REI6" s="149"/>
      <c r="REJ6" s="149"/>
      <c r="REK6" s="149"/>
      <c r="REL6" s="149"/>
      <c r="REM6" s="149"/>
      <c r="REN6" s="149"/>
      <c r="REO6" s="149"/>
      <c r="REP6" s="149"/>
      <c r="REQ6" s="149"/>
      <c r="RER6" s="149"/>
      <c r="RES6" s="149"/>
      <c r="RET6" s="149"/>
      <c r="REU6" s="149"/>
      <c r="REV6" s="149"/>
      <c r="REW6" s="149"/>
      <c r="REX6" s="149"/>
      <c r="REY6" s="149"/>
      <c r="REZ6" s="149"/>
      <c r="RFA6" s="149"/>
      <c r="RFB6" s="149"/>
      <c r="RFC6" s="149"/>
      <c r="RFD6" s="149"/>
      <c r="RFE6" s="149"/>
      <c r="RFF6" s="149"/>
      <c r="RFG6" s="149"/>
      <c r="RFH6" s="149"/>
      <c r="RFI6" s="149"/>
      <c r="RFJ6" s="149"/>
      <c r="RFK6" s="149"/>
      <c r="RFL6" s="149"/>
      <c r="RFM6" s="149"/>
      <c r="RFN6" s="149"/>
      <c r="RFO6" s="149"/>
      <c r="RFP6" s="149"/>
      <c r="RFQ6" s="149"/>
      <c r="RFR6" s="149"/>
      <c r="RFS6" s="149"/>
      <c r="RFT6" s="149"/>
      <c r="RFU6" s="149"/>
      <c r="RFV6" s="149"/>
      <c r="RFW6" s="149"/>
      <c r="RFX6" s="149"/>
      <c r="RFY6" s="149"/>
      <c r="RFZ6" s="149"/>
      <c r="RGA6" s="149"/>
      <c r="RGB6" s="149"/>
      <c r="RGC6" s="149"/>
      <c r="RGD6" s="149"/>
      <c r="RGE6" s="149"/>
      <c r="RGF6" s="149"/>
      <c r="RGG6" s="149"/>
      <c r="RGH6" s="149"/>
      <c r="RGI6" s="149"/>
      <c r="RGJ6" s="149"/>
      <c r="RGK6" s="149"/>
      <c r="RGL6" s="149"/>
      <c r="RGM6" s="149"/>
      <c r="RGN6" s="149"/>
      <c r="RGO6" s="149"/>
      <c r="RGP6" s="149"/>
      <c r="RGQ6" s="149"/>
      <c r="RGR6" s="149"/>
      <c r="RGS6" s="149"/>
      <c r="RGT6" s="149"/>
      <c r="RGU6" s="149"/>
      <c r="RGV6" s="149"/>
      <c r="RGW6" s="149"/>
      <c r="RGX6" s="149"/>
      <c r="RGY6" s="149"/>
      <c r="RGZ6" s="149"/>
      <c r="RHA6" s="149"/>
      <c r="RHB6" s="149"/>
      <c r="RHC6" s="149"/>
      <c r="RHD6" s="149"/>
      <c r="RHE6" s="149"/>
      <c r="RHF6" s="149"/>
      <c r="RHG6" s="149"/>
      <c r="RHH6" s="149"/>
      <c r="RHI6" s="149"/>
      <c r="RHJ6" s="149"/>
      <c r="RHK6" s="149"/>
      <c r="RHL6" s="149"/>
      <c r="RHM6" s="149"/>
      <c r="RHN6" s="149"/>
      <c r="RHO6" s="149"/>
      <c r="RHP6" s="149"/>
      <c r="RHQ6" s="149"/>
      <c r="RHR6" s="149"/>
      <c r="RHS6" s="149"/>
      <c r="RHT6" s="149"/>
      <c r="RHU6" s="149"/>
      <c r="RHV6" s="149"/>
      <c r="RHW6" s="149"/>
      <c r="RHX6" s="149"/>
      <c r="RHY6" s="149"/>
      <c r="RHZ6" s="149"/>
      <c r="RIA6" s="149"/>
      <c r="RIB6" s="149"/>
      <c r="RIC6" s="149"/>
      <c r="RID6" s="149"/>
      <c r="RIE6" s="149"/>
      <c r="RIF6" s="149"/>
      <c r="RIG6" s="149"/>
      <c r="RIH6" s="149"/>
      <c r="RII6" s="149"/>
      <c r="RIJ6" s="149"/>
      <c r="RIK6" s="149"/>
      <c r="RIL6" s="149"/>
      <c r="RIM6" s="149"/>
      <c r="RIN6" s="149"/>
      <c r="RIO6" s="149"/>
      <c r="RIP6" s="149"/>
      <c r="RIQ6" s="149"/>
      <c r="RIR6" s="149"/>
      <c r="RIS6" s="149"/>
      <c r="RIT6" s="149"/>
      <c r="RIU6" s="149"/>
      <c r="RIV6" s="149"/>
      <c r="RIW6" s="149"/>
      <c r="RIX6" s="149"/>
      <c r="RIY6" s="149"/>
      <c r="RIZ6" s="149"/>
      <c r="RJA6" s="149"/>
      <c r="RJB6" s="149"/>
      <c r="RJC6" s="149"/>
      <c r="RJD6" s="149"/>
      <c r="RJE6" s="149"/>
      <c r="RJF6" s="149"/>
      <c r="RJG6" s="149"/>
      <c r="RJH6" s="149"/>
      <c r="RJI6" s="149"/>
      <c r="RJJ6" s="149"/>
      <c r="RJK6" s="149"/>
      <c r="RJL6" s="149"/>
      <c r="RJM6" s="149"/>
      <c r="RJN6" s="149"/>
      <c r="RJO6" s="149"/>
      <c r="RJP6" s="149"/>
      <c r="RJQ6" s="149"/>
      <c r="RJR6" s="149"/>
      <c r="RJS6" s="149"/>
      <c r="RJT6" s="149"/>
      <c r="RJU6" s="149"/>
      <c r="RJV6" s="149"/>
      <c r="RJW6" s="149"/>
      <c r="RJX6" s="149"/>
      <c r="RJY6" s="149"/>
      <c r="RJZ6" s="149"/>
      <c r="RKA6" s="149"/>
      <c r="RKB6" s="149"/>
      <c r="RKC6" s="149"/>
      <c r="RKD6" s="149"/>
      <c r="RKE6" s="149"/>
      <c r="RKF6" s="149"/>
      <c r="RKG6" s="149"/>
      <c r="RKH6" s="149"/>
      <c r="RKI6" s="149"/>
      <c r="RKJ6" s="149"/>
      <c r="RKK6" s="149"/>
      <c r="RKL6" s="149"/>
      <c r="RKM6" s="149"/>
      <c r="RKN6" s="149"/>
      <c r="RKO6" s="149"/>
      <c r="RKP6" s="149"/>
      <c r="RKQ6" s="149"/>
      <c r="RKR6" s="149"/>
      <c r="RKS6" s="149"/>
      <c r="RKT6" s="149"/>
      <c r="RKU6" s="149"/>
      <c r="RKV6" s="149"/>
      <c r="RKW6" s="149"/>
      <c r="RKX6" s="149"/>
      <c r="RKY6" s="149"/>
      <c r="RKZ6" s="149"/>
      <c r="RLA6" s="149"/>
      <c r="RLB6" s="149"/>
      <c r="RLC6" s="149"/>
      <c r="RLD6" s="149"/>
      <c r="RLE6" s="149"/>
      <c r="RLF6" s="149"/>
      <c r="RLG6" s="149"/>
      <c r="RLH6" s="149"/>
      <c r="RLI6" s="149"/>
      <c r="RLJ6" s="149"/>
      <c r="RLK6" s="149"/>
      <c r="RLL6" s="149"/>
      <c r="RLM6" s="149"/>
      <c r="RLN6" s="149"/>
      <c r="RLO6" s="149"/>
      <c r="RLP6" s="149"/>
      <c r="RLQ6" s="149"/>
      <c r="RLR6" s="149"/>
      <c r="RLS6" s="149"/>
      <c r="RLT6" s="149"/>
      <c r="RLU6" s="149"/>
      <c r="RLV6" s="149"/>
      <c r="RLW6" s="149"/>
      <c r="RLX6" s="149"/>
      <c r="RLY6" s="149"/>
      <c r="RLZ6" s="149"/>
      <c r="RMA6" s="149"/>
      <c r="RMB6" s="149"/>
      <c r="RMC6" s="149"/>
      <c r="RMD6" s="149"/>
      <c r="RME6" s="149"/>
      <c r="RMF6" s="149"/>
      <c r="RMG6" s="149"/>
      <c r="RMH6" s="149"/>
      <c r="RMI6" s="149"/>
      <c r="RMJ6" s="149"/>
      <c r="RMK6" s="149"/>
      <c r="RML6" s="149"/>
      <c r="RMM6" s="149"/>
      <c r="RMN6" s="149"/>
      <c r="RMO6" s="149"/>
      <c r="RMP6" s="149"/>
      <c r="RMQ6" s="149"/>
      <c r="RMR6" s="149"/>
      <c r="RMS6" s="149"/>
      <c r="RMT6" s="149"/>
      <c r="RMU6" s="149"/>
      <c r="RMV6" s="149"/>
      <c r="RMW6" s="149"/>
      <c r="RMX6" s="149"/>
      <c r="RMY6" s="149"/>
      <c r="RMZ6" s="149"/>
      <c r="RNA6" s="149"/>
      <c r="RNB6" s="149"/>
      <c r="RNC6" s="149"/>
      <c r="RND6" s="149"/>
      <c r="RNE6" s="149"/>
      <c r="RNF6" s="149"/>
      <c r="RNG6" s="149"/>
      <c r="RNH6" s="149"/>
      <c r="RNI6" s="149"/>
      <c r="RNJ6" s="149"/>
      <c r="RNK6" s="149"/>
      <c r="RNL6" s="149"/>
      <c r="RNM6" s="149"/>
      <c r="RNN6" s="149"/>
      <c r="RNO6" s="149"/>
      <c r="RNP6" s="149"/>
      <c r="RNQ6" s="149"/>
      <c r="RNR6" s="149"/>
      <c r="RNS6" s="149"/>
      <c r="RNT6" s="149"/>
      <c r="RNU6" s="149"/>
      <c r="RNV6" s="149"/>
      <c r="RNW6" s="149"/>
      <c r="RNX6" s="149"/>
      <c r="RNY6" s="149"/>
      <c r="RNZ6" s="149"/>
      <c r="ROA6" s="149"/>
      <c r="ROB6" s="149"/>
      <c r="ROC6" s="149"/>
      <c r="ROD6" s="149"/>
      <c r="ROE6" s="149"/>
      <c r="ROF6" s="149"/>
      <c r="ROG6" s="149"/>
      <c r="ROH6" s="149"/>
      <c r="ROI6" s="149"/>
      <c r="ROJ6" s="149"/>
      <c r="ROK6" s="149"/>
      <c r="ROL6" s="149"/>
      <c r="ROM6" s="149"/>
      <c r="RON6" s="149"/>
      <c r="ROO6" s="149"/>
      <c r="ROP6" s="149"/>
      <c r="ROQ6" s="149"/>
      <c r="ROR6" s="149"/>
      <c r="ROS6" s="149"/>
      <c r="ROT6" s="149"/>
      <c r="ROU6" s="149"/>
      <c r="ROV6" s="149"/>
      <c r="ROW6" s="149"/>
      <c r="ROX6" s="149"/>
      <c r="ROY6" s="149"/>
      <c r="ROZ6" s="149"/>
      <c r="RPA6" s="149"/>
      <c r="RPB6" s="149"/>
      <c r="RPC6" s="149"/>
      <c r="RPD6" s="149"/>
      <c r="RPE6" s="149"/>
      <c r="RPF6" s="149"/>
      <c r="RPG6" s="149"/>
      <c r="RPH6" s="149"/>
      <c r="RPI6" s="149"/>
      <c r="RPJ6" s="149"/>
      <c r="RPK6" s="149"/>
      <c r="RPL6" s="149"/>
      <c r="RPM6" s="149"/>
      <c r="RPN6" s="149"/>
      <c r="RPO6" s="149"/>
      <c r="RPP6" s="149"/>
      <c r="RPQ6" s="149"/>
      <c r="RPR6" s="149"/>
      <c r="RPS6" s="149"/>
      <c r="RPT6" s="149"/>
      <c r="RPU6" s="149"/>
      <c r="RPV6" s="149"/>
      <c r="RPW6" s="149"/>
      <c r="RPX6" s="149"/>
      <c r="RPY6" s="149"/>
      <c r="RPZ6" s="149"/>
      <c r="RQA6" s="149"/>
      <c r="RQB6" s="149"/>
      <c r="RQC6" s="149"/>
      <c r="RQD6" s="149"/>
      <c r="RQE6" s="149"/>
      <c r="RQF6" s="149"/>
      <c r="RQG6" s="149"/>
      <c r="RQH6" s="149"/>
      <c r="RQI6" s="149"/>
      <c r="RQJ6" s="149"/>
      <c r="RQK6" s="149"/>
      <c r="RQL6" s="149"/>
      <c r="RQM6" s="149"/>
      <c r="RQN6" s="149"/>
      <c r="RQO6" s="149"/>
      <c r="RQP6" s="149"/>
      <c r="RQQ6" s="149"/>
      <c r="RQR6" s="149"/>
      <c r="RQS6" s="149"/>
      <c r="RQT6" s="149"/>
      <c r="RQU6" s="149"/>
      <c r="RQV6" s="149"/>
      <c r="RQW6" s="149"/>
      <c r="RQX6" s="149"/>
      <c r="RQY6" s="149"/>
      <c r="RQZ6" s="149"/>
      <c r="RRA6" s="149"/>
      <c r="RRB6" s="149"/>
      <c r="RRC6" s="149"/>
      <c r="RRD6" s="149"/>
      <c r="RRE6" s="149"/>
      <c r="RRF6" s="149"/>
      <c r="RRG6" s="149"/>
      <c r="RRH6" s="149"/>
      <c r="RRI6" s="149"/>
      <c r="RRJ6" s="149"/>
      <c r="RRK6" s="149"/>
      <c r="RRL6" s="149"/>
      <c r="RRM6" s="149"/>
      <c r="RRN6" s="149"/>
      <c r="RRO6" s="149"/>
      <c r="RRP6" s="149"/>
      <c r="RRQ6" s="149"/>
      <c r="RRR6" s="149"/>
      <c r="RRS6" s="149"/>
      <c r="RRT6" s="149"/>
      <c r="RRU6" s="149"/>
      <c r="RRV6" s="149"/>
      <c r="RRW6" s="149"/>
      <c r="RRX6" s="149"/>
      <c r="RRY6" s="149"/>
      <c r="RRZ6" s="149"/>
      <c r="RSA6" s="149"/>
      <c r="RSB6" s="149"/>
      <c r="RSC6" s="149"/>
      <c r="RSD6" s="149"/>
      <c r="RSE6" s="149"/>
      <c r="RSF6" s="149"/>
      <c r="RSG6" s="149"/>
      <c r="RSH6" s="149"/>
      <c r="RSI6" s="149"/>
      <c r="RSJ6" s="149"/>
      <c r="RSK6" s="149"/>
      <c r="RSL6" s="149"/>
      <c r="RSM6" s="149"/>
      <c r="RSN6" s="149"/>
      <c r="RSO6" s="149"/>
      <c r="RSP6" s="149"/>
      <c r="RSQ6" s="149"/>
      <c r="RSR6" s="149"/>
      <c r="RSS6" s="149"/>
      <c r="RST6" s="149"/>
      <c r="RSU6" s="149"/>
      <c r="RSV6" s="149"/>
      <c r="RSW6" s="149"/>
      <c r="RSX6" s="149"/>
      <c r="RSY6" s="149"/>
      <c r="RSZ6" s="149"/>
      <c r="RTA6" s="149"/>
      <c r="RTB6" s="149"/>
      <c r="RTC6" s="149"/>
      <c r="RTD6" s="149"/>
      <c r="RTE6" s="149"/>
      <c r="RTF6" s="149"/>
      <c r="RTG6" s="149"/>
      <c r="RTH6" s="149"/>
      <c r="RTI6" s="149"/>
      <c r="RTJ6" s="149"/>
      <c r="RTK6" s="149"/>
      <c r="RTL6" s="149"/>
      <c r="RTM6" s="149"/>
      <c r="RTN6" s="149"/>
      <c r="RTO6" s="149"/>
      <c r="RTP6" s="149"/>
      <c r="RTQ6" s="149"/>
      <c r="RTR6" s="149"/>
      <c r="RTS6" s="149"/>
      <c r="RTT6" s="149"/>
      <c r="RTU6" s="149"/>
      <c r="RTV6" s="149"/>
      <c r="RTW6" s="149"/>
      <c r="RTX6" s="149"/>
      <c r="RTY6" s="149"/>
      <c r="RTZ6" s="149"/>
      <c r="RUA6" s="149"/>
      <c r="RUB6" s="149"/>
      <c r="RUC6" s="149"/>
      <c r="RUD6" s="149"/>
      <c r="RUE6" s="149"/>
      <c r="RUF6" s="149"/>
      <c r="RUG6" s="149"/>
      <c r="RUH6" s="149"/>
      <c r="RUI6" s="149"/>
      <c r="RUJ6" s="149"/>
      <c r="RUK6" s="149"/>
      <c r="RUL6" s="149"/>
      <c r="RUM6" s="149"/>
      <c r="RUN6" s="149"/>
      <c r="RUO6" s="149"/>
      <c r="RUP6" s="149"/>
      <c r="RUQ6" s="149"/>
      <c r="RUR6" s="149"/>
      <c r="RUS6" s="149"/>
      <c r="RUT6" s="149"/>
      <c r="RUU6" s="149"/>
      <c r="RUV6" s="149"/>
      <c r="RUW6" s="149"/>
      <c r="RUX6" s="149"/>
      <c r="RUY6" s="149"/>
      <c r="RUZ6" s="149"/>
      <c r="RVA6" s="149"/>
      <c r="RVB6" s="149"/>
      <c r="RVC6" s="149"/>
      <c r="RVD6" s="149"/>
      <c r="RVE6" s="149"/>
      <c r="RVF6" s="149"/>
      <c r="RVG6" s="149"/>
      <c r="RVH6" s="149"/>
      <c r="RVI6" s="149"/>
      <c r="RVJ6" s="149"/>
      <c r="RVK6" s="149"/>
      <c r="RVL6" s="149"/>
      <c r="RVM6" s="149"/>
      <c r="RVN6" s="149"/>
      <c r="RVO6" s="149"/>
      <c r="RVP6" s="149"/>
      <c r="RVQ6" s="149"/>
      <c r="RVR6" s="149"/>
      <c r="RVS6" s="149"/>
      <c r="RVT6" s="149"/>
      <c r="RVU6" s="149"/>
      <c r="RVV6" s="149"/>
      <c r="RVW6" s="149"/>
      <c r="RVX6" s="149"/>
      <c r="RVY6" s="149"/>
      <c r="RVZ6" s="149"/>
      <c r="RWA6" s="149"/>
      <c r="RWB6" s="149"/>
      <c r="RWC6" s="149"/>
      <c r="RWD6" s="149"/>
      <c r="RWE6" s="149"/>
      <c r="RWF6" s="149"/>
      <c r="RWG6" s="149"/>
      <c r="RWH6" s="149"/>
      <c r="RWI6" s="149"/>
      <c r="RWJ6" s="149"/>
      <c r="RWK6" s="149"/>
      <c r="RWL6" s="149"/>
      <c r="RWM6" s="149"/>
      <c r="RWN6" s="149"/>
      <c r="RWO6" s="149"/>
      <c r="RWP6" s="149"/>
      <c r="RWQ6" s="149"/>
      <c r="RWR6" s="149"/>
      <c r="RWS6" s="149"/>
      <c r="RWT6" s="149"/>
      <c r="RWU6" s="149"/>
      <c r="RWV6" s="149"/>
      <c r="RWW6" s="149"/>
      <c r="RWX6" s="149"/>
      <c r="RWY6" s="149"/>
      <c r="RWZ6" s="149"/>
      <c r="RXA6" s="149"/>
      <c r="RXB6" s="149"/>
      <c r="RXC6" s="149"/>
      <c r="RXD6" s="149"/>
      <c r="RXE6" s="149"/>
      <c r="RXF6" s="149"/>
      <c r="RXG6" s="149"/>
      <c r="RXH6" s="149"/>
      <c r="RXI6" s="149"/>
      <c r="RXJ6" s="149"/>
      <c r="RXK6" s="149"/>
      <c r="RXL6" s="149"/>
      <c r="RXM6" s="149"/>
      <c r="RXN6" s="149"/>
      <c r="RXO6" s="149"/>
      <c r="RXP6" s="149"/>
      <c r="RXQ6" s="149"/>
      <c r="RXR6" s="149"/>
      <c r="RXS6" s="149"/>
      <c r="RXT6" s="149"/>
      <c r="RXU6" s="149"/>
      <c r="RXV6" s="149"/>
      <c r="RXW6" s="149"/>
      <c r="RXX6" s="149"/>
      <c r="RXY6" s="149"/>
      <c r="RXZ6" s="149"/>
      <c r="RYA6" s="149"/>
      <c r="RYB6" s="149"/>
      <c r="RYC6" s="149"/>
      <c r="RYD6" s="149"/>
      <c r="RYE6" s="149"/>
      <c r="RYF6" s="149"/>
      <c r="RYG6" s="149"/>
      <c r="RYH6" s="149"/>
      <c r="RYI6" s="149"/>
      <c r="RYJ6" s="149"/>
      <c r="RYK6" s="149"/>
      <c r="RYL6" s="149"/>
      <c r="RYM6" s="149"/>
      <c r="RYN6" s="149"/>
      <c r="RYO6" s="149"/>
      <c r="RYP6" s="149"/>
      <c r="RYQ6" s="149"/>
      <c r="RYR6" s="149"/>
      <c r="RYS6" s="149"/>
      <c r="RYT6" s="149"/>
      <c r="RYU6" s="149"/>
      <c r="RYV6" s="149"/>
      <c r="RYW6" s="149"/>
      <c r="RYX6" s="149"/>
      <c r="RYY6" s="149"/>
      <c r="RYZ6" s="149"/>
      <c r="RZA6" s="149"/>
      <c r="RZB6" s="149"/>
      <c r="RZC6" s="149"/>
      <c r="RZD6" s="149"/>
      <c r="RZE6" s="149"/>
      <c r="RZF6" s="149"/>
      <c r="RZG6" s="149"/>
      <c r="RZH6" s="149"/>
      <c r="RZI6" s="149"/>
      <c r="RZJ6" s="149"/>
      <c r="RZK6" s="149"/>
      <c r="RZL6" s="149"/>
      <c r="RZM6" s="149"/>
      <c r="RZN6" s="149"/>
      <c r="RZO6" s="149"/>
      <c r="RZP6" s="149"/>
      <c r="RZQ6" s="149"/>
      <c r="RZR6" s="149"/>
      <c r="RZS6" s="149"/>
      <c r="RZT6" s="149"/>
      <c r="RZU6" s="149"/>
      <c r="RZV6" s="149"/>
      <c r="RZW6" s="149"/>
      <c r="RZX6" s="149"/>
      <c r="RZY6" s="149"/>
      <c r="RZZ6" s="149"/>
      <c r="SAA6" s="149"/>
      <c r="SAB6" s="149"/>
      <c r="SAC6" s="149"/>
      <c r="SAD6" s="149"/>
      <c r="SAE6" s="149"/>
      <c r="SAF6" s="149"/>
      <c r="SAG6" s="149"/>
      <c r="SAH6" s="149"/>
      <c r="SAI6" s="149"/>
      <c r="SAJ6" s="149"/>
      <c r="SAK6" s="149"/>
      <c r="SAL6" s="149"/>
      <c r="SAM6" s="149"/>
      <c r="SAN6" s="149"/>
      <c r="SAO6" s="149"/>
      <c r="SAP6" s="149"/>
      <c r="SAQ6" s="149"/>
      <c r="SAR6" s="149"/>
      <c r="SAS6" s="149"/>
      <c r="SAT6" s="149"/>
      <c r="SAU6" s="149"/>
      <c r="SAV6" s="149"/>
      <c r="SAW6" s="149"/>
      <c r="SAX6" s="149"/>
      <c r="SAY6" s="149"/>
      <c r="SAZ6" s="149"/>
      <c r="SBA6" s="149"/>
      <c r="SBB6" s="149"/>
      <c r="SBC6" s="149"/>
      <c r="SBD6" s="149"/>
      <c r="SBE6" s="149"/>
      <c r="SBF6" s="149"/>
      <c r="SBG6" s="149"/>
      <c r="SBH6" s="149"/>
      <c r="SBI6" s="149"/>
      <c r="SBJ6" s="149"/>
      <c r="SBK6" s="149"/>
      <c r="SBL6" s="149"/>
      <c r="SBM6" s="149"/>
      <c r="SBN6" s="149"/>
      <c r="SBO6" s="149"/>
      <c r="SBP6" s="149"/>
      <c r="SBQ6" s="149"/>
      <c r="SBR6" s="149"/>
      <c r="SBS6" s="149"/>
      <c r="SBT6" s="149"/>
      <c r="SBU6" s="149"/>
      <c r="SBV6" s="149"/>
      <c r="SBW6" s="149"/>
      <c r="SBX6" s="149"/>
      <c r="SBY6" s="149"/>
      <c r="SBZ6" s="149"/>
      <c r="SCA6" s="149"/>
      <c r="SCB6" s="149"/>
      <c r="SCC6" s="149"/>
      <c r="SCD6" s="149"/>
      <c r="SCE6" s="149"/>
      <c r="SCF6" s="149"/>
      <c r="SCG6" s="149"/>
      <c r="SCH6" s="149"/>
      <c r="SCI6" s="149"/>
      <c r="SCJ6" s="149"/>
      <c r="SCK6" s="149"/>
      <c r="SCL6" s="149"/>
      <c r="SCM6" s="149"/>
      <c r="SCN6" s="149"/>
      <c r="SCO6" s="149"/>
      <c r="SCP6" s="149"/>
      <c r="SCQ6" s="149"/>
      <c r="SCR6" s="149"/>
      <c r="SCS6" s="149"/>
      <c r="SCT6" s="149"/>
      <c r="SCU6" s="149"/>
      <c r="SCV6" s="149"/>
      <c r="SCW6" s="149"/>
      <c r="SCX6" s="149"/>
      <c r="SCY6" s="149"/>
      <c r="SCZ6" s="149"/>
      <c r="SDA6" s="149"/>
      <c r="SDB6" s="149"/>
      <c r="SDC6" s="149"/>
      <c r="SDD6" s="149"/>
      <c r="SDE6" s="149"/>
      <c r="SDF6" s="149"/>
      <c r="SDG6" s="149"/>
      <c r="SDH6" s="149"/>
      <c r="SDI6" s="149"/>
      <c r="SDJ6" s="149"/>
      <c r="SDK6" s="149"/>
      <c r="SDL6" s="149"/>
      <c r="SDM6" s="149"/>
      <c r="SDN6" s="149"/>
      <c r="SDO6" s="149"/>
      <c r="SDP6" s="149"/>
      <c r="SDQ6" s="149"/>
      <c r="SDR6" s="149"/>
      <c r="SDS6" s="149"/>
      <c r="SDT6" s="149"/>
      <c r="SDU6" s="149"/>
      <c r="SDV6" s="149"/>
      <c r="SDW6" s="149"/>
      <c r="SDX6" s="149"/>
      <c r="SDY6" s="149"/>
      <c r="SDZ6" s="149"/>
      <c r="SEA6" s="149"/>
      <c r="SEB6" s="149"/>
      <c r="SEC6" s="149"/>
      <c r="SED6" s="149"/>
      <c r="SEE6" s="149"/>
      <c r="SEF6" s="149"/>
      <c r="SEG6" s="149"/>
      <c r="SEH6" s="149"/>
      <c r="SEI6" s="149"/>
      <c r="SEJ6" s="149"/>
      <c r="SEK6" s="149"/>
      <c r="SEL6" s="149"/>
      <c r="SEM6" s="149"/>
      <c r="SEN6" s="149"/>
      <c r="SEO6" s="149"/>
      <c r="SEP6" s="149"/>
      <c r="SEQ6" s="149"/>
      <c r="SER6" s="149"/>
      <c r="SES6" s="149"/>
      <c r="SET6" s="149"/>
      <c r="SEU6" s="149"/>
      <c r="SEV6" s="149"/>
      <c r="SEW6" s="149"/>
      <c r="SEX6" s="149"/>
      <c r="SEY6" s="149"/>
      <c r="SEZ6" s="149"/>
      <c r="SFA6" s="149"/>
      <c r="SFB6" s="149"/>
      <c r="SFC6" s="149"/>
      <c r="SFD6" s="149"/>
      <c r="SFE6" s="149"/>
      <c r="SFF6" s="149"/>
      <c r="SFG6" s="149"/>
      <c r="SFH6" s="149"/>
      <c r="SFI6" s="149"/>
      <c r="SFJ6" s="149"/>
      <c r="SFK6" s="149"/>
      <c r="SFL6" s="149"/>
      <c r="SFM6" s="149"/>
      <c r="SFN6" s="149"/>
      <c r="SFO6" s="149"/>
      <c r="SFP6" s="149"/>
      <c r="SFQ6" s="149"/>
      <c r="SFR6" s="149"/>
      <c r="SFS6" s="149"/>
      <c r="SFT6" s="149"/>
      <c r="SFU6" s="149"/>
      <c r="SFV6" s="149"/>
      <c r="SFW6" s="149"/>
      <c r="SFX6" s="149"/>
      <c r="SFY6" s="149"/>
      <c r="SFZ6" s="149"/>
      <c r="SGA6" s="149"/>
      <c r="SGB6" s="149"/>
      <c r="SGC6" s="149"/>
      <c r="SGD6" s="149"/>
      <c r="SGE6" s="149"/>
      <c r="SGF6" s="149"/>
      <c r="SGG6" s="149"/>
      <c r="SGH6" s="149"/>
      <c r="SGI6" s="149"/>
      <c r="SGJ6" s="149"/>
      <c r="SGK6" s="149"/>
      <c r="SGL6" s="149"/>
      <c r="SGM6" s="149"/>
      <c r="SGN6" s="149"/>
      <c r="SGO6" s="149"/>
      <c r="SGP6" s="149"/>
      <c r="SGQ6" s="149"/>
      <c r="SGR6" s="149"/>
      <c r="SGS6" s="149"/>
      <c r="SGT6" s="149"/>
      <c r="SGU6" s="149"/>
      <c r="SGV6" s="149"/>
      <c r="SGW6" s="149"/>
      <c r="SGX6" s="149"/>
      <c r="SGY6" s="149"/>
      <c r="SGZ6" s="149"/>
      <c r="SHA6" s="149"/>
      <c r="SHB6" s="149"/>
      <c r="SHC6" s="149"/>
      <c r="SHD6" s="149"/>
      <c r="SHE6" s="149"/>
      <c r="SHF6" s="149"/>
      <c r="SHG6" s="149"/>
      <c r="SHH6" s="149"/>
      <c r="SHI6" s="149"/>
      <c r="SHJ6" s="149"/>
      <c r="SHK6" s="149"/>
      <c r="SHL6" s="149"/>
      <c r="SHM6" s="149"/>
      <c r="SHN6" s="149"/>
      <c r="SHO6" s="149"/>
      <c r="SHP6" s="149"/>
      <c r="SHQ6" s="149"/>
      <c r="SHR6" s="149"/>
      <c r="SHS6" s="149"/>
      <c r="SHT6" s="149"/>
      <c r="SHU6" s="149"/>
      <c r="SHV6" s="149"/>
      <c r="SHW6" s="149"/>
      <c r="SHX6" s="149"/>
      <c r="SHY6" s="149"/>
      <c r="SHZ6" s="149"/>
      <c r="SIA6" s="149"/>
      <c r="SIB6" s="149"/>
      <c r="SIC6" s="149"/>
      <c r="SID6" s="149"/>
      <c r="SIE6" s="149"/>
      <c r="SIF6" s="149"/>
      <c r="SIG6" s="149"/>
      <c r="SIH6" s="149"/>
      <c r="SII6" s="149"/>
      <c r="SIJ6" s="149"/>
      <c r="SIK6" s="149"/>
      <c r="SIL6" s="149"/>
      <c r="SIM6" s="149"/>
      <c r="SIN6" s="149"/>
      <c r="SIO6" s="149"/>
      <c r="SIP6" s="149"/>
      <c r="SIQ6" s="149"/>
      <c r="SIR6" s="149"/>
      <c r="SIS6" s="149"/>
      <c r="SIT6" s="149"/>
      <c r="SIU6" s="149"/>
      <c r="SIV6" s="149"/>
      <c r="SIW6" s="149"/>
      <c r="SIX6" s="149"/>
      <c r="SIY6" s="149"/>
      <c r="SIZ6" s="149"/>
      <c r="SJA6" s="149"/>
      <c r="SJB6" s="149"/>
      <c r="SJC6" s="149"/>
      <c r="SJD6" s="149"/>
      <c r="SJE6" s="149"/>
      <c r="SJF6" s="149"/>
      <c r="SJG6" s="149"/>
      <c r="SJH6" s="149"/>
      <c r="SJI6" s="149"/>
      <c r="SJJ6" s="149"/>
      <c r="SJK6" s="149"/>
      <c r="SJL6" s="149"/>
      <c r="SJM6" s="149"/>
      <c r="SJN6" s="149"/>
      <c r="SJO6" s="149"/>
      <c r="SJP6" s="149"/>
      <c r="SJQ6" s="149"/>
      <c r="SJR6" s="149"/>
      <c r="SJS6" s="149"/>
      <c r="SJT6" s="149"/>
      <c r="SJU6" s="149"/>
      <c r="SJV6" s="149"/>
      <c r="SJW6" s="149"/>
      <c r="SJX6" s="149"/>
      <c r="SJY6" s="149"/>
      <c r="SJZ6" s="149"/>
      <c r="SKA6" s="149"/>
      <c r="SKB6" s="149"/>
      <c r="SKC6" s="149"/>
      <c r="SKD6" s="149"/>
      <c r="SKE6" s="149"/>
      <c r="SKF6" s="149"/>
      <c r="SKG6" s="149"/>
      <c r="SKH6" s="149"/>
      <c r="SKI6" s="149"/>
      <c r="SKJ6" s="149"/>
      <c r="SKK6" s="149"/>
      <c r="SKL6" s="149"/>
      <c r="SKM6" s="149"/>
      <c r="SKN6" s="149"/>
      <c r="SKO6" s="149"/>
      <c r="SKP6" s="149"/>
      <c r="SKQ6" s="149"/>
      <c r="SKR6" s="149"/>
      <c r="SKS6" s="149"/>
      <c r="SKT6" s="149"/>
      <c r="SKU6" s="149"/>
      <c r="SKV6" s="149"/>
      <c r="SKW6" s="149"/>
      <c r="SKX6" s="149"/>
      <c r="SKY6" s="149"/>
      <c r="SKZ6" s="149"/>
      <c r="SLA6" s="149"/>
      <c r="SLB6" s="149"/>
      <c r="SLC6" s="149"/>
      <c r="SLD6" s="149"/>
      <c r="SLE6" s="149"/>
      <c r="SLF6" s="149"/>
      <c r="SLG6" s="149"/>
      <c r="SLH6" s="149"/>
      <c r="SLI6" s="149"/>
      <c r="SLJ6" s="149"/>
      <c r="SLK6" s="149"/>
      <c r="SLL6" s="149"/>
      <c r="SLM6" s="149"/>
      <c r="SLN6" s="149"/>
      <c r="SLO6" s="149"/>
      <c r="SLP6" s="149"/>
      <c r="SLQ6" s="149"/>
      <c r="SLR6" s="149"/>
      <c r="SLS6" s="149"/>
      <c r="SLT6" s="149"/>
      <c r="SLU6" s="149"/>
      <c r="SLV6" s="149"/>
      <c r="SLW6" s="149"/>
      <c r="SLX6" s="149"/>
      <c r="SLY6" s="149"/>
      <c r="SLZ6" s="149"/>
      <c r="SMA6" s="149"/>
      <c r="SMB6" s="149"/>
      <c r="SMC6" s="149"/>
      <c r="SMD6" s="149"/>
      <c r="SME6" s="149"/>
      <c r="SMF6" s="149"/>
      <c r="SMG6" s="149"/>
      <c r="SMH6" s="149"/>
      <c r="SMI6" s="149"/>
      <c r="SMJ6" s="149"/>
      <c r="SMK6" s="149"/>
      <c r="SML6" s="149"/>
      <c r="SMM6" s="149"/>
      <c r="SMN6" s="149"/>
      <c r="SMO6" s="149"/>
      <c r="SMP6" s="149"/>
      <c r="SMQ6" s="149"/>
      <c r="SMR6" s="149"/>
      <c r="SMS6" s="149"/>
      <c r="SMT6" s="149"/>
      <c r="SMU6" s="149"/>
      <c r="SMV6" s="149"/>
      <c r="SMW6" s="149"/>
      <c r="SMX6" s="149"/>
      <c r="SMY6" s="149"/>
      <c r="SMZ6" s="149"/>
      <c r="SNA6" s="149"/>
      <c r="SNB6" s="149"/>
      <c r="SNC6" s="149"/>
      <c r="SND6" s="149"/>
      <c r="SNE6" s="149"/>
      <c r="SNF6" s="149"/>
      <c r="SNG6" s="149"/>
      <c r="SNH6" s="149"/>
      <c r="SNI6" s="149"/>
      <c r="SNJ6" s="149"/>
      <c r="SNK6" s="149"/>
      <c r="SNL6" s="149"/>
      <c r="SNM6" s="149"/>
      <c r="SNN6" s="149"/>
      <c r="SNO6" s="149"/>
      <c r="SNP6" s="149"/>
      <c r="SNQ6" s="149"/>
      <c r="SNR6" s="149"/>
      <c r="SNS6" s="149"/>
      <c r="SNT6" s="149"/>
      <c r="SNU6" s="149"/>
      <c r="SNV6" s="149"/>
      <c r="SNW6" s="149"/>
      <c r="SNX6" s="149"/>
      <c r="SNY6" s="149"/>
      <c r="SNZ6" s="149"/>
      <c r="SOA6" s="149"/>
      <c r="SOB6" s="149"/>
      <c r="SOC6" s="149"/>
      <c r="SOD6" s="149"/>
      <c r="SOE6" s="149"/>
      <c r="SOF6" s="149"/>
      <c r="SOG6" s="149"/>
      <c r="SOH6" s="149"/>
      <c r="SOI6" s="149"/>
      <c r="SOJ6" s="149"/>
      <c r="SOK6" s="149"/>
      <c r="SOL6" s="149"/>
      <c r="SOM6" s="149"/>
      <c r="SON6" s="149"/>
      <c r="SOO6" s="149"/>
      <c r="SOP6" s="149"/>
      <c r="SOQ6" s="149"/>
      <c r="SOR6" s="149"/>
      <c r="SOS6" s="149"/>
      <c r="SOT6" s="149"/>
      <c r="SOU6" s="149"/>
      <c r="SOV6" s="149"/>
      <c r="SOW6" s="149"/>
      <c r="SOX6" s="149"/>
      <c r="SOY6" s="149"/>
      <c r="SOZ6" s="149"/>
      <c r="SPA6" s="149"/>
      <c r="SPB6" s="149"/>
      <c r="SPC6" s="149"/>
      <c r="SPD6" s="149"/>
      <c r="SPE6" s="149"/>
      <c r="SPF6" s="149"/>
      <c r="SPG6" s="149"/>
      <c r="SPH6" s="149"/>
      <c r="SPI6" s="149"/>
      <c r="SPJ6" s="149"/>
      <c r="SPK6" s="149"/>
      <c r="SPL6" s="149"/>
      <c r="SPM6" s="149"/>
      <c r="SPN6" s="149"/>
      <c r="SPO6" s="149"/>
      <c r="SPP6" s="149"/>
      <c r="SPQ6" s="149"/>
      <c r="SPR6" s="149"/>
      <c r="SPS6" s="149"/>
      <c r="SPT6" s="149"/>
      <c r="SPU6" s="149"/>
      <c r="SPV6" s="149"/>
      <c r="SPW6" s="149"/>
      <c r="SPX6" s="149"/>
      <c r="SPY6" s="149"/>
      <c r="SPZ6" s="149"/>
      <c r="SQA6" s="149"/>
      <c r="SQB6" s="149"/>
      <c r="SQC6" s="149"/>
      <c r="SQD6" s="149"/>
      <c r="SQE6" s="149"/>
      <c r="SQF6" s="149"/>
      <c r="SQG6" s="149"/>
      <c r="SQH6" s="149"/>
      <c r="SQI6" s="149"/>
      <c r="SQJ6" s="149"/>
      <c r="SQK6" s="149"/>
      <c r="SQL6" s="149"/>
      <c r="SQM6" s="149"/>
      <c r="SQN6" s="149"/>
      <c r="SQO6" s="149"/>
      <c r="SQP6" s="149"/>
      <c r="SQQ6" s="149"/>
      <c r="SQR6" s="149"/>
      <c r="SQS6" s="149"/>
      <c r="SQT6" s="149"/>
      <c r="SQU6" s="149"/>
      <c r="SQV6" s="149"/>
      <c r="SQW6" s="149"/>
      <c r="SQX6" s="149"/>
      <c r="SQY6" s="149"/>
      <c r="SQZ6" s="149"/>
      <c r="SRA6" s="149"/>
      <c r="SRB6" s="149"/>
      <c r="SRC6" s="149"/>
      <c r="SRD6" s="149"/>
      <c r="SRE6" s="149"/>
      <c r="SRF6" s="149"/>
      <c r="SRG6" s="149"/>
      <c r="SRH6" s="149"/>
      <c r="SRI6" s="149"/>
      <c r="SRJ6" s="149"/>
      <c r="SRK6" s="149"/>
      <c r="SRL6" s="149"/>
      <c r="SRM6" s="149"/>
      <c r="SRN6" s="149"/>
      <c r="SRO6" s="149"/>
      <c r="SRP6" s="149"/>
      <c r="SRQ6" s="149"/>
      <c r="SRR6" s="149"/>
      <c r="SRS6" s="149"/>
      <c r="SRT6" s="149"/>
      <c r="SRU6" s="149"/>
      <c r="SRV6" s="149"/>
      <c r="SRW6" s="149"/>
      <c r="SRX6" s="149"/>
      <c r="SRY6" s="149"/>
      <c r="SRZ6" s="149"/>
      <c r="SSA6" s="149"/>
      <c r="SSB6" s="149"/>
      <c r="SSC6" s="149"/>
      <c r="SSD6" s="149"/>
      <c r="SSE6" s="149"/>
      <c r="SSF6" s="149"/>
      <c r="SSG6" s="149"/>
      <c r="SSH6" s="149"/>
      <c r="SSI6" s="149"/>
      <c r="SSJ6" s="149"/>
      <c r="SSK6" s="149"/>
      <c r="SSL6" s="149"/>
      <c r="SSM6" s="149"/>
      <c r="SSN6" s="149"/>
      <c r="SSO6" s="149"/>
      <c r="SSP6" s="149"/>
      <c r="SSQ6" s="149"/>
      <c r="SSR6" s="149"/>
      <c r="SSS6" s="149"/>
      <c r="SST6" s="149"/>
      <c r="SSU6" s="149"/>
      <c r="SSV6" s="149"/>
      <c r="SSW6" s="149"/>
      <c r="SSX6" s="149"/>
      <c r="SSY6" s="149"/>
      <c r="SSZ6" s="149"/>
      <c r="STA6" s="149"/>
      <c r="STB6" s="149"/>
      <c r="STC6" s="149"/>
      <c r="STD6" s="149"/>
      <c r="STE6" s="149"/>
      <c r="STF6" s="149"/>
      <c r="STG6" s="149"/>
      <c r="STH6" s="149"/>
      <c r="STI6" s="149"/>
      <c r="STJ6" s="149"/>
      <c r="STK6" s="149"/>
      <c r="STL6" s="149"/>
      <c r="STM6" s="149"/>
      <c r="STN6" s="149"/>
      <c r="STO6" s="149"/>
      <c r="STP6" s="149"/>
      <c r="STQ6" s="149"/>
      <c r="STR6" s="149"/>
      <c r="STS6" s="149"/>
      <c r="STT6" s="149"/>
      <c r="STU6" s="149"/>
      <c r="STV6" s="149"/>
      <c r="STW6" s="149"/>
      <c r="STX6" s="149"/>
      <c r="STY6" s="149"/>
      <c r="STZ6" s="149"/>
      <c r="SUA6" s="149"/>
      <c r="SUB6" s="149"/>
      <c r="SUC6" s="149"/>
      <c r="SUD6" s="149"/>
      <c r="SUE6" s="149"/>
      <c r="SUF6" s="149"/>
      <c r="SUG6" s="149"/>
      <c r="SUH6" s="149"/>
      <c r="SUI6" s="149"/>
      <c r="SUJ6" s="149"/>
      <c r="SUK6" s="149"/>
      <c r="SUL6" s="149"/>
      <c r="SUM6" s="149"/>
      <c r="SUN6" s="149"/>
      <c r="SUO6" s="149"/>
      <c r="SUP6" s="149"/>
      <c r="SUQ6" s="149"/>
      <c r="SUR6" s="149"/>
      <c r="SUS6" s="149"/>
      <c r="SUT6" s="149"/>
      <c r="SUU6" s="149"/>
      <c r="SUV6" s="149"/>
      <c r="SUW6" s="149"/>
      <c r="SUX6" s="149"/>
      <c r="SUY6" s="149"/>
      <c r="SUZ6" s="149"/>
      <c r="SVA6" s="149"/>
      <c r="SVB6" s="149"/>
      <c r="SVC6" s="149"/>
      <c r="SVD6" s="149"/>
      <c r="SVE6" s="149"/>
      <c r="SVF6" s="149"/>
      <c r="SVG6" s="149"/>
      <c r="SVH6" s="149"/>
      <c r="SVI6" s="149"/>
      <c r="SVJ6" s="149"/>
      <c r="SVK6" s="149"/>
      <c r="SVL6" s="149"/>
      <c r="SVM6" s="149"/>
      <c r="SVN6" s="149"/>
      <c r="SVO6" s="149"/>
      <c r="SVP6" s="149"/>
      <c r="SVQ6" s="149"/>
      <c r="SVR6" s="149"/>
      <c r="SVS6" s="149"/>
      <c r="SVT6" s="149"/>
      <c r="SVU6" s="149"/>
      <c r="SVV6" s="149"/>
      <c r="SVW6" s="149"/>
      <c r="SVX6" s="149"/>
      <c r="SVY6" s="149"/>
      <c r="SVZ6" s="149"/>
      <c r="SWA6" s="149"/>
      <c r="SWB6" s="149"/>
      <c r="SWC6" s="149"/>
      <c r="SWD6" s="149"/>
      <c r="SWE6" s="149"/>
      <c r="SWF6" s="149"/>
      <c r="SWG6" s="149"/>
      <c r="SWH6" s="149"/>
      <c r="SWI6" s="149"/>
      <c r="SWJ6" s="149"/>
      <c r="SWK6" s="149"/>
      <c r="SWL6" s="149"/>
      <c r="SWM6" s="149"/>
      <c r="SWN6" s="149"/>
      <c r="SWO6" s="149"/>
      <c r="SWP6" s="149"/>
      <c r="SWQ6" s="149"/>
      <c r="SWR6" s="149"/>
      <c r="SWS6" s="149"/>
      <c r="SWT6" s="149"/>
      <c r="SWU6" s="149"/>
      <c r="SWV6" s="149"/>
      <c r="SWW6" s="149"/>
      <c r="SWX6" s="149"/>
      <c r="SWY6" s="149"/>
      <c r="SWZ6" s="149"/>
      <c r="SXA6" s="149"/>
      <c r="SXB6" s="149"/>
      <c r="SXC6" s="149"/>
      <c r="SXD6" s="149"/>
      <c r="SXE6" s="149"/>
      <c r="SXF6" s="149"/>
      <c r="SXG6" s="149"/>
      <c r="SXH6" s="149"/>
      <c r="SXI6" s="149"/>
      <c r="SXJ6" s="149"/>
      <c r="SXK6" s="149"/>
      <c r="SXL6" s="149"/>
      <c r="SXM6" s="149"/>
      <c r="SXN6" s="149"/>
      <c r="SXO6" s="149"/>
      <c r="SXP6" s="149"/>
      <c r="SXQ6" s="149"/>
      <c r="SXR6" s="149"/>
      <c r="SXS6" s="149"/>
      <c r="SXT6" s="149"/>
      <c r="SXU6" s="149"/>
      <c r="SXV6" s="149"/>
      <c r="SXW6" s="149"/>
      <c r="SXX6" s="149"/>
      <c r="SXY6" s="149"/>
      <c r="SXZ6" s="149"/>
      <c r="SYA6" s="149"/>
      <c r="SYB6" s="149"/>
      <c r="SYC6" s="149"/>
      <c r="SYD6" s="149"/>
      <c r="SYE6" s="149"/>
      <c r="SYF6" s="149"/>
      <c r="SYG6" s="149"/>
      <c r="SYH6" s="149"/>
      <c r="SYI6" s="149"/>
      <c r="SYJ6" s="149"/>
      <c r="SYK6" s="149"/>
      <c r="SYL6" s="149"/>
      <c r="SYM6" s="149"/>
      <c r="SYN6" s="149"/>
      <c r="SYO6" s="149"/>
      <c r="SYP6" s="149"/>
      <c r="SYQ6" s="149"/>
      <c r="SYR6" s="149"/>
      <c r="SYS6" s="149"/>
      <c r="SYT6" s="149"/>
      <c r="SYU6" s="149"/>
      <c r="SYV6" s="149"/>
      <c r="SYW6" s="149"/>
      <c r="SYX6" s="149"/>
      <c r="SYY6" s="149"/>
      <c r="SYZ6" s="149"/>
      <c r="SZA6" s="149"/>
      <c r="SZB6" s="149"/>
      <c r="SZC6" s="149"/>
      <c r="SZD6" s="149"/>
      <c r="SZE6" s="149"/>
      <c r="SZF6" s="149"/>
      <c r="SZG6" s="149"/>
      <c r="SZH6" s="149"/>
      <c r="SZI6" s="149"/>
      <c r="SZJ6" s="149"/>
      <c r="SZK6" s="149"/>
      <c r="SZL6" s="149"/>
      <c r="SZM6" s="149"/>
      <c r="SZN6" s="149"/>
      <c r="SZO6" s="149"/>
      <c r="SZP6" s="149"/>
      <c r="SZQ6" s="149"/>
      <c r="SZR6" s="149"/>
      <c r="SZS6" s="149"/>
      <c r="SZT6" s="149"/>
      <c r="SZU6" s="149"/>
      <c r="SZV6" s="149"/>
      <c r="SZW6" s="149"/>
      <c r="SZX6" s="149"/>
      <c r="SZY6" s="149"/>
      <c r="SZZ6" s="149"/>
      <c r="TAA6" s="149"/>
      <c r="TAB6" s="149"/>
      <c r="TAC6" s="149"/>
      <c r="TAD6" s="149"/>
      <c r="TAE6" s="149"/>
      <c r="TAF6" s="149"/>
      <c r="TAG6" s="149"/>
      <c r="TAH6" s="149"/>
      <c r="TAI6" s="149"/>
      <c r="TAJ6" s="149"/>
      <c r="TAK6" s="149"/>
      <c r="TAL6" s="149"/>
      <c r="TAM6" s="149"/>
      <c r="TAN6" s="149"/>
      <c r="TAO6" s="149"/>
      <c r="TAP6" s="149"/>
      <c r="TAQ6" s="149"/>
      <c r="TAR6" s="149"/>
      <c r="TAS6" s="149"/>
      <c r="TAT6" s="149"/>
      <c r="TAU6" s="149"/>
      <c r="TAV6" s="149"/>
      <c r="TAW6" s="149"/>
      <c r="TAX6" s="149"/>
      <c r="TAY6" s="149"/>
      <c r="TAZ6" s="149"/>
      <c r="TBA6" s="149"/>
      <c r="TBB6" s="149"/>
      <c r="TBC6" s="149"/>
      <c r="TBD6" s="149"/>
      <c r="TBE6" s="149"/>
      <c r="TBF6" s="149"/>
      <c r="TBG6" s="149"/>
      <c r="TBH6" s="149"/>
      <c r="TBI6" s="149"/>
      <c r="TBJ6" s="149"/>
      <c r="TBK6" s="149"/>
      <c r="TBL6" s="149"/>
      <c r="TBM6" s="149"/>
      <c r="TBN6" s="149"/>
      <c r="TBO6" s="149"/>
      <c r="TBP6" s="149"/>
      <c r="TBQ6" s="149"/>
      <c r="TBR6" s="149"/>
      <c r="TBS6" s="149"/>
      <c r="TBT6" s="149"/>
      <c r="TBU6" s="149"/>
      <c r="TBV6" s="149"/>
      <c r="TBW6" s="149"/>
      <c r="TBX6" s="149"/>
      <c r="TBY6" s="149"/>
      <c r="TBZ6" s="149"/>
      <c r="TCA6" s="149"/>
      <c r="TCB6" s="149"/>
      <c r="TCC6" s="149"/>
      <c r="TCD6" s="149"/>
      <c r="TCE6" s="149"/>
      <c r="TCF6" s="149"/>
      <c r="TCG6" s="149"/>
      <c r="TCH6" s="149"/>
      <c r="TCI6" s="149"/>
      <c r="TCJ6" s="149"/>
      <c r="TCK6" s="149"/>
      <c r="TCL6" s="149"/>
      <c r="TCM6" s="149"/>
      <c r="TCN6" s="149"/>
      <c r="TCO6" s="149"/>
      <c r="TCP6" s="149"/>
      <c r="TCQ6" s="149"/>
      <c r="TCR6" s="149"/>
      <c r="TCS6" s="149"/>
      <c r="TCT6" s="149"/>
      <c r="TCU6" s="149"/>
      <c r="TCV6" s="149"/>
      <c r="TCW6" s="149"/>
      <c r="TCX6" s="149"/>
      <c r="TCY6" s="149"/>
      <c r="TCZ6" s="149"/>
      <c r="TDA6" s="149"/>
      <c r="TDB6" s="149"/>
      <c r="TDC6" s="149"/>
      <c r="TDD6" s="149"/>
      <c r="TDE6" s="149"/>
      <c r="TDF6" s="149"/>
      <c r="TDG6" s="149"/>
      <c r="TDH6" s="149"/>
      <c r="TDI6" s="149"/>
      <c r="TDJ6" s="149"/>
      <c r="TDK6" s="149"/>
      <c r="TDL6" s="149"/>
      <c r="TDM6" s="149"/>
      <c r="TDN6" s="149"/>
      <c r="TDO6" s="149"/>
      <c r="TDP6" s="149"/>
      <c r="TDQ6" s="149"/>
      <c r="TDR6" s="149"/>
      <c r="TDS6" s="149"/>
      <c r="TDT6" s="149"/>
      <c r="TDU6" s="149"/>
      <c r="TDV6" s="149"/>
      <c r="TDW6" s="149"/>
      <c r="TDX6" s="149"/>
      <c r="TDY6" s="149"/>
      <c r="TDZ6" s="149"/>
      <c r="TEA6" s="149"/>
      <c r="TEB6" s="149"/>
      <c r="TEC6" s="149"/>
      <c r="TED6" s="149"/>
      <c r="TEE6" s="149"/>
      <c r="TEF6" s="149"/>
      <c r="TEG6" s="149"/>
      <c r="TEH6" s="149"/>
      <c r="TEI6" s="149"/>
      <c r="TEJ6" s="149"/>
      <c r="TEK6" s="149"/>
      <c r="TEL6" s="149"/>
      <c r="TEM6" s="149"/>
      <c r="TEN6" s="149"/>
      <c r="TEO6" s="149"/>
      <c r="TEP6" s="149"/>
      <c r="TEQ6" s="149"/>
      <c r="TER6" s="149"/>
      <c r="TES6" s="149"/>
      <c r="TET6" s="149"/>
      <c r="TEU6" s="149"/>
      <c r="TEV6" s="149"/>
      <c r="TEW6" s="149"/>
      <c r="TEX6" s="149"/>
      <c r="TEY6" s="149"/>
      <c r="TEZ6" s="149"/>
      <c r="TFA6" s="149"/>
      <c r="TFB6" s="149"/>
      <c r="TFC6" s="149"/>
      <c r="TFD6" s="149"/>
      <c r="TFE6" s="149"/>
      <c r="TFF6" s="149"/>
      <c r="TFG6" s="149"/>
      <c r="TFH6" s="149"/>
      <c r="TFI6" s="149"/>
      <c r="TFJ6" s="149"/>
      <c r="TFK6" s="149"/>
      <c r="TFL6" s="149"/>
      <c r="TFM6" s="149"/>
      <c r="TFN6" s="149"/>
      <c r="TFO6" s="149"/>
      <c r="TFP6" s="149"/>
      <c r="TFQ6" s="149"/>
      <c r="TFR6" s="149"/>
      <c r="TFS6" s="149"/>
      <c r="TFT6" s="149"/>
      <c r="TFU6" s="149"/>
      <c r="TFV6" s="149"/>
      <c r="TFW6" s="149"/>
      <c r="TFX6" s="149"/>
      <c r="TFY6" s="149"/>
      <c r="TFZ6" s="149"/>
      <c r="TGA6" s="149"/>
      <c r="TGB6" s="149"/>
      <c r="TGC6" s="149"/>
      <c r="TGD6" s="149"/>
      <c r="TGE6" s="149"/>
      <c r="TGF6" s="149"/>
      <c r="TGG6" s="149"/>
      <c r="TGH6" s="149"/>
      <c r="TGI6" s="149"/>
      <c r="TGJ6" s="149"/>
      <c r="TGK6" s="149"/>
      <c r="TGL6" s="149"/>
      <c r="TGM6" s="149"/>
      <c r="TGN6" s="149"/>
      <c r="TGO6" s="149"/>
      <c r="TGP6" s="149"/>
      <c r="TGQ6" s="149"/>
      <c r="TGR6" s="149"/>
      <c r="TGS6" s="149"/>
      <c r="TGT6" s="149"/>
      <c r="TGU6" s="149"/>
      <c r="TGV6" s="149"/>
      <c r="TGW6" s="149"/>
      <c r="TGX6" s="149"/>
      <c r="TGY6" s="149"/>
      <c r="TGZ6" s="149"/>
      <c r="THA6" s="149"/>
      <c r="THB6" s="149"/>
      <c r="THC6" s="149"/>
      <c r="THD6" s="149"/>
      <c r="THE6" s="149"/>
      <c r="THF6" s="149"/>
      <c r="THG6" s="149"/>
      <c r="THH6" s="149"/>
      <c r="THI6" s="149"/>
      <c r="THJ6" s="149"/>
      <c r="THK6" s="149"/>
      <c r="THL6" s="149"/>
      <c r="THM6" s="149"/>
      <c r="THN6" s="149"/>
      <c r="THO6" s="149"/>
      <c r="THP6" s="149"/>
      <c r="THQ6" s="149"/>
      <c r="THR6" s="149"/>
      <c r="THS6" s="149"/>
      <c r="THT6" s="149"/>
      <c r="THU6" s="149"/>
      <c r="THV6" s="149"/>
      <c r="THW6" s="149"/>
      <c r="THX6" s="149"/>
      <c r="THY6" s="149"/>
      <c r="THZ6" s="149"/>
      <c r="TIA6" s="149"/>
      <c r="TIB6" s="149"/>
      <c r="TIC6" s="149"/>
      <c r="TID6" s="149"/>
      <c r="TIE6" s="149"/>
      <c r="TIF6" s="149"/>
      <c r="TIG6" s="149"/>
      <c r="TIH6" s="149"/>
      <c r="TII6" s="149"/>
      <c r="TIJ6" s="149"/>
      <c r="TIK6" s="149"/>
      <c r="TIL6" s="149"/>
      <c r="TIM6" s="149"/>
      <c r="TIN6" s="149"/>
      <c r="TIO6" s="149"/>
      <c r="TIP6" s="149"/>
      <c r="TIQ6" s="149"/>
      <c r="TIR6" s="149"/>
      <c r="TIS6" s="149"/>
      <c r="TIT6" s="149"/>
      <c r="TIU6" s="149"/>
      <c r="TIV6" s="149"/>
      <c r="TIW6" s="149"/>
      <c r="TIX6" s="149"/>
      <c r="TIY6" s="149"/>
      <c r="TIZ6" s="149"/>
      <c r="TJA6" s="149"/>
      <c r="TJB6" s="149"/>
      <c r="TJC6" s="149"/>
      <c r="TJD6" s="149"/>
      <c r="TJE6" s="149"/>
      <c r="TJF6" s="149"/>
      <c r="TJG6" s="149"/>
      <c r="TJH6" s="149"/>
      <c r="TJI6" s="149"/>
      <c r="TJJ6" s="149"/>
      <c r="TJK6" s="149"/>
      <c r="TJL6" s="149"/>
      <c r="TJM6" s="149"/>
      <c r="TJN6" s="149"/>
      <c r="TJO6" s="149"/>
      <c r="TJP6" s="149"/>
      <c r="TJQ6" s="149"/>
      <c r="TJR6" s="149"/>
      <c r="TJS6" s="149"/>
      <c r="TJT6" s="149"/>
      <c r="TJU6" s="149"/>
      <c r="TJV6" s="149"/>
      <c r="TJW6" s="149"/>
      <c r="TJX6" s="149"/>
      <c r="TJY6" s="149"/>
      <c r="TJZ6" s="149"/>
      <c r="TKA6" s="149"/>
      <c r="TKB6" s="149"/>
      <c r="TKC6" s="149"/>
      <c r="TKD6" s="149"/>
      <c r="TKE6" s="149"/>
      <c r="TKF6" s="149"/>
      <c r="TKG6" s="149"/>
      <c r="TKH6" s="149"/>
      <c r="TKI6" s="149"/>
      <c r="TKJ6" s="149"/>
      <c r="TKK6" s="149"/>
      <c r="TKL6" s="149"/>
      <c r="TKM6" s="149"/>
      <c r="TKN6" s="149"/>
      <c r="TKO6" s="149"/>
      <c r="TKP6" s="149"/>
      <c r="TKQ6" s="149"/>
      <c r="TKR6" s="149"/>
      <c r="TKS6" s="149"/>
      <c r="TKT6" s="149"/>
      <c r="TKU6" s="149"/>
      <c r="TKV6" s="149"/>
      <c r="TKW6" s="149"/>
      <c r="TKX6" s="149"/>
      <c r="TKY6" s="149"/>
      <c r="TKZ6" s="149"/>
      <c r="TLA6" s="149"/>
      <c r="TLB6" s="149"/>
      <c r="TLC6" s="149"/>
      <c r="TLD6" s="149"/>
      <c r="TLE6" s="149"/>
      <c r="TLF6" s="149"/>
      <c r="TLG6" s="149"/>
      <c r="TLH6" s="149"/>
      <c r="TLI6" s="149"/>
      <c r="TLJ6" s="149"/>
      <c r="TLK6" s="149"/>
      <c r="TLL6" s="149"/>
      <c r="TLM6" s="149"/>
      <c r="TLN6" s="149"/>
      <c r="TLO6" s="149"/>
      <c r="TLP6" s="149"/>
      <c r="TLQ6" s="149"/>
      <c r="TLR6" s="149"/>
      <c r="TLS6" s="149"/>
      <c r="TLT6" s="149"/>
      <c r="TLU6" s="149"/>
      <c r="TLV6" s="149"/>
      <c r="TLW6" s="149"/>
      <c r="TLX6" s="149"/>
      <c r="TLY6" s="149"/>
      <c r="TLZ6" s="149"/>
      <c r="TMA6" s="149"/>
      <c r="TMB6" s="149"/>
      <c r="TMC6" s="149"/>
      <c r="TMD6" s="149"/>
      <c r="TME6" s="149"/>
      <c r="TMF6" s="149"/>
      <c r="TMG6" s="149"/>
      <c r="TMH6" s="149"/>
      <c r="TMI6" s="149"/>
      <c r="TMJ6" s="149"/>
      <c r="TMK6" s="149"/>
      <c r="TML6" s="149"/>
      <c r="TMM6" s="149"/>
      <c r="TMN6" s="149"/>
      <c r="TMO6" s="149"/>
      <c r="TMP6" s="149"/>
      <c r="TMQ6" s="149"/>
      <c r="TMR6" s="149"/>
      <c r="TMS6" s="149"/>
      <c r="TMT6" s="149"/>
      <c r="TMU6" s="149"/>
      <c r="TMV6" s="149"/>
      <c r="TMW6" s="149"/>
      <c r="TMX6" s="149"/>
      <c r="TMY6" s="149"/>
      <c r="TMZ6" s="149"/>
      <c r="TNA6" s="149"/>
      <c r="TNB6" s="149"/>
      <c r="TNC6" s="149"/>
      <c r="TND6" s="149"/>
      <c r="TNE6" s="149"/>
      <c r="TNF6" s="149"/>
      <c r="TNG6" s="149"/>
      <c r="TNH6" s="149"/>
      <c r="TNI6" s="149"/>
      <c r="TNJ6" s="149"/>
      <c r="TNK6" s="149"/>
      <c r="TNL6" s="149"/>
      <c r="TNM6" s="149"/>
      <c r="TNN6" s="149"/>
      <c r="TNO6" s="149"/>
      <c r="TNP6" s="149"/>
      <c r="TNQ6" s="149"/>
      <c r="TNR6" s="149"/>
      <c r="TNS6" s="149"/>
      <c r="TNT6" s="149"/>
      <c r="TNU6" s="149"/>
      <c r="TNV6" s="149"/>
      <c r="TNW6" s="149"/>
      <c r="TNX6" s="149"/>
      <c r="TNY6" s="149"/>
      <c r="TNZ6" s="149"/>
      <c r="TOA6" s="149"/>
      <c r="TOB6" s="149"/>
      <c r="TOC6" s="149"/>
      <c r="TOD6" s="149"/>
      <c r="TOE6" s="149"/>
      <c r="TOF6" s="149"/>
      <c r="TOG6" s="149"/>
      <c r="TOH6" s="149"/>
      <c r="TOI6" s="149"/>
      <c r="TOJ6" s="149"/>
      <c r="TOK6" s="149"/>
      <c r="TOL6" s="149"/>
      <c r="TOM6" s="149"/>
      <c r="TON6" s="149"/>
      <c r="TOO6" s="149"/>
      <c r="TOP6" s="149"/>
      <c r="TOQ6" s="149"/>
      <c r="TOR6" s="149"/>
      <c r="TOS6" s="149"/>
      <c r="TOT6" s="149"/>
      <c r="TOU6" s="149"/>
      <c r="TOV6" s="149"/>
      <c r="TOW6" s="149"/>
      <c r="TOX6" s="149"/>
      <c r="TOY6" s="149"/>
      <c r="TOZ6" s="149"/>
      <c r="TPA6" s="149"/>
      <c r="TPB6" s="149"/>
      <c r="TPC6" s="149"/>
      <c r="TPD6" s="149"/>
      <c r="TPE6" s="149"/>
      <c r="TPF6" s="149"/>
      <c r="TPG6" s="149"/>
      <c r="TPH6" s="149"/>
      <c r="TPI6" s="149"/>
      <c r="TPJ6" s="149"/>
      <c r="TPK6" s="149"/>
      <c r="TPL6" s="149"/>
      <c r="TPM6" s="149"/>
      <c r="TPN6" s="149"/>
      <c r="TPO6" s="149"/>
      <c r="TPP6" s="149"/>
      <c r="TPQ6" s="149"/>
      <c r="TPR6" s="149"/>
      <c r="TPS6" s="149"/>
      <c r="TPT6" s="149"/>
      <c r="TPU6" s="149"/>
      <c r="TPV6" s="149"/>
      <c r="TPW6" s="149"/>
      <c r="TPX6" s="149"/>
      <c r="TPY6" s="149"/>
      <c r="TPZ6" s="149"/>
      <c r="TQA6" s="149"/>
      <c r="TQB6" s="149"/>
      <c r="TQC6" s="149"/>
      <c r="TQD6" s="149"/>
      <c r="TQE6" s="149"/>
      <c r="TQF6" s="149"/>
      <c r="TQG6" s="149"/>
      <c r="TQH6" s="149"/>
      <c r="TQI6" s="149"/>
      <c r="TQJ6" s="149"/>
      <c r="TQK6" s="149"/>
      <c r="TQL6" s="149"/>
      <c r="TQM6" s="149"/>
      <c r="TQN6" s="149"/>
      <c r="TQO6" s="149"/>
      <c r="TQP6" s="149"/>
      <c r="TQQ6" s="149"/>
      <c r="TQR6" s="149"/>
      <c r="TQS6" s="149"/>
      <c r="TQT6" s="149"/>
      <c r="TQU6" s="149"/>
      <c r="TQV6" s="149"/>
      <c r="TQW6" s="149"/>
      <c r="TQX6" s="149"/>
      <c r="TQY6" s="149"/>
      <c r="TQZ6" s="149"/>
      <c r="TRA6" s="149"/>
      <c r="TRB6" s="149"/>
      <c r="TRC6" s="149"/>
      <c r="TRD6" s="149"/>
      <c r="TRE6" s="149"/>
      <c r="TRF6" s="149"/>
      <c r="TRG6" s="149"/>
      <c r="TRH6" s="149"/>
      <c r="TRI6" s="149"/>
      <c r="TRJ6" s="149"/>
      <c r="TRK6" s="149"/>
      <c r="TRL6" s="149"/>
      <c r="TRM6" s="149"/>
      <c r="TRN6" s="149"/>
      <c r="TRO6" s="149"/>
      <c r="TRP6" s="149"/>
      <c r="TRQ6" s="149"/>
      <c r="TRR6" s="149"/>
      <c r="TRS6" s="149"/>
      <c r="TRT6" s="149"/>
      <c r="TRU6" s="149"/>
      <c r="TRV6" s="149"/>
      <c r="TRW6" s="149"/>
      <c r="TRX6" s="149"/>
      <c r="TRY6" s="149"/>
      <c r="TRZ6" s="149"/>
      <c r="TSA6" s="149"/>
      <c r="TSB6" s="149"/>
      <c r="TSC6" s="149"/>
      <c r="TSD6" s="149"/>
      <c r="TSE6" s="149"/>
      <c r="TSF6" s="149"/>
      <c r="TSG6" s="149"/>
      <c r="TSH6" s="149"/>
      <c r="TSI6" s="149"/>
      <c r="TSJ6" s="149"/>
      <c r="TSK6" s="149"/>
      <c r="TSL6" s="149"/>
      <c r="TSM6" s="149"/>
      <c r="TSN6" s="149"/>
      <c r="TSO6" s="149"/>
      <c r="TSP6" s="149"/>
      <c r="TSQ6" s="149"/>
      <c r="TSR6" s="149"/>
      <c r="TSS6" s="149"/>
      <c r="TST6" s="149"/>
      <c r="TSU6" s="149"/>
      <c r="TSV6" s="149"/>
      <c r="TSW6" s="149"/>
      <c r="TSX6" s="149"/>
      <c r="TSY6" s="149"/>
      <c r="TSZ6" s="149"/>
      <c r="TTA6" s="149"/>
      <c r="TTB6" s="149"/>
      <c r="TTC6" s="149"/>
      <c r="TTD6" s="149"/>
      <c r="TTE6" s="149"/>
      <c r="TTF6" s="149"/>
      <c r="TTG6" s="149"/>
      <c r="TTH6" s="149"/>
      <c r="TTI6" s="149"/>
      <c r="TTJ6" s="149"/>
      <c r="TTK6" s="149"/>
      <c r="TTL6" s="149"/>
      <c r="TTM6" s="149"/>
      <c r="TTN6" s="149"/>
      <c r="TTO6" s="149"/>
      <c r="TTP6" s="149"/>
      <c r="TTQ6" s="149"/>
      <c r="TTR6" s="149"/>
      <c r="TTS6" s="149"/>
      <c r="TTT6" s="149"/>
      <c r="TTU6" s="149"/>
      <c r="TTV6" s="149"/>
      <c r="TTW6" s="149"/>
      <c r="TTX6" s="149"/>
      <c r="TTY6" s="149"/>
      <c r="TTZ6" s="149"/>
      <c r="TUA6" s="149"/>
      <c r="TUB6" s="149"/>
      <c r="TUC6" s="149"/>
      <c r="TUD6" s="149"/>
      <c r="TUE6" s="149"/>
      <c r="TUF6" s="149"/>
      <c r="TUG6" s="149"/>
      <c r="TUH6" s="149"/>
      <c r="TUI6" s="149"/>
      <c r="TUJ6" s="149"/>
      <c r="TUK6" s="149"/>
      <c r="TUL6" s="149"/>
      <c r="TUM6" s="149"/>
      <c r="TUN6" s="149"/>
      <c r="TUO6" s="149"/>
      <c r="TUP6" s="149"/>
      <c r="TUQ6" s="149"/>
      <c r="TUR6" s="149"/>
      <c r="TUS6" s="149"/>
      <c r="TUT6" s="149"/>
      <c r="TUU6" s="149"/>
      <c r="TUV6" s="149"/>
      <c r="TUW6" s="149"/>
      <c r="TUX6" s="149"/>
      <c r="TUY6" s="149"/>
      <c r="TUZ6" s="149"/>
      <c r="TVA6" s="149"/>
      <c r="TVB6" s="149"/>
      <c r="TVC6" s="149"/>
      <c r="TVD6" s="149"/>
      <c r="TVE6" s="149"/>
      <c r="TVF6" s="149"/>
      <c r="TVG6" s="149"/>
      <c r="TVH6" s="149"/>
      <c r="TVI6" s="149"/>
      <c r="TVJ6" s="149"/>
      <c r="TVK6" s="149"/>
      <c r="TVL6" s="149"/>
      <c r="TVM6" s="149"/>
      <c r="TVN6" s="149"/>
      <c r="TVO6" s="149"/>
      <c r="TVP6" s="149"/>
      <c r="TVQ6" s="149"/>
      <c r="TVR6" s="149"/>
      <c r="TVS6" s="149"/>
      <c r="TVT6" s="149"/>
      <c r="TVU6" s="149"/>
      <c r="TVV6" s="149"/>
      <c r="TVW6" s="149"/>
      <c r="TVX6" s="149"/>
      <c r="TVY6" s="149"/>
      <c r="TVZ6" s="149"/>
      <c r="TWA6" s="149"/>
      <c r="TWB6" s="149"/>
      <c r="TWC6" s="149"/>
      <c r="TWD6" s="149"/>
      <c r="TWE6" s="149"/>
      <c r="TWF6" s="149"/>
      <c r="TWG6" s="149"/>
      <c r="TWH6" s="149"/>
      <c r="TWI6" s="149"/>
      <c r="TWJ6" s="149"/>
      <c r="TWK6" s="149"/>
      <c r="TWL6" s="149"/>
      <c r="TWM6" s="149"/>
      <c r="TWN6" s="149"/>
      <c r="TWO6" s="149"/>
      <c r="TWP6" s="149"/>
      <c r="TWQ6" s="149"/>
      <c r="TWR6" s="149"/>
      <c r="TWS6" s="149"/>
      <c r="TWT6" s="149"/>
      <c r="TWU6" s="149"/>
      <c r="TWV6" s="149"/>
      <c r="TWW6" s="149"/>
      <c r="TWX6" s="149"/>
      <c r="TWY6" s="149"/>
      <c r="TWZ6" s="149"/>
      <c r="TXA6" s="149"/>
      <c r="TXB6" s="149"/>
      <c r="TXC6" s="149"/>
      <c r="TXD6" s="149"/>
      <c r="TXE6" s="149"/>
      <c r="TXF6" s="149"/>
      <c r="TXG6" s="149"/>
      <c r="TXH6" s="149"/>
      <c r="TXI6" s="149"/>
      <c r="TXJ6" s="149"/>
      <c r="TXK6" s="149"/>
      <c r="TXL6" s="149"/>
      <c r="TXM6" s="149"/>
      <c r="TXN6" s="149"/>
      <c r="TXO6" s="149"/>
      <c r="TXP6" s="149"/>
      <c r="TXQ6" s="149"/>
      <c r="TXR6" s="149"/>
      <c r="TXS6" s="149"/>
      <c r="TXT6" s="149"/>
      <c r="TXU6" s="149"/>
      <c r="TXV6" s="149"/>
      <c r="TXW6" s="149"/>
      <c r="TXX6" s="149"/>
      <c r="TXY6" s="149"/>
      <c r="TXZ6" s="149"/>
      <c r="TYA6" s="149"/>
      <c r="TYB6" s="149"/>
      <c r="TYC6" s="149"/>
      <c r="TYD6" s="149"/>
      <c r="TYE6" s="149"/>
      <c r="TYF6" s="149"/>
      <c r="TYG6" s="149"/>
      <c r="TYH6" s="149"/>
      <c r="TYI6" s="149"/>
      <c r="TYJ6" s="149"/>
      <c r="TYK6" s="149"/>
      <c r="TYL6" s="149"/>
      <c r="TYM6" s="149"/>
      <c r="TYN6" s="149"/>
      <c r="TYO6" s="149"/>
      <c r="TYP6" s="149"/>
      <c r="TYQ6" s="149"/>
      <c r="TYR6" s="149"/>
      <c r="TYS6" s="149"/>
      <c r="TYT6" s="149"/>
      <c r="TYU6" s="149"/>
      <c r="TYV6" s="149"/>
      <c r="TYW6" s="149"/>
      <c r="TYX6" s="149"/>
      <c r="TYY6" s="149"/>
      <c r="TYZ6" s="149"/>
      <c r="TZA6" s="149"/>
      <c r="TZB6" s="149"/>
      <c r="TZC6" s="149"/>
      <c r="TZD6" s="149"/>
      <c r="TZE6" s="149"/>
      <c r="TZF6" s="149"/>
      <c r="TZG6" s="149"/>
      <c r="TZH6" s="149"/>
      <c r="TZI6" s="149"/>
      <c r="TZJ6" s="149"/>
      <c r="TZK6" s="149"/>
      <c r="TZL6" s="149"/>
      <c r="TZM6" s="149"/>
      <c r="TZN6" s="149"/>
      <c r="TZO6" s="149"/>
      <c r="TZP6" s="149"/>
      <c r="TZQ6" s="149"/>
      <c r="TZR6" s="149"/>
      <c r="TZS6" s="149"/>
      <c r="TZT6" s="149"/>
      <c r="TZU6" s="149"/>
      <c r="TZV6" s="149"/>
      <c r="TZW6" s="149"/>
      <c r="TZX6" s="149"/>
      <c r="TZY6" s="149"/>
      <c r="TZZ6" s="149"/>
      <c r="UAA6" s="149"/>
      <c r="UAB6" s="149"/>
      <c r="UAC6" s="149"/>
      <c r="UAD6" s="149"/>
      <c r="UAE6" s="149"/>
      <c r="UAF6" s="149"/>
      <c r="UAG6" s="149"/>
      <c r="UAH6" s="149"/>
      <c r="UAI6" s="149"/>
      <c r="UAJ6" s="149"/>
      <c r="UAK6" s="149"/>
      <c r="UAL6" s="149"/>
      <c r="UAM6" s="149"/>
      <c r="UAN6" s="149"/>
      <c r="UAO6" s="149"/>
      <c r="UAP6" s="149"/>
      <c r="UAQ6" s="149"/>
      <c r="UAR6" s="149"/>
      <c r="UAS6" s="149"/>
      <c r="UAT6" s="149"/>
      <c r="UAU6" s="149"/>
      <c r="UAV6" s="149"/>
      <c r="UAW6" s="149"/>
      <c r="UAX6" s="149"/>
      <c r="UAY6" s="149"/>
      <c r="UAZ6" s="149"/>
      <c r="UBA6" s="149"/>
      <c r="UBB6" s="149"/>
      <c r="UBC6" s="149"/>
      <c r="UBD6" s="149"/>
      <c r="UBE6" s="149"/>
      <c r="UBF6" s="149"/>
      <c r="UBG6" s="149"/>
      <c r="UBH6" s="149"/>
      <c r="UBI6" s="149"/>
      <c r="UBJ6" s="149"/>
      <c r="UBK6" s="149"/>
      <c r="UBL6" s="149"/>
      <c r="UBM6" s="149"/>
      <c r="UBN6" s="149"/>
      <c r="UBO6" s="149"/>
      <c r="UBP6" s="149"/>
      <c r="UBQ6" s="149"/>
      <c r="UBR6" s="149"/>
      <c r="UBS6" s="149"/>
      <c r="UBT6" s="149"/>
      <c r="UBU6" s="149"/>
      <c r="UBV6" s="149"/>
      <c r="UBW6" s="149"/>
      <c r="UBX6" s="149"/>
      <c r="UBY6" s="149"/>
      <c r="UBZ6" s="149"/>
      <c r="UCA6" s="149"/>
      <c r="UCB6" s="149"/>
      <c r="UCC6" s="149"/>
      <c r="UCD6" s="149"/>
      <c r="UCE6" s="149"/>
      <c r="UCF6" s="149"/>
      <c r="UCG6" s="149"/>
      <c r="UCH6" s="149"/>
      <c r="UCI6" s="149"/>
      <c r="UCJ6" s="149"/>
      <c r="UCK6" s="149"/>
      <c r="UCL6" s="149"/>
      <c r="UCM6" s="149"/>
      <c r="UCN6" s="149"/>
      <c r="UCO6" s="149"/>
      <c r="UCP6" s="149"/>
      <c r="UCQ6" s="149"/>
      <c r="UCR6" s="149"/>
      <c r="UCS6" s="149"/>
      <c r="UCT6" s="149"/>
      <c r="UCU6" s="149"/>
      <c r="UCV6" s="149"/>
      <c r="UCW6" s="149"/>
      <c r="UCX6" s="149"/>
      <c r="UCY6" s="149"/>
      <c r="UCZ6" s="149"/>
      <c r="UDA6" s="149"/>
      <c r="UDB6" s="149"/>
      <c r="UDC6" s="149"/>
      <c r="UDD6" s="149"/>
      <c r="UDE6" s="149"/>
      <c r="UDF6" s="149"/>
      <c r="UDG6" s="149"/>
      <c r="UDH6" s="149"/>
      <c r="UDI6" s="149"/>
      <c r="UDJ6" s="149"/>
      <c r="UDK6" s="149"/>
      <c r="UDL6" s="149"/>
      <c r="UDM6" s="149"/>
      <c r="UDN6" s="149"/>
      <c r="UDO6" s="149"/>
      <c r="UDP6" s="149"/>
      <c r="UDQ6" s="149"/>
      <c r="UDR6" s="149"/>
      <c r="UDS6" s="149"/>
      <c r="UDT6" s="149"/>
      <c r="UDU6" s="149"/>
      <c r="UDV6" s="149"/>
      <c r="UDW6" s="149"/>
      <c r="UDX6" s="149"/>
      <c r="UDY6" s="149"/>
      <c r="UDZ6" s="149"/>
      <c r="UEA6" s="149"/>
      <c r="UEB6" s="149"/>
      <c r="UEC6" s="149"/>
      <c r="UED6" s="149"/>
      <c r="UEE6" s="149"/>
      <c r="UEF6" s="149"/>
      <c r="UEG6" s="149"/>
      <c r="UEH6" s="149"/>
      <c r="UEI6" s="149"/>
      <c r="UEJ6" s="149"/>
      <c r="UEK6" s="149"/>
      <c r="UEL6" s="149"/>
      <c r="UEM6" s="149"/>
      <c r="UEN6" s="149"/>
      <c r="UEO6" s="149"/>
      <c r="UEP6" s="149"/>
      <c r="UEQ6" s="149"/>
      <c r="UER6" s="149"/>
      <c r="UES6" s="149"/>
      <c r="UET6" s="149"/>
      <c r="UEU6" s="149"/>
      <c r="UEV6" s="149"/>
      <c r="UEW6" s="149"/>
      <c r="UEX6" s="149"/>
      <c r="UEY6" s="149"/>
      <c r="UEZ6" s="149"/>
      <c r="UFA6" s="149"/>
      <c r="UFB6" s="149"/>
      <c r="UFC6" s="149"/>
      <c r="UFD6" s="149"/>
      <c r="UFE6" s="149"/>
      <c r="UFF6" s="149"/>
      <c r="UFG6" s="149"/>
      <c r="UFH6" s="149"/>
      <c r="UFI6" s="149"/>
      <c r="UFJ6" s="149"/>
      <c r="UFK6" s="149"/>
      <c r="UFL6" s="149"/>
      <c r="UFM6" s="149"/>
      <c r="UFN6" s="149"/>
      <c r="UFO6" s="149"/>
      <c r="UFP6" s="149"/>
      <c r="UFQ6" s="149"/>
      <c r="UFR6" s="149"/>
      <c r="UFS6" s="149"/>
      <c r="UFT6" s="149"/>
      <c r="UFU6" s="149"/>
      <c r="UFV6" s="149"/>
      <c r="UFW6" s="149"/>
      <c r="UFX6" s="149"/>
      <c r="UFY6" s="149"/>
      <c r="UFZ6" s="149"/>
      <c r="UGA6" s="149"/>
      <c r="UGB6" s="149"/>
      <c r="UGC6" s="149"/>
      <c r="UGD6" s="149"/>
      <c r="UGE6" s="149"/>
      <c r="UGF6" s="149"/>
      <c r="UGG6" s="149"/>
      <c r="UGH6" s="149"/>
      <c r="UGI6" s="149"/>
      <c r="UGJ6" s="149"/>
      <c r="UGK6" s="149"/>
      <c r="UGL6" s="149"/>
      <c r="UGM6" s="149"/>
      <c r="UGN6" s="149"/>
      <c r="UGO6" s="149"/>
      <c r="UGP6" s="149"/>
      <c r="UGQ6" s="149"/>
      <c r="UGR6" s="149"/>
      <c r="UGS6" s="149"/>
      <c r="UGT6" s="149"/>
      <c r="UGU6" s="149"/>
      <c r="UGV6" s="149"/>
      <c r="UGW6" s="149"/>
      <c r="UGX6" s="149"/>
      <c r="UGY6" s="149"/>
      <c r="UGZ6" s="149"/>
      <c r="UHA6" s="149"/>
      <c r="UHB6" s="149"/>
      <c r="UHC6" s="149"/>
      <c r="UHD6" s="149"/>
      <c r="UHE6" s="149"/>
      <c r="UHF6" s="149"/>
      <c r="UHG6" s="149"/>
      <c r="UHH6" s="149"/>
      <c r="UHI6" s="149"/>
      <c r="UHJ6" s="149"/>
      <c r="UHK6" s="149"/>
      <c r="UHL6" s="149"/>
      <c r="UHM6" s="149"/>
      <c r="UHN6" s="149"/>
      <c r="UHO6" s="149"/>
      <c r="UHP6" s="149"/>
      <c r="UHQ6" s="149"/>
      <c r="UHR6" s="149"/>
      <c r="UHS6" s="149"/>
      <c r="UHT6" s="149"/>
      <c r="UHU6" s="149"/>
      <c r="UHV6" s="149"/>
      <c r="UHW6" s="149"/>
      <c r="UHX6" s="149"/>
      <c r="UHY6" s="149"/>
      <c r="UHZ6" s="149"/>
      <c r="UIA6" s="149"/>
      <c r="UIB6" s="149"/>
      <c r="UIC6" s="149"/>
      <c r="UID6" s="149"/>
      <c r="UIE6" s="149"/>
      <c r="UIF6" s="149"/>
      <c r="UIG6" s="149"/>
      <c r="UIH6" s="149"/>
      <c r="UII6" s="149"/>
      <c r="UIJ6" s="149"/>
      <c r="UIK6" s="149"/>
      <c r="UIL6" s="149"/>
      <c r="UIM6" s="149"/>
      <c r="UIN6" s="149"/>
      <c r="UIO6" s="149"/>
      <c r="UIP6" s="149"/>
      <c r="UIQ6" s="149"/>
      <c r="UIR6" s="149"/>
      <c r="UIS6" s="149"/>
      <c r="UIT6" s="149"/>
      <c r="UIU6" s="149"/>
      <c r="UIV6" s="149"/>
      <c r="UIW6" s="149"/>
      <c r="UIX6" s="149"/>
      <c r="UIY6" s="149"/>
      <c r="UIZ6" s="149"/>
      <c r="UJA6" s="149"/>
      <c r="UJB6" s="149"/>
      <c r="UJC6" s="149"/>
      <c r="UJD6" s="149"/>
      <c r="UJE6" s="149"/>
      <c r="UJF6" s="149"/>
      <c r="UJG6" s="149"/>
      <c r="UJH6" s="149"/>
      <c r="UJI6" s="149"/>
      <c r="UJJ6" s="149"/>
      <c r="UJK6" s="149"/>
      <c r="UJL6" s="149"/>
      <c r="UJM6" s="149"/>
      <c r="UJN6" s="149"/>
      <c r="UJO6" s="149"/>
      <c r="UJP6" s="149"/>
      <c r="UJQ6" s="149"/>
      <c r="UJR6" s="149"/>
      <c r="UJS6" s="149"/>
      <c r="UJT6" s="149"/>
      <c r="UJU6" s="149"/>
      <c r="UJV6" s="149"/>
      <c r="UJW6" s="149"/>
      <c r="UJX6" s="149"/>
      <c r="UJY6" s="149"/>
      <c r="UJZ6" s="149"/>
      <c r="UKA6" s="149"/>
      <c r="UKB6" s="149"/>
      <c r="UKC6" s="149"/>
      <c r="UKD6" s="149"/>
      <c r="UKE6" s="149"/>
      <c r="UKF6" s="149"/>
      <c r="UKG6" s="149"/>
      <c r="UKH6" s="149"/>
      <c r="UKI6" s="149"/>
      <c r="UKJ6" s="149"/>
      <c r="UKK6" s="149"/>
      <c r="UKL6" s="149"/>
      <c r="UKM6" s="149"/>
      <c r="UKN6" s="149"/>
      <c r="UKO6" s="149"/>
      <c r="UKP6" s="149"/>
      <c r="UKQ6" s="149"/>
      <c r="UKR6" s="149"/>
      <c r="UKS6" s="149"/>
      <c r="UKT6" s="149"/>
      <c r="UKU6" s="149"/>
      <c r="UKV6" s="149"/>
      <c r="UKW6" s="149"/>
      <c r="UKX6" s="149"/>
      <c r="UKY6" s="149"/>
      <c r="UKZ6" s="149"/>
      <c r="ULA6" s="149"/>
      <c r="ULB6" s="149"/>
      <c r="ULC6" s="149"/>
      <c r="ULD6" s="149"/>
      <c r="ULE6" s="149"/>
      <c r="ULF6" s="149"/>
      <c r="ULG6" s="149"/>
      <c r="ULH6" s="149"/>
      <c r="ULI6" s="149"/>
      <c r="ULJ6" s="149"/>
      <c r="ULK6" s="149"/>
      <c r="ULL6" s="149"/>
      <c r="ULM6" s="149"/>
      <c r="ULN6" s="149"/>
      <c r="ULO6" s="149"/>
      <c r="ULP6" s="149"/>
      <c r="ULQ6" s="149"/>
      <c r="ULR6" s="149"/>
      <c r="ULS6" s="149"/>
      <c r="ULT6" s="149"/>
      <c r="ULU6" s="149"/>
      <c r="ULV6" s="149"/>
      <c r="ULW6" s="149"/>
      <c r="ULX6" s="149"/>
      <c r="ULY6" s="149"/>
      <c r="ULZ6" s="149"/>
      <c r="UMA6" s="149"/>
      <c r="UMB6" s="149"/>
      <c r="UMC6" s="149"/>
      <c r="UMD6" s="149"/>
      <c r="UME6" s="149"/>
      <c r="UMF6" s="149"/>
      <c r="UMG6" s="149"/>
      <c r="UMH6" s="149"/>
      <c r="UMI6" s="149"/>
      <c r="UMJ6" s="149"/>
      <c r="UMK6" s="149"/>
      <c r="UML6" s="149"/>
      <c r="UMM6" s="149"/>
      <c r="UMN6" s="149"/>
      <c r="UMO6" s="149"/>
      <c r="UMP6" s="149"/>
      <c r="UMQ6" s="149"/>
      <c r="UMR6" s="149"/>
      <c r="UMS6" s="149"/>
      <c r="UMT6" s="149"/>
      <c r="UMU6" s="149"/>
      <c r="UMV6" s="149"/>
      <c r="UMW6" s="149"/>
      <c r="UMX6" s="149"/>
      <c r="UMY6" s="149"/>
      <c r="UMZ6" s="149"/>
      <c r="UNA6" s="149"/>
      <c r="UNB6" s="149"/>
      <c r="UNC6" s="149"/>
      <c r="UND6" s="149"/>
      <c r="UNE6" s="149"/>
      <c r="UNF6" s="149"/>
      <c r="UNG6" s="149"/>
      <c r="UNH6" s="149"/>
      <c r="UNI6" s="149"/>
      <c r="UNJ6" s="149"/>
      <c r="UNK6" s="149"/>
      <c r="UNL6" s="149"/>
      <c r="UNM6" s="149"/>
      <c r="UNN6" s="149"/>
      <c r="UNO6" s="149"/>
      <c r="UNP6" s="149"/>
      <c r="UNQ6" s="149"/>
      <c r="UNR6" s="149"/>
      <c r="UNS6" s="149"/>
      <c r="UNT6" s="149"/>
      <c r="UNU6" s="149"/>
      <c r="UNV6" s="149"/>
      <c r="UNW6" s="149"/>
      <c r="UNX6" s="149"/>
      <c r="UNY6" s="149"/>
      <c r="UNZ6" s="149"/>
      <c r="UOA6" s="149"/>
      <c r="UOB6" s="149"/>
      <c r="UOC6" s="149"/>
      <c r="UOD6" s="149"/>
      <c r="UOE6" s="149"/>
      <c r="UOF6" s="149"/>
      <c r="UOG6" s="149"/>
      <c r="UOH6" s="149"/>
      <c r="UOI6" s="149"/>
      <c r="UOJ6" s="149"/>
      <c r="UOK6" s="149"/>
      <c r="UOL6" s="149"/>
      <c r="UOM6" s="149"/>
      <c r="UON6" s="149"/>
      <c r="UOO6" s="149"/>
      <c r="UOP6" s="149"/>
      <c r="UOQ6" s="149"/>
      <c r="UOR6" s="149"/>
      <c r="UOS6" s="149"/>
      <c r="UOT6" s="149"/>
      <c r="UOU6" s="149"/>
      <c r="UOV6" s="149"/>
      <c r="UOW6" s="149"/>
      <c r="UOX6" s="149"/>
      <c r="UOY6" s="149"/>
      <c r="UOZ6" s="149"/>
      <c r="UPA6" s="149"/>
      <c r="UPB6" s="149"/>
      <c r="UPC6" s="149"/>
      <c r="UPD6" s="149"/>
      <c r="UPE6" s="149"/>
      <c r="UPF6" s="149"/>
      <c r="UPG6" s="149"/>
      <c r="UPH6" s="149"/>
      <c r="UPI6" s="149"/>
      <c r="UPJ6" s="149"/>
      <c r="UPK6" s="149"/>
      <c r="UPL6" s="149"/>
      <c r="UPM6" s="149"/>
      <c r="UPN6" s="149"/>
      <c r="UPO6" s="149"/>
      <c r="UPP6" s="149"/>
      <c r="UPQ6" s="149"/>
      <c r="UPR6" s="149"/>
      <c r="UPS6" s="149"/>
      <c r="UPT6" s="149"/>
      <c r="UPU6" s="149"/>
      <c r="UPV6" s="149"/>
      <c r="UPW6" s="149"/>
      <c r="UPX6" s="149"/>
      <c r="UPY6" s="149"/>
      <c r="UPZ6" s="149"/>
      <c r="UQA6" s="149"/>
      <c r="UQB6" s="149"/>
      <c r="UQC6" s="149"/>
      <c r="UQD6" s="149"/>
      <c r="UQE6" s="149"/>
      <c r="UQF6" s="149"/>
      <c r="UQG6" s="149"/>
      <c r="UQH6" s="149"/>
      <c r="UQI6" s="149"/>
      <c r="UQJ6" s="149"/>
      <c r="UQK6" s="149"/>
      <c r="UQL6" s="149"/>
      <c r="UQM6" s="149"/>
      <c r="UQN6" s="149"/>
      <c r="UQO6" s="149"/>
      <c r="UQP6" s="149"/>
      <c r="UQQ6" s="149"/>
      <c r="UQR6" s="149"/>
      <c r="UQS6" s="149"/>
      <c r="UQT6" s="149"/>
      <c r="UQU6" s="149"/>
      <c r="UQV6" s="149"/>
      <c r="UQW6" s="149"/>
      <c r="UQX6" s="149"/>
      <c r="UQY6" s="149"/>
      <c r="UQZ6" s="149"/>
      <c r="URA6" s="149"/>
      <c r="URB6" s="149"/>
      <c r="URC6" s="149"/>
      <c r="URD6" s="149"/>
      <c r="URE6" s="149"/>
      <c r="URF6" s="149"/>
      <c r="URG6" s="149"/>
      <c r="URH6" s="149"/>
      <c r="URI6" s="149"/>
      <c r="URJ6" s="149"/>
      <c r="URK6" s="149"/>
      <c r="URL6" s="149"/>
      <c r="URM6" s="149"/>
      <c r="URN6" s="149"/>
      <c r="URO6" s="149"/>
      <c r="URP6" s="149"/>
      <c r="URQ6" s="149"/>
      <c r="URR6" s="149"/>
      <c r="URS6" s="149"/>
      <c r="URT6" s="149"/>
      <c r="URU6" s="149"/>
      <c r="URV6" s="149"/>
      <c r="URW6" s="149"/>
      <c r="URX6" s="149"/>
      <c r="URY6" s="149"/>
      <c r="URZ6" s="149"/>
      <c r="USA6" s="149"/>
      <c r="USB6" s="149"/>
      <c r="USC6" s="149"/>
      <c r="USD6" s="149"/>
      <c r="USE6" s="149"/>
      <c r="USF6" s="149"/>
      <c r="USG6" s="149"/>
      <c r="USH6" s="149"/>
      <c r="USI6" s="149"/>
      <c r="USJ6" s="149"/>
      <c r="USK6" s="149"/>
      <c r="USL6" s="149"/>
      <c r="USM6" s="149"/>
      <c r="USN6" s="149"/>
      <c r="USO6" s="149"/>
      <c r="USP6" s="149"/>
      <c r="USQ6" s="149"/>
      <c r="USR6" s="149"/>
      <c r="USS6" s="149"/>
      <c r="UST6" s="149"/>
      <c r="USU6" s="149"/>
      <c r="USV6" s="149"/>
      <c r="USW6" s="149"/>
      <c r="USX6" s="149"/>
      <c r="USY6" s="149"/>
      <c r="USZ6" s="149"/>
      <c r="UTA6" s="149"/>
      <c r="UTB6" s="149"/>
      <c r="UTC6" s="149"/>
      <c r="UTD6" s="149"/>
      <c r="UTE6" s="149"/>
      <c r="UTF6" s="149"/>
      <c r="UTG6" s="149"/>
      <c r="UTH6" s="149"/>
      <c r="UTI6" s="149"/>
      <c r="UTJ6" s="149"/>
      <c r="UTK6" s="149"/>
      <c r="UTL6" s="149"/>
      <c r="UTM6" s="149"/>
      <c r="UTN6" s="149"/>
      <c r="UTO6" s="149"/>
      <c r="UTP6" s="149"/>
      <c r="UTQ6" s="149"/>
      <c r="UTR6" s="149"/>
      <c r="UTS6" s="149"/>
      <c r="UTT6" s="149"/>
      <c r="UTU6" s="149"/>
      <c r="UTV6" s="149"/>
      <c r="UTW6" s="149"/>
      <c r="UTX6" s="149"/>
      <c r="UTY6" s="149"/>
      <c r="UTZ6" s="149"/>
      <c r="UUA6" s="149"/>
      <c r="UUB6" s="149"/>
      <c r="UUC6" s="149"/>
      <c r="UUD6" s="149"/>
      <c r="UUE6" s="149"/>
      <c r="UUF6" s="149"/>
      <c r="UUG6" s="149"/>
      <c r="UUH6" s="149"/>
      <c r="UUI6" s="149"/>
      <c r="UUJ6" s="149"/>
      <c r="UUK6" s="149"/>
      <c r="UUL6" s="149"/>
      <c r="UUM6" s="149"/>
      <c r="UUN6" s="149"/>
      <c r="UUO6" s="149"/>
      <c r="UUP6" s="149"/>
      <c r="UUQ6" s="149"/>
      <c r="UUR6" s="149"/>
      <c r="UUS6" s="149"/>
      <c r="UUT6" s="149"/>
      <c r="UUU6" s="149"/>
      <c r="UUV6" s="149"/>
      <c r="UUW6" s="149"/>
      <c r="UUX6" s="149"/>
      <c r="UUY6" s="149"/>
      <c r="UUZ6" s="149"/>
      <c r="UVA6" s="149"/>
      <c r="UVB6" s="149"/>
      <c r="UVC6" s="149"/>
      <c r="UVD6" s="149"/>
      <c r="UVE6" s="149"/>
      <c r="UVF6" s="149"/>
      <c r="UVG6" s="149"/>
      <c r="UVH6" s="149"/>
      <c r="UVI6" s="149"/>
      <c r="UVJ6" s="149"/>
      <c r="UVK6" s="149"/>
      <c r="UVL6" s="149"/>
      <c r="UVM6" s="149"/>
      <c r="UVN6" s="149"/>
      <c r="UVO6" s="149"/>
      <c r="UVP6" s="149"/>
      <c r="UVQ6" s="149"/>
      <c r="UVR6" s="149"/>
      <c r="UVS6" s="149"/>
      <c r="UVT6" s="149"/>
      <c r="UVU6" s="149"/>
      <c r="UVV6" s="149"/>
      <c r="UVW6" s="149"/>
      <c r="UVX6" s="149"/>
      <c r="UVY6" s="149"/>
      <c r="UVZ6" s="149"/>
      <c r="UWA6" s="149"/>
      <c r="UWB6" s="149"/>
      <c r="UWC6" s="149"/>
      <c r="UWD6" s="149"/>
      <c r="UWE6" s="149"/>
      <c r="UWF6" s="149"/>
      <c r="UWG6" s="149"/>
      <c r="UWH6" s="149"/>
      <c r="UWI6" s="149"/>
      <c r="UWJ6" s="149"/>
      <c r="UWK6" s="149"/>
      <c r="UWL6" s="149"/>
      <c r="UWM6" s="149"/>
      <c r="UWN6" s="149"/>
      <c r="UWO6" s="149"/>
      <c r="UWP6" s="149"/>
      <c r="UWQ6" s="149"/>
      <c r="UWR6" s="149"/>
      <c r="UWS6" s="149"/>
      <c r="UWT6" s="149"/>
      <c r="UWU6" s="149"/>
      <c r="UWV6" s="149"/>
      <c r="UWW6" s="149"/>
      <c r="UWX6" s="149"/>
      <c r="UWY6" s="149"/>
      <c r="UWZ6" s="149"/>
      <c r="UXA6" s="149"/>
      <c r="UXB6" s="149"/>
      <c r="UXC6" s="149"/>
      <c r="UXD6" s="149"/>
      <c r="UXE6" s="149"/>
      <c r="UXF6" s="149"/>
      <c r="UXG6" s="149"/>
      <c r="UXH6" s="149"/>
      <c r="UXI6" s="149"/>
      <c r="UXJ6" s="149"/>
      <c r="UXK6" s="149"/>
      <c r="UXL6" s="149"/>
      <c r="UXM6" s="149"/>
      <c r="UXN6" s="149"/>
      <c r="UXO6" s="149"/>
      <c r="UXP6" s="149"/>
      <c r="UXQ6" s="149"/>
      <c r="UXR6" s="149"/>
      <c r="UXS6" s="149"/>
      <c r="UXT6" s="149"/>
      <c r="UXU6" s="149"/>
      <c r="UXV6" s="149"/>
      <c r="UXW6" s="149"/>
      <c r="UXX6" s="149"/>
      <c r="UXY6" s="149"/>
      <c r="UXZ6" s="149"/>
      <c r="UYA6" s="149"/>
      <c r="UYB6" s="149"/>
      <c r="UYC6" s="149"/>
      <c r="UYD6" s="149"/>
      <c r="UYE6" s="149"/>
      <c r="UYF6" s="149"/>
      <c r="UYG6" s="149"/>
      <c r="UYH6" s="149"/>
      <c r="UYI6" s="149"/>
      <c r="UYJ6" s="149"/>
      <c r="UYK6" s="149"/>
      <c r="UYL6" s="149"/>
      <c r="UYM6" s="149"/>
      <c r="UYN6" s="149"/>
      <c r="UYO6" s="149"/>
      <c r="UYP6" s="149"/>
      <c r="UYQ6" s="149"/>
      <c r="UYR6" s="149"/>
      <c r="UYS6" s="149"/>
      <c r="UYT6" s="149"/>
      <c r="UYU6" s="149"/>
      <c r="UYV6" s="149"/>
      <c r="UYW6" s="149"/>
      <c r="UYX6" s="149"/>
      <c r="UYY6" s="149"/>
      <c r="UYZ6" s="149"/>
      <c r="UZA6" s="149"/>
      <c r="UZB6" s="149"/>
      <c r="UZC6" s="149"/>
      <c r="UZD6" s="149"/>
      <c r="UZE6" s="149"/>
      <c r="UZF6" s="149"/>
      <c r="UZG6" s="149"/>
      <c r="UZH6" s="149"/>
      <c r="UZI6" s="149"/>
      <c r="UZJ6" s="149"/>
      <c r="UZK6" s="149"/>
      <c r="UZL6" s="149"/>
      <c r="UZM6" s="149"/>
      <c r="UZN6" s="149"/>
      <c r="UZO6" s="149"/>
      <c r="UZP6" s="149"/>
      <c r="UZQ6" s="149"/>
      <c r="UZR6" s="149"/>
      <c r="UZS6" s="149"/>
      <c r="UZT6" s="149"/>
      <c r="UZU6" s="149"/>
      <c r="UZV6" s="149"/>
      <c r="UZW6" s="149"/>
      <c r="UZX6" s="149"/>
      <c r="UZY6" s="149"/>
      <c r="UZZ6" s="149"/>
      <c r="VAA6" s="149"/>
      <c r="VAB6" s="149"/>
      <c r="VAC6" s="149"/>
      <c r="VAD6" s="149"/>
      <c r="VAE6" s="149"/>
      <c r="VAF6" s="149"/>
      <c r="VAG6" s="149"/>
      <c r="VAH6" s="149"/>
      <c r="VAI6" s="149"/>
      <c r="VAJ6" s="149"/>
      <c r="VAK6" s="149"/>
      <c r="VAL6" s="149"/>
      <c r="VAM6" s="149"/>
      <c r="VAN6" s="149"/>
      <c r="VAO6" s="149"/>
      <c r="VAP6" s="149"/>
      <c r="VAQ6" s="149"/>
      <c r="VAR6" s="149"/>
      <c r="VAS6" s="149"/>
      <c r="VAT6" s="149"/>
      <c r="VAU6" s="149"/>
      <c r="VAV6" s="149"/>
      <c r="VAW6" s="149"/>
      <c r="VAX6" s="149"/>
      <c r="VAY6" s="149"/>
      <c r="VAZ6" s="149"/>
      <c r="VBA6" s="149"/>
      <c r="VBB6" s="149"/>
      <c r="VBC6" s="149"/>
      <c r="VBD6" s="149"/>
      <c r="VBE6" s="149"/>
      <c r="VBF6" s="149"/>
      <c r="VBG6" s="149"/>
      <c r="VBH6" s="149"/>
      <c r="VBI6" s="149"/>
      <c r="VBJ6" s="149"/>
      <c r="VBK6" s="149"/>
      <c r="VBL6" s="149"/>
      <c r="VBM6" s="149"/>
      <c r="VBN6" s="149"/>
      <c r="VBO6" s="149"/>
      <c r="VBP6" s="149"/>
      <c r="VBQ6" s="149"/>
      <c r="VBR6" s="149"/>
      <c r="VBS6" s="149"/>
      <c r="VBT6" s="149"/>
      <c r="VBU6" s="149"/>
      <c r="VBV6" s="149"/>
      <c r="VBW6" s="149"/>
      <c r="VBX6" s="149"/>
      <c r="VBY6" s="149"/>
      <c r="VBZ6" s="149"/>
      <c r="VCA6" s="149"/>
      <c r="VCB6" s="149"/>
      <c r="VCC6" s="149"/>
      <c r="VCD6" s="149"/>
      <c r="VCE6" s="149"/>
      <c r="VCF6" s="149"/>
      <c r="VCG6" s="149"/>
      <c r="VCH6" s="149"/>
      <c r="VCI6" s="149"/>
      <c r="VCJ6" s="149"/>
      <c r="VCK6" s="149"/>
      <c r="VCL6" s="149"/>
      <c r="VCM6" s="149"/>
      <c r="VCN6" s="149"/>
      <c r="VCO6" s="149"/>
      <c r="VCP6" s="149"/>
      <c r="VCQ6" s="149"/>
      <c r="VCR6" s="149"/>
      <c r="VCS6" s="149"/>
      <c r="VCT6" s="149"/>
      <c r="VCU6" s="149"/>
      <c r="VCV6" s="149"/>
      <c r="VCW6" s="149"/>
      <c r="VCX6" s="149"/>
      <c r="VCY6" s="149"/>
      <c r="VCZ6" s="149"/>
      <c r="VDA6" s="149"/>
      <c r="VDB6" s="149"/>
      <c r="VDC6" s="149"/>
      <c r="VDD6" s="149"/>
      <c r="VDE6" s="149"/>
      <c r="VDF6" s="149"/>
      <c r="VDG6" s="149"/>
      <c r="VDH6" s="149"/>
      <c r="VDI6" s="149"/>
      <c r="VDJ6" s="149"/>
      <c r="VDK6" s="149"/>
      <c r="VDL6" s="149"/>
      <c r="VDM6" s="149"/>
      <c r="VDN6" s="149"/>
      <c r="VDO6" s="149"/>
      <c r="VDP6" s="149"/>
      <c r="VDQ6" s="149"/>
      <c r="VDR6" s="149"/>
      <c r="VDS6" s="149"/>
      <c r="VDT6" s="149"/>
      <c r="VDU6" s="149"/>
      <c r="VDV6" s="149"/>
      <c r="VDW6" s="149"/>
      <c r="VDX6" s="149"/>
      <c r="VDY6" s="149"/>
      <c r="VDZ6" s="149"/>
      <c r="VEA6" s="149"/>
      <c r="VEB6" s="149"/>
      <c r="VEC6" s="149"/>
      <c r="VED6" s="149"/>
      <c r="VEE6" s="149"/>
      <c r="VEF6" s="149"/>
      <c r="VEG6" s="149"/>
      <c r="VEH6" s="149"/>
      <c r="VEI6" s="149"/>
      <c r="VEJ6" s="149"/>
      <c r="VEK6" s="149"/>
      <c r="VEL6" s="149"/>
      <c r="VEM6" s="149"/>
      <c r="VEN6" s="149"/>
      <c r="VEO6" s="149"/>
      <c r="VEP6" s="149"/>
      <c r="VEQ6" s="149"/>
      <c r="VER6" s="149"/>
      <c r="VES6" s="149"/>
      <c r="VET6" s="149"/>
      <c r="VEU6" s="149"/>
      <c r="VEV6" s="149"/>
      <c r="VEW6" s="149"/>
      <c r="VEX6" s="149"/>
      <c r="VEY6" s="149"/>
      <c r="VEZ6" s="149"/>
      <c r="VFA6" s="149"/>
      <c r="VFB6" s="149"/>
      <c r="VFC6" s="149"/>
      <c r="VFD6" s="149"/>
      <c r="VFE6" s="149"/>
      <c r="VFF6" s="149"/>
      <c r="VFG6" s="149"/>
      <c r="VFH6" s="149"/>
      <c r="VFI6" s="149"/>
      <c r="VFJ6" s="149"/>
      <c r="VFK6" s="149"/>
      <c r="VFL6" s="149"/>
      <c r="VFM6" s="149"/>
      <c r="VFN6" s="149"/>
      <c r="VFO6" s="149"/>
      <c r="VFP6" s="149"/>
      <c r="VFQ6" s="149"/>
      <c r="VFR6" s="149"/>
      <c r="VFS6" s="149"/>
      <c r="VFT6" s="149"/>
      <c r="VFU6" s="149"/>
      <c r="VFV6" s="149"/>
      <c r="VFW6" s="149"/>
      <c r="VFX6" s="149"/>
      <c r="VFY6" s="149"/>
      <c r="VFZ6" s="149"/>
      <c r="VGA6" s="149"/>
      <c r="VGB6" s="149"/>
      <c r="VGC6" s="149"/>
      <c r="VGD6" s="149"/>
      <c r="VGE6" s="149"/>
      <c r="VGF6" s="149"/>
      <c r="VGG6" s="149"/>
      <c r="VGH6" s="149"/>
      <c r="VGI6" s="149"/>
      <c r="VGJ6" s="149"/>
      <c r="VGK6" s="149"/>
      <c r="VGL6" s="149"/>
      <c r="VGM6" s="149"/>
      <c r="VGN6" s="149"/>
      <c r="VGO6" s="149"/>
      <c r="VGP6" s="149"/>
      <c r="VGQ6" s="149"/>
      <c r="VGR6" s="149"/>
      <c r="VGS6" s="149"/>
      <c r="VGT6" s="149"/>
      <c r="VGU6" s="149"/>
      <c r="VGV6" s="149"/>
      <c r="VGW6" s="149"/>
      <c r="VGX6" s="149"/>
      <c r="VGY6" s="149"/>
      <c r="VGZ6" s="149"/>
      <c r="VHA6" s="149"/>
      <c r="VHB6" s="149"/>
      <c r="VHC6" s="149"/>
      <c r="VHD6" s="149"/>
      <c r="VHE6" s="149"/>
      <c r="VHF6" s="149"/>
      <c r="VHG6" s="149"/>
      <c r="VHH6" s="149"/>
      <c r="VHI6" s="149"/>
      <c r="VHJ6" s="149"/>
      <c r="VHK6" s="149"/>
      <c r="VHL6" s="149"/>
      <c r="VHM6" s="149"/>
      <c r="VHN6" s="149"/>
      <c r="VHO6" s="149"/>
      <c r="VHP6" s="149"/>
      <c r="VHQ6" s="149"/>
      <c r="VHR6" s="149"/>
      <c r="VHS6" s="149"/>
      <c r="VHT6" s="149"/>
      <c r="VHU6" s="149"/>
      <c r="VHV6" s="149"/>
      <c r="VHW6" s="149"/>
      <c r="VHX6" s="149"/>
      <c r="VHY6" s="149"/>
      <c r="VHZ6" s="149"/>
      <c r="VIA6" s="149"/>
      <c r="VIB6" s="149"/>
      <c r="VIC6" s="149"/>
      <c r="VID6" s="149"/>
      <c r="VIE6" s="149"/>
      <c r="VIF6" s="149"/>
      <c r="VIG6" s="149"/>
      <c r="VIH6" s="149"/>
      <c r="VII6" s="149"/>
      <c r="VIJ6" s="149"/>
      <c r="VIK6" s="149"/>
      <c r="VIL6" s="149"/>
      <c r="VIM6" s="149"/>
      <c r="VIN6" s="149"/>
      <c r="VIO6" s="149"/>
      <c r="VIP6" s="149"/>
      <c r="VIQ6" s="149"/>
      <c r="VIR6" s="149"/>
      <c r="VIS6" s="149"/>
      <c r="VIT6" s="149"/>
      <c r="VIU6" s="149"/>
      <c r="VIV6" s="149"/>
      <c r="VIW6" s="149"/>
      <c r="VIX6" s="149"/>
      <c r="VIY6" s="149"/>
      <c r="VIZ6" s="149"/>
      <c r="VJA6" s="149"/>
      <c r="VJB6" s="149"/>
      <c r="VJC6" s="149"/>
      <c r="VJD6" s="149"/>
      <c r="VJE6" s="149"/>
      <c r="VJF6" s="149"/>
      <c r="VJG6" s="149"/>
      <c r="VJH6" s="149"/>
      <c r="VJI6" s="149"/>
      <c r="VJJ6" s="149"/>
      <c r="VJK6" s="149"/>
      <c r="VJL6" s="149"/>
      <c r="VJM6" s="149"/>
      <c r="VJN6" s="149"/>
      <c r="VJO6" s="149"/>
      <c r="VJP6" s="149"/>
      <c r="VJQ6" s="149"/>
      <c r="VJR6" s="149"/>
      <c r="VJS6" s="149"/>
      <c r="VJT6" s="149"/>
      <c r="VJU6" s="149"/>
      <c r="VJV6" s="149"/>
      <c r="VJW6" s="149"/>
      <c r="VJX6" s="149"/>
      <c r="VJY6" s="149"/>
      <c r="VJZ6" s="149"/>
      <c r="VKA6" s="149"/>
      <c r="VKB6" s="149"/>
      <c r="VKC6" s="149"/>
      <c r="VKD6" s="149"/>
      <c r="VKE6" s="149"/>
      <c r="VKF6" s="149"/>
      <c r="VKG6" s="149"/>
      <c r="VKH6" s="149"/>
      <c r="VKI6" s="149"/>
      <c r="VKJ6" s="149"/>
      <c r="VKK6" s="149"/>
      <c r="VKL6" s="149"/>
      <c r="VKM6" s="149"/>
      <c r="VKN6" s="149"/>
      <c r="VKO6" s="149"/>
      <c r="VKP6" s="149"/>
      <c r="VKQ6" s="149"/>
      <c r="VKR6" s="149"/>
      <c r="VKS6" s="149"/>
      <c r="VKT6" s="149"/>
      <c r="VKU6" s="149"/>
      <c r="VKV6" s="149"/>
      <c r="VKW6" s="149"/>
      <c r="VKX6" s="149"/>
      <c r="VKY6" s="149"/>
      <c r="VKZ6" s="149"/>
      <c r="VLA6" s="149"/>
      <c r="VLB6" s="149"/>
      <c r="VLC6" s="149"/>
      <c r="VLD6" s="149"/>
      <c r="VLE6" s="149"/>
      <c r="VLF6" s="149"/>
      <c r="VLG6" s="149"/>
      <c r="VLH6" s="149"/>
      <c r="VLI6" s="149"/>
      <c r="VLJ6" s="149"/>
      <c r="VLK6" s="149"/>
      <c r="VLL6" s="149"/>
      <c r="VLM6" s="149"/>
      <c r="VLN6" s="149"/>
      <c r="VLO6" s="149"/>
      <c r="VLP6" s="149"/>
      <c r="VLQ6" s="149"/>
      <c r="VLR6" s="149"/>
      <c r="VLS6" s="149"/>
      <c r="VLT6" s="149"/>
      <c r="VLU6" s="149"/>
      <c r="VLV6" s="149"/>
      <c r="VLW6" s="149"/>
      <c r="VLX6" s="149"/>
      <c r="VLY6" s="149"/>
      <c r="VLZ6" s="149"/>
      <c r="VMA6" s="149"/>
      <c r="VMB6" s="149"/>
      <c r="VMC6" s="149"/>
      <c r="VMD6" s="149"/>
      <c r="VME6" s="149"/>
      <c r="VMF6" s="149"/>
      <c r="VMG6" s="149"/>
      <c r="VMH6" s="149"/>
      <c r="VMI6" s="149"/>
      <c r="VMJ6" s="149"/>
      <c r="VMK6" s="149"/>
      <c r="VML6" s="149"/>
      <c r="VMM6" s="149"/>
      <c r="VMN6" s="149"/>
      <c r="VMO6" s="149"/>
      <c r="VMP6" s="149"/>
      <c r="VMQ6" s="149"/>
      <c r="VMR6" s="149"/>
      <c r="VMS6" s="149"/>
      <c r="VMT6" s="149"/>
      <c r="VMU6" s="149"/>
      <c r="VMV6" s="149"/>
      <c r="VMW6" s="149"/>
      <c r="VMX6" s="149"/>
      <c r="VMY6" s="149"/>
      <c r="VMZ6" s="149"/>
      <c r="VNA6" s="149"/>
      <c r="VNB6" s="149"/>
      <c r="VNC6" s="149"/>
      <c r="VND6" s="149"/>
      <c r="VNE6" s="149"/>
      <c r="VNF6" s="149"/>
      <c r="VNG6" s="149"/>
      <c r="VNH6" s="149"/>
      <c r="VNI6" s="149"/>
      <c r="VNJ6" s="149"/>
      <c r="VNK6" s="149"/>
      <c r="VNL6" s="149"/>
      <c r="VNM6" s="149"/>
      <c r="VNN6" s="149"/>
      <c r="VNO6" s="149"/>
      <c r="VNP6" s="149"/>
      <c r="VNQ6" s="149"/>
      <c r="VNR6" s="149"/>
      <c r="VNS6" s="149"/>
      <c r="VNT6" s="149"/>
      <c r="VNU6" s="149"/>
      <c r="VNV6" s="149"/>
      <c r="VNW6" s="149"/>
      <c r="VNX6" s="149"/>
      <c r="VNY6" s="149"/>
      <c r="VNZ6" s="149"/>
      <c r="VOA6" s="149"/>
      <c r="VOB6" s="149"/>
      <c r="VOC6" s="149"/>
      <c r="VOD6" s="149"/>
      <c r="VOE6" s="149"/>
      <c r="VOF6" s="149"/>
      <c r="VOG6" s="149"/>
      <c r="VOH6" s="149"/>
      <c r="VOI6" s="149"/>
      <c r="VOJ6" s="149"/>
      <c r="VOK6" s="149"/>
      <c r="VOL6" s="149"/>
      <c r="VOM6" s="149"/>
      <c r="VON6" s="149"/>
      <c r="VOO6" s="149"/>
      <c r="VOP6" s="149"/>
      <c r="VOQ6" s="149"/>
      <c r="VOR6" s="149"/>
      <c r="VOS6" s="149"/>
      <c r="VOT6" s="149"/>
      <c r="VOU6" s="149"/>
      <c r="VOV6" s="149"/>
      <c r="VOW6" s="149"/>
      <c r="VOX6" s="149"/>
      <c r="VOY6" s="149"/>
      <c r="VOZ6" s="149"/>
      <c r="VPA6" s="149"/>
      <c r="VPB6" s="149"/>
      <c r="VPC6" s="149"/>
      <c r="VPD6" s="149"/>
      <c r="VPE6" s="149"/>
      <c r="VPF6" s="149"/>
      <c r="VPG6" s="149"/>
      <c r="VPH6" s="149"/>
      <c r="VPI6" s="149"/>
      <c r="VPJ6" s="149"/>
      <c r="VPK6" s="149"/>
      <c r="VPL6" s="149"/>
      <c r="VPM6" s="149"/>
      <c r="VPN6" s="149"/>
      <c r="VPO6" s="149"/>
      <c r="VPP6" s="149"/>
      <c r="VPQ6" s="149"/>
      <c r="VPR6" s="149"/>
      <c r="VPS6" s="149"/>
      <c r="VPT6" s="149"/>
      <c r="VPU6" s="149"/>
      <c r="VPV6" s="149"/>
      <c r="VPW6" s="149"/>
      <c r="VPX6" s="149"/>
      <c r="VPY6" s="149"/>
      <c r="VPZ6" s="149"/>
      <c r="VQA6" s="149"/>
      <c r="VQB6" s="149"/>
      <c r="VQC6" s="149"/>
      <c r="VQD6" s="149"/>
      <c r="VQE6" s="149"/>
      <c r="VQF6" s="149"/>
      <c r="VQG6" s="149"/>
      <c r="VQH6" s="149"/>
      <c r="VQI6" s="149"/>
      <c r="VQJ6" s="149"/>
      <c r="VQK6" s="149"/>
      <c r="VQL6" s="149"/>
      <c r="VQM6" s="149"/>
      <c r="VQN6" s="149"/>
      <c r="VQO6" s="149"/>
      <c r="VQP6" s="149"/>
      <c r="VQQ6" s="149"/>
      <c r="VQR6" s="149"/>
      <c r="VQS6" s="149"/>
      <c r="VQT6" s="149"/>
      <c r="VQU6" s="149"/>
      <c r="VQV6" s="149"/>
      <c r="VQW6" s="149"/>
      <c r="VQX6" s="149"/>
      <c r="VQY6" s="149"/>
      <c r="VQZ6" s="149"/>
      <c r="VRA6" s="149"/>
      <c r="VRB6" s="149"/>
      <c r="VRC6" s="149"/>
      <c r="VRD6" s="149"/>
      <c r="VRE6" s="149"/>
      <c r="VRF6" s="149"/>
      <c r="VRG6" s="149"/>
      <c r="VRH6" s="149"/>
      <c r="VRI6" s="149"/>
      <c r="VRJ6" s="149"/>
      <c r="VRK6" s="149"/>
      <c r="VRL6" s="149"/>
      <c r="VRM6" s="149"/>
      <c r="VRN6" s="149"/>
      <c r="VRO6" s="149"/>
      <c r="VRP6" s="149"/>
      <c r="VRQ6" s="149"/>
      <c r="VRR6" s="149"/>
      <c r="VRS6" s="149"/>
      <c r="VRT6" s="149"/>
      <c r="VRU6" s="149"/>
      <c r="VRV6" s="149"/>
      <c r="VRW6" s="149"/>
      <c r="VRX6" s="149"/>
      <c r="VRY6" s="149"/>
      <c r="VRZ6" s="149"/>
      <c r="VSA6" s="149"/>
      <c r="VSB6" s="149"/>
      <c r="VSC6" s="149"/>
      <c r="VSD6" s="149"/>
      <c r="VSE6" s="149"/>
      <c r="VSF6" s="149"/>
      <c r="VSG6" s="149"/>
      <c r="VSH6" s="149"/>
      <c r="VSI6" s="149"/>
      <c r="VSJ6" s="149"/>
      <c r="VSK6" s="149"/>
      <c r="VSL6" s="149"/>
      <c r="VSM6" s="149"/>
      <c r="VSN6" s="149"/>
      <c r="VSO6" s="149"/>
      <c r="VSP6" s="149"/>
      <c r="VSQ6" s="149"/>
      <c r="VSR6" s="149"/>
      <c r="VSS6" s="149"/>
      <c r="VST6" s="149"/>
      <c r="VSU6" s="149"/>
      <c r="VSV6" s="149"/>
      <c r="VSW6" s="149"/>
      <c r="VSX6" s="149"/>
      <c r="VSY6" s="149"/>
      <c r="VSZ6" s="149"/>
      <c r="VTA6" s="149"/>
      <c r="VTB6" s="149"/>
      <c r="VTC6" s="149"/>
      <c r="VTD6" s="149"/>
      <c r="VTE6" s="149"/>
      <c r="VTF6" s="149"/>
      <c r="VTG6" s="149"/>
      <c r="VTH6" s="149"/>
      <c r="VTI6" s="149"/>
      <c r="VTJ6" s="149"/>
      <c r="VTK6" s="149"/>
      <c r="VTL6" s="149"/>
      <c r="VTM6" s="149"/>
      <c r="VTN6" s="149"/>
      <c r="VTO6" s="149"/>
      <c r="VTP6" s="149"/>
      <c r="VTQ6" s="149"/>
      <c r="VTR6" s="149"/>
      <c r="VTS6" s="149"/>
      <c r="VTT6" s="149"/>
      <c r="VTU6" s="149"/>
      <c r="VTV6" s="149"/>
      <c r="VTW6" s="149"/>
      <c r="VTX6" s="149"/>
      <c r="VTY6" s="149"/>
      <c r="VTZ6" s="149"/>
      <c r="VUA6" s="149"/>
      <c r="VUB6" s="149"/>
      <c r="VUC6" s="149"/>
      <c r="VUD6" s="149"/>
      <c r="VUE6" s="149"/>
      <c r="VUF6" s="149"/>
      <c r="VUG6" s="149"/>
      <c r="VUH6" s="149"/>
      <c r="VUI6" s="149"/>
      <c r="VUJ6" s="149"/>
      <c r="VUK6" s="149"/>
      <c r="VUL6" s="149"/>
      <c r="VUM6" s="149"/>
      <c r="VUN6" s="149"/>
      <c r="VUO6" s="149"/>
      <c r="VUP6" s="149"/>
      <c r="VUQ6" s="149"/>
      <c r="VUR6" s="149"/>
      <c r="VUS6" s="149"/>
      <c r="VUT6" s="149"/>
      <c r="VUU6" s="149"/>
      <c r="VUV6" s="149"/>
      <c r="VUW6" s="149"/>
      <c r="VUX6" s="149"/>
      <c r="VUY6" s="149"/>
      <c r="VUZ6" s="149"/>
      <c r="VVA6" s="149"/>
      <c r="VVB6" s="149"/>
      <c r="VVC6" s="149"/>
      <c r="VVD6" s="149"/>
      <c r="VVE6" s="149"/>
      <c r="VVF6" s="149"/>
      <c r="VVG6" s="149"/>
      <c r="VVH6" s="149"/>
      <c r="VVI6" s="149"/>
      <c r="VVJ6" s="149"/>
      <c r="VVK6" s="149"/>
      <c r="VVL6" s="149"/>
      <c r="VVM6" s="149"/>
      <c r="VVN6" s="149"/>
      <c r="VVO6" s="149"/>
      <c r="VVP6" s="149"/>
      <c r="VVQ6" s="149"/>
      <c r="VVR6" s="149"/>
      <c r="VVS6" s="149"/>
      <c r="VVT6" s="149"/>
      <c r="VVU6" s="149"/>
      <c r="VVV6" s="149"/>
      <c r="VVW6" s="149"/>
      <c r="VVX6" s="149"/>
      <c r="VVY6" s="149"/>
      <c r="VVZ6" s="149"/>
      <c r="VWA6" s="149"/>
      <c r="VWB6" s="149"/>
      <c r="VWC6" s="149"/>
      <c r="VWD6" s="149"/>
      <c r="VWE6" s="149"/>
      <c r="VWF6" s="149"/>
      <c r="VWG6" s="149"/>
      <c r="VWH6" s="149"/>
      <c r="VWI6" s="149"/>
      <c r="VWJ6" s="149"/>
      <c r="VWK6" s="149"/>
      <c r="VWL6" s="149"/>
      <c r="VWM6" s="149"/>
      <c r="VWN6" s="149"/>
      <c r="VWO6" s="149"/>
      <c r="VWP6" s="149"/>
      <c r="VWQ6" s="149"/>
      <c r="VWR6" s="149"/>
      <c r="VWS6" s="149"/>
      <c r="VWT6" s="149"/>
      <c r="VWU6" s="149"/>
      <c r="VWV6" s="149"/>
      <c r="VWW6" s="149"/>
      <c r="VWX6" s="149"/>
      <c r="VWY6" s="149"/>
      <c r="VWZ6" s="149"/>
      <c r="VXA6" s="149"/>
      <c r="VXB6" s="149"/>
      <c r="VXC6" s="149"/>
      <c r="VXD6" s="149"/>
      <c r="VXE6" s="149"/>
      <c r="VXF6" s="149"/>
      <c r="VXG6" s="149"/>
      <c r="VXH6" s="149"/>
      <c r="VXI6" s="149"/>
      <c r="VXJ6" s="149"/>
      <c r="VXK6" s="149"/>
      <c r="VXL6" s="149"/>
      <c r="VXM6" s="149"/>
      <c r="VXN6" s="149"/>
      <c r="VXO6" s="149"/>
      <c r="VXP6" s="149"/>
      <c r="VXQ6" s="149"/>
      <c r="VXR6" s="149"/>
      <c r="VXS6" s="149"/>
      <c r="VXT6" s="149"/>
      <c r="VXU6" s="149"/>
      <c r="VXV6" s="149"/>
      <c r="VXW6" s="149"/>
      <c r="VXX6" s="149"/>
      <c r="VXY6" s="149"/>
      <c r="VXZ6" s="149"/>
      <c r="VYA6" s="149"/>
      <c r="VYB6" s="149"/>
      <c r="VYC6" s="149"/>
      <c r="VYD6" s="149"/>
      <c r="VYE6" s="149"/>
      <c r="VYF6" s="149"/>
      <c r="VYG6" s="149"/>
      <c r="VYH6" s="149"/>
      <c r="VYI6" s="149"/>
      <c r="VYJ6" s="149"/>
      <c r="VYK6" s="149"/>
      <c r="VYL6" s="149"/>
      <c r="VYM6" s="149"/>
      <c r="VYN6" s="149"/>
      <c r="VYO6" s="149"/>
      <c r="VYP6" s="149"/>
      <c r="VYQ6" s="149"/>
      <c r="VYR6" s="149"/>
      <c r="VYS6" s="149"/>
      <c r="VYT6" s="149"/>
      <c r="VYU6" s="149"/>
      <c r="VYV6" s="149"/>
      <c r="VYW6" s="149"/>
      <c r="VYX6" s="149"/>
      <c r="VYY6" s="149"/>
      <c r="VYZ6" s="149"/>
      <c r="VZA6" s="149"/>
      <c r="VZB6" s="149"/>
      <c r="VZC6" s="149"/>
      <c r="VZD6" s="149"/>
      <c r="VZE6" s="149"/>
      <c r="VZF6" s="149"/>
      <c r="VZG6" s="149"/>
      <c r="VZH6" s="149"/>
      <c r="VZI6" s="149"/>
      <c r="VZJ6" s="149"/>
      <c r="VZK6" s="149"/>
      <c r="VZL6" s="149"/>
      <c r="VZM6" s="149"/>
      <c r="VZN6" s="149"/>
      <c r="VZO6" s="149"/>
      <c r="VZP6" s="149"/>
      <c r="VZQ6" s="149"/>
      <c r="VZR6" s="149"/>
      <c r="VZS6" s="149"/>
      <c r="VZT6" s="149"/>
      <c r="VZU6" s="149"/>
      <c r="VZV6" s="149"/>
      <c r="VZW6" s="149"/>
      <c r="VZX6" s="149"/>
      <c r="VZY6" s="149"/>
      <c r="VZZ6" s="149"/>
      <c r="WAA6" s="149"/>
      <c r="WAB6" s="149"/>
      <c r="WAC6" s="149"/>
      <c r="WAD6" s="149"/>
      <c r="WAE6" s="149"/>
      <c r="WAF6" s="149"/>
      <c r="WAG6" s="149"/>
      <c r="WAH6" s="149"/>
      <c r="WAI6" s="149"/>
      <c r="WAJ6" s="149"/>
      <c r="WAK6" s="149"/>
      <c r="WAL6" s="149"/>
      <c r="WAM6" s="149"/>
      <c r="WAN6" s="149"/>
      <c r="WAO6" s="149"/>
      <c r="WAP6" s="149"/>
      <c r="WAQ6" s="149"/>
      <c r="WAR6" s="149"/>
      <c r="WAS6" s="149"/>
      <c r="WAT6" s="149"/>
      <c r="WAU6" s="149"/>
      <c r="WAV6" s="149"/>
      <c r="WAW6" s="149"/>
      <c r="WAX6" s="149"/>
      <c r="WAY6" s="149"/>
      <c r="WAZ6" s="149"/>
      <c r="WBA6" s="149"/>
      <c r="WBB6" s="149"/>
      <c r="WBC6" s="149"/>
      <c r="WBD6" s="149"/>
      <c r="WBE6" s="149"/>
      <c r="WBF6" s="149"/>
      <c r="WBG6" s="149"/>
      <c r="WBH6" s="149"/>
      <c r="WBI6" s="149"/>
      <c r="WBJ6" s="149"/>
      <c r="WBK6" s="149"/>
      <c r="WBL6" s="149"/>
      <c r="WBM6" s="149"/>
      <c r="WBN6" s="149"/>
      <c r="WBO6" s="149"/>
      <c r="WBP6" s="149"/>
      <c r="WBQ6" s="149"/>
      <c r="WBR6" s="149"/>
      <c r="WBS6" s="149"/>
      <c r="WBT6" s="149"/>
      <c r="WBU6" s="149"/>
      <c r="WBV6" s="149"/>
      <c r="WBW6" s="149"/>
      <c r="WBX6" s="149"/>
      <c r="WBY6" s="149"/>
      <c r="WBZ6" s="149"/>
      <c r="WCA6" s="149"/>
      <c r="WCB6" s="149"/>
      <c r="WCC6" s="149"/>
      <c r="WCD6" s="149"/>
      <c r="WCE6" s="149"/>
      <c r="WCF6" s="149"/>
      <c r="WCG6" s="149"/>
      <c r="WCH6" s="149"/>
      <c r="WCI6" s="149"/>
      <c r="WCJ6" s="149"/>
      <c r="WCK6" s="149"/>
      <c r="WCL6" s="149"/>
      <c r="WCM6" s="149"/>
      <c r="WCN6" s="149"/>
      <c r="WCO6" s="149"/>
      <c r="WCP6" s="149"/>
      <c r="WCQ6" s="149"/>
      <c r="WCR6" s="149"/>
      <c r="WCS6" s="149"/>
      <c r="WCT6" s="149"/>
      <c r="WCU6" s="149"/>
      <c r="WCV6" s="149"/>
      <c r="WCW6" s="149"/>
      <c r="WCX6" s="149"/>
      <c r="WCY6" s="149"/>
      <c r="WCZ6" s="149"/>
      <c r="WDA6" s="149"/>
      <c r="WDB6" s="149"/>
      <c r="WDC6" s="149"/>
      <c r="WDD6" s="149"/>
      <c r="WDE6" s="149"/>
      <c r="WDF6" s="149"/>
      <c r="WDG6" s="149"/>
      <c r="WDH6" s="149"/>
      <c r="WDI6" s="149"/>
      <c r="WDJ6" s="149"/>
      <c r="WDK6" s="149"/>
      <c r="WDL6" s="149"/>
      <c r="WDM6" s="149"/>
      <c r="WDN6" s="149"/>
      <c r="WDO6" s="149"/>
      <c r="WDP6" s="149"/>
      <c r="WDQ6" s="149"/>
      <c r="WDR6" s="149"/>
      <c r="WDS6" s="149"/>
      <c r="WDT6" s="149"/>
      <c r="WDU6" s="149"/>
      <c r="WDV6" s="149"/>
      <c r="WDW6" s="149"/>
      <c r="WDX6" s="149"/>
      <c r="WDY6" s="149"/>
      <c r="WDZ6" s="149"/>
      <c r="WEA6" s="149"/>
      <c r="WEB6" s="149"/>
      <c r="WEC6" s="149"/>
      <c r="WED6" s="149"/>
      <c r="WEE6" s="149"/>
      <c r="WEF6" s="149"/>
      <c r="WEG6" s="149"/>
      <c r="WEH6" s="149"/>
      <c r="WEI6" s="149"/>
      <c r="WEJ6" s="149"/>
      <c r="WEK6" s="149"/>
      <c r="WEL6" s="149"/>
      <c r="WEM6" s="149"/>
      <c r="WEN6" s="149"/>
      <c r="WEO6" s="149"/>
      <c r="WEP6" s="149"/>
      <c r="WEQ6" s="149"/>
      <c r="WER6" s="149"/>
      <c r="WES6" s="149"/>
      <c r="WET6" s="149"/>
      <c r="WEU6" s="149"/>
      <c r="WEV6" s="149"/>
      <c r="WEW6" s="149"/>
      <c r="WEX6" s="149"/>
      <c r="WEY6" s="149"/>
      <c r="WEZ6" s="149"/>
      <c r="WFA6" s="149"/>
      <c r="WFB6" s="149"/>
      <c r="WFC6" s="149"/>
      <c r="WFD6" s="149"/>
      <c r="WFE6" s="149"/>
      <c r="WFF6" s="149"/>
      <c r="WFG6" s="149"/>
      <c r="WFH6" s="149"/>
      <c r="WFI6" s="149"/>
      <c r="WFJ6" s="149"/>
      <c r="WFK6" s="149"/>
      <c r="WFL6" s="149"/>
      <c r="WFM6" s="149"/>
      <c r="WFN6" s="149"/>
      <c r="WFO6" s="149"/>
      <c r="WFP6" s="149"/>
      <c r="WFQ6" s="149"/>
      <c r="WFR6" s="149"/>
      <c r="WFS6" s="149"/>
      <c r="WFT6" s="149"/>
      <c r="WFU6" s="149"/>
      <c r="WFV6" s="149"/>
      <c r="WFW6" s="149"/>
      <c r="WFX6" s="149"/>
      <c r="WFY6" s="149"/>
      <c r="WFZ6" s="149"/>
      <c r="WGA6" s="149"/>
      <c r="WGB6" s="149"/>
      <c r="WGC6" s="149"/>
      <c r="WGD6" s="149"/>
      <c r="WGE6" s="149"/>
      <c r="WGF6" s="149"/>
      <c r="WGG6" s="149"/>
      <c r="WGH6" s="149"/>
      <c r="WGI6" s="149"/>
      <c r="WGJ6" s="149"/>
      <c r="WGK6" s="149"/>
      <c r="WGL6" s="149"/>
      <c r="WGM6" s="149"/>
      <c r="WGN6" s="149"/>
      <c r="WGO6" s="149"/>
      <c r="WGP6" s="149"/>
      <c r="WGQ6" s="149"/>
      <c r="WGR6" s="149"/>
      <c r="WGS6" s="149"/>
      <c r="WGT6" s="149"/>
      <c r="WGU6" s="149"/>
      <c r="WGV6" s="149"/>
      <c r="WGW6" s="149"/>
      <c r="WGX6" s="149"/>
      <c r="WGY6" s="149"/>
      <c r="WGZ6" s="149"/>
      <c r="WHA6" s="149"/>
      <c r="WHB6" s="149"/>
      <c r="WHC6" s="149"/>
      <c r="WHD6" s="149"/>
      <c r="WHE6" s="149"/>
      <c r="WHF6" s="149"/>
      <c r="WHG6" s="149"/>
      <c r="WHH6" s="149"/>
      <c r="WHI6" s="149"/>
      <c r="WHJ6" s="149"/>
      <c r="WHK6" s="149"/>
      <c r="WHL6" s="149"/>
      <c r="WHM6" s="149"/>
      <c r="WHN6" s="149"/>
      <c r="WHO6" s="149"/>
      <c r="WHP6" s="149"/>
      <c r="WHQ6" s="149"/>
      <c r="WHR6" s="149"/>
      <c r="WHS6" s="149"/>
      <c r="WHT6" s="149"/>
      <c r="WHU6" s="149"/>
      <c r="WHV6" s="149"/>
      <c r="WHW6" s="149"/>
      <c r="WHX6" s="149"/>
      <c r="WHY6" s="149"/>
      <c r="WHZ6" s="149"/>
      <c r="WIA6" s="149"/>
      <c r="WIB6" s="149"/>
      <c r="WIC6" s="149"/>
      <c r="WID6" s="149"/>
      <c r="WIE6" s="149"/>
      <c r="WIF6" s="149"/>
      <c r="WIG6" s="149"/>
      <c r="WIH6" s="149"/>
      <c r="WII6" s="149"/>
      <c r="WIJ6" s="149"/>
      <c r="WIK6" s="149"/>
      <c r="WIL6" s="149"/>
      <c r="WIM6" s="149"/>
      <c r="WIN6" s="149"/>
      <c r="WIO6" s="149"/>
      <c r="WIP6" s="149"/>
      <c r="WIQ6" s="149"/>
      <c r="WIR6" s="149"/>
      <c r="WIS6" s="149"/>
      <c r="WIT6" s="149"/>
      <c r="WIU6" s="149"/>
      <c r="WIV6" s="149"/>
      <c r="WIW6" s="149"/>
      <c r="WIX6" s="149"/>
      <c r="WIY6" s="149"/>
      <c r="WIZ6" s="149"/>
      <c r="WJA6" s="149"/>
      <c r="WJB6" s="149"/>
      <c r="WJC6" s="149"/>
      <c r="WJD6" s="149"/>
      <c r="WJE6" s="149"/>
      <c r="WJF6" s="149"/>
      <c r="WJG6" s="149"/>
      <c r="WJH6" s="149"/>
      <c r="WJI6" s="149"/>
      <c r="WJJ6" s="149"/>
      <c r="WJK6" s="149"/>
      <c r="WJL6" s="149"/>
      <c r="WJM6" s="149"/>
      <c r="WJN6" s="149"/>
      <c r="WJO6" s="149"/>
      <c r="WJP6" s="149"/>
      <c r="WJQ6" s="149"/>
      <c r="WJR6" s="149"/>
      <c r="WJS6" s="149"/>
      <c r="WJT6" s="149"/>
      <c r="WJU6" s="149"/>
      <c r="WJV6" s="149"/>
      <c r="WJW6" s="149"/>
      <c r="WJX6" s="149"/>
      <c r="WJY6" s="149"/>
      <c r="WJZ6" s="149"/>
      <c r="WKA6" s="149"/>
      <c r="WKB6" s="149"/>
      <c r="WKC6" s="149"/>
      <c r="WKD6" s="149"/>
      <c r="WKE6" s="149"/>
      <c r="WKF6" s="149"/>
      <c r="WKG6" s="149"/>
      <c r="WKH6" s="149"/>
      <c r="WKI6" s="149"/>
      <c r="WKJ6" s="149"/>
      <c r="WKK6" s="149"/>
      <c r="WKL6" s="149"/>
      <c r="WKM6" s="149"/>
      <c r="WKN6" s="149"/>
      <c r="WKO6" s="149"/>
      <c r="WKP6" s="149"/>
      <c r="WKQ6" s="149"/>
      <c r="WKR6" s="149"/>
      <c r="WKS6" s="149"/>
      <c r="WKT6" s="149"/>
      <c r="WKU6" s="149"/>
      <c r="WKV6" s="149"/>
      <c r="WKW6" s="149"/>
      <c r="WKX6" s="149"/>
      <c r="WKY6" s="149"/>
      <c r="WKZ6" s="149"/>
      <c r="WLA6" s="149"/>
      <c r="WLB6" s="149"/>
      <c r="WLC6" s="149"/>
      <c r="WLD6" s="149"/>
      <c r="WLE6" s="149"/>
      <c r="WLF6" s="149"/>
      <c r="WLG6" s="149"/>
      <c r="WLH6" s="149"/>
      <c r="WLI6" s="149"/>
      <c r="WLJ6" s="149"/>
      <c r="WLK6" s="149"/>
      <c r="WLL6" s="149"/>
      <c r="WLM6" s="149"/>
      <c r="WLN6" s="149"/>
      <c r="WLO6" s="149"/>
      <c r="WLP6" s="149"/>
      <c r="WLQ6" s="149"/>
      <c r="WLR6" s="149"/>
      <c r="WLS6" s="149"/>
      <c r="WLT6" s="149"/>
      <c r="WLU6" s="149"/>
      <c r="WLV6" s="149"/>
      <c r="WLW6" s="149"/>
      <c r="WLX6" s="149"/>
      <c r="WLY6" s="149"/>
      <c r="WLZ6" s="149"/>
      <c r="WMA6" s="149"/>
      <c r="WMB6" s="149"/>
      <c r="WMC6" s="149"/>
      <c r="WMD6" s="149"/>
      <c r="WME6" s="149"/>
      <c r="WMF6" s="149"/>
      <c r="WMG6" s="149"/>
      <c r="WMH6" s="149"/>
      <c r="WMI6" s="149"/>
      <c r="WMJ6" s="149"/>
      <c r="WMK6" s="149"/>
      <c r="WML6" s="149"/>
      <c r="WMM6" s="149"/>
      <c r="WMN6" s="149"/>
      <c r="WMO6" s="149"/>
      <c r="WMP6" s="149"/>
      <c r="WMQ6" s="149"/>
      <c r="WMR6" s="149"/>
      <c r="WMS6" s="149"/>
      <c r="WMT6" s="149"/>
      <c r="WMU6" s="149"/>
      <c r="WMV6" s="149"/>
      <c r="WMW6" s="149"/>
      <c r="WMX6" s="149"/>
      <c r="WMY6" s="149"/>
      <c r="WMZ6" s="149"/>
      <c r="WNA6" s="149"/>
      <c r="WNB6" s="149"/>
      <c r="WNC6" s="149"/>
      <c r="WND6" s="149"/>
      <c r="WNE6" s="149"/>
      <c r="WNF6" s="149"/>
      <c r="WNG6" s="149"/>
      <c r="WNH6" s="149"/>
      <c r="WNI6" s="149"/>
      <c r="WNJ6" s="149"/>
      <c r="WNK6" s="149"/>
      <c r="WNL6" s="149"/>
      <c r="WNM6" s="149"/>
      <c r="WNN6" s="149"/>
      <c r="WNO6" s="149"/>
      <c r="WNP6" s="149"/>
      <c r="WNQ6" s="149"/>
      <c r="WNR6" s="149"/>
      <c r="WNS6" s="149"/>
      <c r="WNT6" s="149"/>
      <c r="WNU6" s="149"/>
      <c r="WNV6" s="149"/>
      <c r="WNW6" s="149"/>
      <c r="WNX6" s="149"/>
      <c r="WNY6" s="149"/>
      <c r="WNZ6" s="149"/>
      <c r="WOA6" s="149"/>
      <c r="WOB6" s="149"/>
      <c r="WOC6" s="149"/>
      <c r="WOD6" s="149"/>
      <c r="WOE6" s="149"/>
      <c r="WOF6" s="149"/>
      <c r="WOG6" s="149"/>
      <c r="WOH6" s="149"/>
      <c r="WOI6" s="149"/>
      <c r="WOJ6" s="149"/>
      <c r="WOK6" s="149"/>
      <c r="WOL6" s="149"/>
      <c r="WOM6" s="149"/>
      <c r="WON6" s="149"/>
      <c r="WOO6" s="149"/>
      <c r="WOP6" s="149"/>
      <c r="WOQ6" s="149"/>
      <c r="WOR6" s="149"/>
      <c r="WOS6" s="149"/>
      <c r="WOT6" s="149"/>
      <c r="WOU6" s="149"/>
      <c r="WOV6" s="149"/>
      <c r="WOW6" s="149"/>
      <c r="WOX6" s="149"/>
      <c r="WOY6" s="149"/>
      <c r="WOZ6" s="149"/>
      <c r="WPA6" s="149"/>
      <c r="WPB6" s="149"/>
    </row>
    <row r="7" spans="1:15966" s="158" customFormat="1" ht="20" customHeight="1">
      <c r="A7" s="503" t="str">
        <f>IF(OR('Säker hantering'!B13="[Exempelvis OSL 18:8, OSL 18:13, säkerhetsskyddsklass begränsat hemlig]",ISBLANK('Säker hantering'!B13)),"INFORMATIONSKLASS HAR INTE ANGETTS - Se fliken Säker hantering.","INFORMATIONSKLASS: "&amp;'Säker hantering'!B13&amp;" - Se fliken Säker hantering för mer information.")</f>
        <v>INFORMATIONSKLASS HAR INTE ANGETTS - Se fliken Säker hantering.</v>
      </c>
      <c r="B7" s="503"/>
      <c r="C7" s="503"/>
      <c r="D7" s="503"/>
      <c r="E7" s="503"/>
      <c r="F7" s="208"/>
      <c r="G7" s="157"/>
      <c r="M7" s="159"/>
      <c r="N7" s="159"/>
    </row>
    <row r="8" spans="1:15966" ht="14.5" customHeight="1">
      <c r="A8" s="382"/>
      <c r="B8" s="382"/>
      <c r="C8" s="134"/>
      <c r="D8" s="134"/>
      <c r="E8" s="134"/>
      <c r="F8" s="209"/>
      <c r="G8" s="39"/>
      <c r="M8" s="40"/>
      <c r="N8" s="40"/>
    </row>
    <row r="9" spans="1:15966" ht="69" customHeight="1">
      <c r="A9" s="382"/>
      <c r="B9" s="382"/>
      <c r="C9" s="502" t="s">
        <v>729</v>
      </c>
      <c r="D9" s="502"/>
      <c r="E9" s="502"/>
      <c r="F9" s="409"/>
      <c r="G9" s="39"/>
      <c r="M9" s="40"/>
      <c r="N9" s="40"/>
    </row>
    <row r="10" spans="1:15966" ht="20" customHeight="1">
      <c r="A10" s="382"/>
      <c r="B10" s="382"/>
      <c r="C10" s="115"/>
      <c r="D10" s="115"/>
      <c r="E10" s="115"/>
      <c r="F10" s="209"/>
      <c r="G10" s="39"/>
      <c r="M10" s="40"/>
      <c r="N10" s="40"/>
    </row>
    <row r="11" spans="1:15966" ht="20" customHeight="1">
      <c r="A11" s="383"/>
      <c r="B11" s="383"/>
      <c r="C11" s="465" t="s">
        <v>570</v>
      </c>
      <c r="D11" s="465"/>
      <c r="E11" s="465"/>
      <c r="F11" s="199"/>
      <c r="G11" s="122"/>
    </row>
    <row r="12" spans="1:15966" ht="4" customHeight="1">
      <c r="C12" s="29"/>
      <c r="D12" s="29"/>
      <c r="E12" s="29"/>
      <c r="F12" s="151"/>
      <c r="G12" s="29"/>
    </row>
    <row r="13" spans="1:15966" ht="20" customHeight="1">
      <c r="C13" s="306" t="s">
        <v>225</v>
      </c>
      <c r="D13" s="306" t="s">
        <v>226</v>
      </c>
      <c r="E13" s="306" t="s">
        <v>227</v>
      </c>
      <c r="F13" s="198"/>
      <c r="G13" s="29"/>
    </row>
    <row r="14" spans="1:15966" ht="20" customHeight="1" thickBot="1">
      <c r="C14" s="308"/>
      <c r="D14" s="309" t="s">
        <v>237</v>
      </c>
      <c r="E14" s="308"/>
      <c r="F14" s="410"/>
      <c r="G14" s="29"/>
    </row>
    <row r="15" spans="1:15966" ht="15" customHeight="1" thickBot="1">
      <c r="C15" s="29"/>
      <c r="D15" s="29"/>
      <c r="E15" s="29"/>
      <c r="F15" s="151"/>
      <c r="G15" s="173" t="s">
        <v>77</v>
      </c>
    </row>
    <row r="16" spans="1:15966" ht="20" customHeight="1">
      <c r="A16" s="28"/>
      <c r="B16" s="152"/>
      <c r="C16" s="469" t="s">
        <v>569</v>
      </c>
      <c r="D16" s="469"/>
      <c r="E16" s="469"/>
      <c r="F16" s="199"/>
      <c r="G16" s="506" t="s">
        <v>643</v>
      </c>
    </row>
    <row r="17" spans="1:14" ht="5" customHeight="1">
      <c r="C17" s="29"/>
      <c r="D17" s="29"/>
      <c r="E17" s="29"/>
      <c r="F17" s="151"/>
      <c r="G17" s="507"/>
    </row>
    <row r="18" spans="1:14" ht="20" customHeight="1">
      <c r="C18" s="306" t="s">
        <v>228</v>
      </c>
      <c r="D18" s="306" t="s">
        <v>229</v>
      </c>
      <c r="E18" s="154"/>
      <c r="F18" s="200"/>
      <c r="G18" s="507"/>
      <c r="N18" s="153"/>
    </row>
    <row r="19" spans="1:14" ht="20" customHeight="1">
      <c r="C19" s="307"/>
      <c r="D19" s="307"/>
      <c r="E19" s="155" t="s">
        <v>568</v>
      </c>
      <c r="F19" s="201"/>
      <c r="G19" s="507"/>
    </row>
    <row r="20" spans="1:14" ht="15" customHeight="1">
      <c r="C20" s="123"/>
      <c r="D20" s="123"/>
      <c r="E20" s="29"/>
      <c r="F20" s="151"/>
      <c r="G20" s="507"/>
    </row>
    <row r="21" spans="1:14" ht="5" customHeight="1">
      <c r="C21" s="123"/>
      <c r="D21" s="123"/>
      <c r="E21" s="29"/>
      <c r="F21" s="151"/>
      <c r="G21" s="507"/>
    </row>
    <row r="22" spans="1:14" ht="21" customHeight="1" thickBot="1">
      <c r="A22" s="28"/>
      <c r="B22" s="152"/>
      <c r="C22" s="465" t="s">
        <v>571</v>
      </c>
      <c r="D22" s="465"/>
      <c r="E22" s="465"/>
      <c r="F22" s="199"/>
      <c r="G22" s="508"/>
    </row>
    <row r="23" spans="1:14" ht="5" customHeight="1">
      <c r="C23" s="29"/>
      <c r="D23" s="29"/>
      <c r="E23" s="29"/>
      <c r="F23" s="151"/>
      <c r="G23" s="156"/>
    </row>
    <row r="24" spans="1:14" s="116" customFormat="1" ht="45" customHeight="1">
      <c r="A24" s="376"/>
      <c r="B24" s="31"/>
      <c r="C24" s="470" t="s">
        <v>730</v>
      </c>
      <c r="D24" s="470"/>
      <c r="E24" s="470"/>
      <c r="F24" s="411"/>
    </row>
    <row r="25" spans="1:14" ht="20" customHeight="1">
      <c r="C25" s="29"/>
      <c r="D25" s="29"/>
      <c r="E25" s="29"/>
      <c r="F25" s="151"/>
      <c r="G25" s="39"/>
      <c r="M25" s="40"/>
      <c r="N25" s="40"/>
    </row>
    <row r="26" spans="1:14" ht="20" customHeight="1">
      <c r="C26" s="488" t="s">
        <v>567</v>
      </c>
      <c r="D26" s="488"/>
      <c r="E26" s="488"/>
      <c r="F26" s="210"/>
      <c r="G26" s="39"/>
      <c r="M26" s="40"/>
      <c r="N26" s="40"/>
    </row>
    <row r="27" spans="1:14" ht="20" customHeight="1">
      <c r="C27" s="479" t="s">
        <v>566</v>
      </c>
      <c r="D27" s="479"/>
      <c r="E27" s="479"/>
      <c r="F27" s="202"/>
      <c r="G27" s="39"/>
      <c r="M27" s="40"/>
      <c r="N27" s="40"/>
    </row>
    <row r="28" spans="1:14" ht="35" customHeight="1">
      <c r="C28" s="29"/>
      <c r="D28" s="29"/>
      <c r="E28" s="29"/>
      <c r="F28" s="151"/>
      <c r="G28" s="39"/>
      <c r="M28" s="40"/>
      <c r="N28" s="40"/>
    </row>
    <row r="29" spans="1:14" ht="30" customHeight="1">
      <c r="A29" s="486" t="s">
        <v>697</v>
      </c>
      <c r="B29" s="486"/>
      <c r="C29" s="486"/>
      <c r="D29" s="486"/>
      <c r="E29" s="486"/>
      <c r="F29" s="211"/>
      <c r="G29" s="197"/>
    </row>
    <row r="30" spans="1:14" ht="15" customHeight="1">
      <c r="C30" s="29"/>
      <c r="D30" s="29"/>
      <c r="E30" s="29"/>
      <c r="F30" s="151"/>
      <c r="G30" s="39"/>
    </row>
    <row r="31" spans="1:14" ht="144" customHeight="1">
      <c r="C31" s="480" t="s">
        <v>698</v>
      </c>
      <c r="D31" s="480"/>
      <c r="E31" s="480"/>
      <c r="F31" s="409"/>
      <c r="G31" s="41"/>
    </row>
    <row r="32" spans="1:14" ht="50" customHeight="1">
      <c r="C32" s="29"/>
      <c r="D32" s="29"/>
      <c r="E32" s="29"/>
      <c r="F32" s="151"/>
      <c r="G32" s="39"/>
    </row>
    <row r="33" spans="1:14" s="376" customFormat="1" ht="20" customHeight="1" thickBot="1">
      <c r="A33" s="384">
        <v>1</v>
      </c>
      <c r="B33" s="387">
        <f ca="1">MAX(B10:INDIRECT(ADDRESS(ROW()-1,COLUMN())))+1</f>
        <v>1</v>
      </c>
      <c r="C33" s="495" t="s">
        <v>344</v>
      </c>
      <c r="D33" s="495"/>
      <c r="E33" s="495"/>
      <c r="F33" s="395"/>
      <c r="G33" s="392"/>
      <c r="H33" s="48"/>
      <c r="I33" s="48"/>
      <c r="J33" s="48"/>
      <c r="K33" s="48"/>
      <c r="L33" s="48"/>
    </row>
    <row r="34" spans="1:14" s="158" customFormat="1" ht="20" customHeight="1" thickBot="1">
      <c r="A34" s="28"/>
      <c r="B34" s="152"/>
      <c r="C34" s="496" t="s">
        <v>36</v>
      </c>
      <c r="D34" s="496"/>
      <c r="E34" s="496"/>
      <c r="F34" s="203"/>
      <c r="G34" s="173" t="s">
        <v>77</v>
      </c>
      <c r="H34" s="323"/>
      <c r="I34" s="323"/>
      <c r="J34" s="323"/>
      <c r="K34" s="323"/>
      <c r="L34" s="323"/>
    </row>
    <row r="35" spans="1:14" s="158" customFormat="1" ht="16" customHeight="1">
      <c r="A35" s="376"/>
      <c r="B35" s="31"/>
      <c r="C35" s="446" t="s">
        <v>578</v>
      </c>
      <c r="D35" s="447"/>
      <c r="E35" s="448"/>
      <c r="F35" s="324"/>
      <c r="G35" s="449" t="s">
        <v>471</v>
      </c>
    </row>
    <row r="36" spans="1:14" s="144" customFormat="1" ht="56">
      <c r="A36" s="42"/>
      <c r="B36" s="34"/>
      <c r="C36" s="214" t="s">
        <v>52</v>
      </c>
      <c r="D36" s="213" t="s">
        <v>217</v>
      </c>
      <c r="E36" s="215" t="s">
        <v>218</v>
      </c>
      <c r="F36" s="328"/>
      <c r="G36" s="450"/>
      <c r="M36" s="158"/>
      <c r="N36" s="158"/>
    </row>
    <row r="37" spans="1:14" s="158" customFormat="1" ht="16" customHeight="1">
      <c r="A37" s="376"/>
      <c r="B37" s="31"/>
      <c r="C37" s="310"/>
      <c r="D37" s="311"/>
      <c r="E37" s="312"/>
      <c r="F37" s="412"/>
      <c r="G37" s="450"/>
    </row>
    <row r="38" spans="1:14" s="144" customFormat="1" ht="42">
      <c r="A38" s="42"/>
      <c r="B38" s="34"/>
      <c r="C38" s="214" t="s">
        <v>537</v>
      </c>
      <c r="D38" s="213" t="s">
        <v>219</v>
      </c>
      <c r="E38" s="217" t="s">
        <v>598</v>
      </c>
      <c r="F38" s="329"/>
      <c r="G38" s="450"/>
      <c r="M38" s="158"/>
      <c r="N38" s="158"/>
    </row>
    <row r="39" spans="1:14" s="158" customFormat="1" ht="16" customHeight="1">
      <c r="A39" s="376"/>
      <c r="B39" s="31"/>
      <c r="C39" s="313"/>
      <c r="D39" s="314"/>
      <c r="E39" s="315"/>
      <c r="F39" s="412"/>
      <c r="G39" s="450"/>
    </row>
    <row r="40" spans="1:14" s="158" customFormat="1" ht="16" customHeight="1">
      <c r="A40" s="376"/>
      <c r="B40" s="31"/>
      <c r="C40" s="446" t="s">
        <v>2</v>
      </c>
      <c r="D40" s="447"/>
      <c r="E40" s="448"/>
      <c r="F40" s="328"/>
      <c r="G40" s="450"/>
    </row>
    <row r="41" spans="1:14" s="158" customFormat="1" ht="16" customHeight="1">
      <c r="A41" s="376"/>
      <c r="B41" s="31"/>
      <c r="C41" s="471"/>
      <c r="D41" s="472"/>
      <c r="E41" s="473"/>
      <c r="F41" s="330"/>
      <c r="G41" s="450"/>
    </row>
    <row r="42" spans="1:14" s="158" customFormat="1" ht="16" customHeight="1">
      <c r="A42" s="376"/>
      <c r="B42" s="58"/>
      <c r="C42" s="316" t="s">
        <v>60</v>
      </c>
      <c r="D42" s="317" t="s">
        <v>61</v>
      </c>
      <c r="E42" s="318" t="s">
        <v>3</v>
      </c>
      <c r="F42" s="331"/>
      <c r="G42" s="450"/>
    </row>
    <row r="43" spans="1:14" s="158" customFormat="1" ht="16" customHeight="1">
      <c r="A43" s="376"/>
      <c r="B43" s="31"/>
      <c r="C43" s="319"/>
      <c r="D43" s="320"/>
      <c r="E43" s="321" t="str">
        <f>IF(
 AND(ISBLANK(C37),ISBLANK(D37),ISBLANK(E37),ISBLANK(C39),ISBLANK(D39),ISBLANK(E39),ISBLANK(C41),ISBLANK(C43),ISBLANK(D43)),
 "FRÅGAN ÄR OBESVARAD",
 IF(
  AND(ISBLANK(C37),ISBLANK(D37),ISBLANK(E37),ISBLANK(C39),ISBLANK(D39),ISBLANK(E39),ISBLANK(C41)),
  "ANGE SVAR OCKSÅ",
  IF(
   AND(OR(C37="x",D37="x",E37="x",C39="x",D39="x"),OR(E39="x",C41="x")),
   "MOTSÄGELSEFULLT SVAR",
   IF(
    AND(E39="x",C41="x"),
    "MOTSÄGELSEFULLT SVAR",
    IF(
     AND(C43="x",D43="x"),
     "MOTSÄGELSEFULL BEDÖMNING",
     IF(
      OR(C43="x",D43="x"),
      COUNTIF(C37:E37,"x")+COUNTIF(C39:D39,"x"),
      "ANGE BEDÖMNING OCKSÅ"))))))</f>
        <v>FRÅGAN ÄR OBESVARAD</v>
      </c>
      <c r="F43" s="332"/>
      <c r="G43" s="450"/>
      <c r="H43" s="158">
        <f>IF(ISNUMBER(E43),E43,0)</f>
        <v>0</v>
      </c>
      <c r="I43" s="158">
        <f>$H43</f>
        <v>0</v>
      </c>
    </row>
    <row r="44" spans="1:14" s="158" customFormat="1" ht="10" customHeight="1">
      <c r="A44" s="376"/>
      <c r="B44" s="31"/>
      <c r="C44" s="333"/>
      <c r="D44" s="334"/>
      <c r="E44" s="335"/>
      <c r="F44" s="336"/>
      <c r="G44" s="450"/>
    </row>
    <row r="45" spans="1:14" s="158" customFormat="1" ht="10" customHeight="1">
      <c r="A45" s="376"/>
      <c r="B45" s="31"/>
      <c r="C45" s="333"/>
      <c r="D45" s="334"/>
      <c r="E45" s="335"/>
      <c r="F45" s="336"/>
      <c r="G45" s="450"/>
    </row>
    <row r="46" spans="1:14" s="158" customFormat="1" ht="10" customHeight="1" thickBot="1">
      <c r="A46" s="376"/>
      <c r="B46" s="31"/>
      <c r="C46" s="333"/>
      <c r="D46" s="334"/>
      <c r="E46" s="335"/>
      <c r="F46" s="336"/>
      <c r="G46" s="451"/>
    </row>
    <row r="47" spans="1:14" s="337" customFormat="1" ht="9" customHeight="1">
      <c r="A47" s="224"/>
      <c r="B47" s="388"/>
      <c r="F47" s="347"/>
      <c r="G47" s="338"/>
    </row>
    <row r="48" spans="1:14" s="158" customFormat="1" ht="20" customHeight="1">
      <c r="A48" s="376"/>
      <c r="B48" s="31"/>
      <c r="C48" s="333"/>
      <c r="D48" s="334"/>
      <c r="E48" s="335"/>
      <c r="F48" s="336"/>
      <c r="G48" s="339"/>
    </row>
    <row r="49" spans="1:9" s="376" customFormat="1" ht="20" customHeight="1" thickBot="1">
      <c r="A49" s="385">
        <v>1</v>
      </c>
      <c r="B49" s="387">
        <f ca="1">MAX(B10:INDIRECT(ADDRESS(ROW()-1,COLUMN())))+1</f>
        <v>2</v>
      </c>
      <c r="C49" s="495" t="s">
        <v>345</v>
      </c>
      <c r="D49" s="495"/>
      <c r="E49" s="495"/>
      <c r="F49" s="395"/>
      <c r="G49" s="391"/>
    </row>
    <row r="50" spans="1:9" s="158" customFormat="1" ht="20" customHeight="1" thickBot="1">
      <c r="A50" s="28"/>
      <c r="B50" s="152"/>
      <c r="C50" s="496" t="s">
        <v>36</v>
      </c>
      <c r="D50" s="496"/>
      <c r="E50" s="496"/>
      <c r="F50" s="203"/>
      <c r="G50" s="173" t="s">
        <v>77</v>
      </c>
    </row>
    <row r="51" spans="1:9" s="158" customFormat="1" ht="16" customHeight="1">
      <c r="A51" s="376"/>
      <c r="B51" s="31"/>
      <c r="C51" s="446" t="s">
        <v>599</v>
      </c>
      <c r="D51" s="447"/>
      <c r="E51" s="448"/>
      <c r="F51" s="324"/>
      <c r="G51" s="443" t="s">
        <v>696</v>
      </c>
    </row>
    <row r="52" spans="1:9" s="158" customFormat="1" ht="29" customHeight="1">
      <c r="A52" s="42"/>
      <c r="B52" s="34"/>
      <c r="C52" s="325" t="s">
        <v>53</v>
      </c>
      <c r="D52" s="326" t="s">
        <v>150</v>
      </c>
      <c r="E52" s="327" t="s">
        <v>151</v>
      </c>
      <c r="F52" s="328"/>
      <c r="G52" s="444"/>
    </row>
    <row r="53" spans="1:9" s="158" customFormat="1" ht="16" customHeight="1">
      <c r="A53" s="376"/>
      <c r="B53" s="31"/>
      <c r="C53" s="313"/>
      <c r="D53" s="314"/>
      <c r="E53" s="322"/>
      <c r="F53" s="412"/>
      <c r="G53" s="444"/>
    </row>
    <row r="54" spans="1:9" s="158" customFormat="1" ht="29" customHeight="1">
      <c r="A54" s="42"/>
      <c r="B54" s="34"/>
      <c r="C54" s="325" t="s">
        <v>470</v>
      </c>
      <c r="D54" s="326" t="s">
        <v>220</v>
      </c>
      <c r="E54" s="341" t="s">
        <v>600</v>
      </c>
      <c r="F54" s="329"/>
      <c r="G54" s="444"/>
    </row>
    <row r="55" spans="1:9" s="158" customFormat="1" ht="16" customHeight="1">
      <c r="A55" s="376"/>
      <c r="B55" s="31"/>
      <c r="C55" s="313"/>
      <c r="D55" s="314"/>
      <c r="E55" s="322"/>
      <c r="F55" s="412"/>
      <c r="G55" s="444"/>
    </row>
    <row r="56" spans="1:9" s="158" customFormat="1" ht="16" customHeight="1" thickBot="1">
      <c r="A56" s="376"/>
      <c r="B56" s="31"/>
      <c r="C56" s="481" t="s">
        <v>472</v>
      </c>
      <c r="D56" s="482"/>
      <c r="E56" s="483"/>
      <c r="F56" s="342"/>
      <c r="G56" s="445"/>
    </row>
    <row r="57" spans="1:9" s="158" customFormat="1" ht="16" customHeight="1">
      <c r="A57" s="376"/>
      <c r="B57" s="31"/>
      <c r="C57" s="484"/>
      <c r="D57" s="453"/>
      <c r="E57" s="485"/>
      <c r="F57" s="413"/>
      <c r="G57" s="343"/>
    </row>
    <row r="58" spans="1:9" s="158" customFormat="1" ht="16" customHeight="1">
      <c r="A58" s="376"/>
      <c r="B58" s="31"/>
      <c r="C58" s="446" t="s">
        <v>2</v>
      </c>
      <c r="D58" s="447"/>
      <c r="E58" s="448"/>
      <c r="F58" s="344"/>
      <c r="G58" s="343"/>
    </row>
    <row r="59" spans="1:9" s="158" customFormat="1" ht="16" customHeight="1">
      <c r="A59" s="376"/>
      <c r="B59" s="31"/>
      <c r="C59" s="466"/>
      <c r="D59" s="467"/>
      <c r="E59" s="468"/>
      <c r="F59" s="413"/>
      <c r="G59" s="343"/>
    </row>
    <row r="60" spans="1:9" s="158" customFormat="1" ht="16" customHeight="1">
      <c r="A60" s="376"/>
      <c r="B60" s="31"/>
      <c r="C60" s="316" t="s">
        <v>60</v>
      </c>
      <c r="D60" s="317" t="s">
        <v>61</v>
      </c>
      <c r="E60" s="345" t="s">
        <v>3</v>
      </c>
      <c r="F60" s="331"/>
      <c r="G60" s="343"/>
    </row>
    <row r="61" spans="1:9" s="158" customFormat="1" ht="16" customHeight="1">
      <c r="A61" s="376"/>
      <c r="B61" s="31"/>
      <c r="C61" s="346"/>
      <c r="D61" s="346"/>
      <c r="E61" s="321" t="str">
        <f>IF(
 AND(ISBLANK(C53),ISBLANK(D53),ISBLANK(E53),ISBLANK(C55),ISBLANK(D55),ISBLANK(E55),ISBLANK(C57),ISBLANK(C59),ISBLANK(C61),ISBLANK(D61)),
 "FRÅGAN ÄR OBESVARAD",
 IF(
  AND(ISBLANK(C53),ISBLANK(D53),ISBLANK(E53),ISBLANK(C55),ISBLANK(D55),ISBLANK(E55),ISBLANK(C57),ISBLANK(C59)),
  "ANGE SVAR OCKSÅ",
  IF(
   AND(
    OR(C53="x",D53="x",E53="x",C55="x",D55="x"),OR(E55="x",C57="x",C59="x")),
    "MOTSÄGELSEFULLT SVAR",
    IF(
     OR(AND(E55="x",C57="x"),AND(E55="x",C59="x"),AND(C57="x",C59="x")),
     "MOTSÄGELSEFULLT SVAR",
     IF(
      AND(C61="x",D61="x"),
      "MOTSÄGELSEFULL BEDÖMNING",
      IF(
       OR(C61="x",D61="x"),
       COUNTIF(C53:E53,"x")+COUNTIF(C55:D55,"x"),
       "ANGE BEDÖMNING OCKSÅ"))))))</f>
        <v>FRÅGAN ÄR OBESVARAD</v>
      </c>
      <c r="F61" s="332"/>
      <c r="G61" s="343"/>
      <c r="H61" s="158">
        <f>IF(ISNUMBER(E61),E61,0)</f>
        <v>0</v>
      </c>
      <c r="I61" s="158">
        <f>$H61</f>
        <v>0</v>
      </c>
    </row>
    <row r="62" spans="1:9" s="158" customFormat="1" ht="9" customHeight="1">
      <c r="A62" s="376"/>
      <c r="B62" s="31"/>
      <c r="F62" s="347"/>
      <c r="G62" s="348"/>
    </row>
    <row r="63" spans="1:9" s="337" customFormat="1" ht="10" customHeight="1">
      <c r="A63" s="224"/>
      <c r="B63" s="388"/>
      <c r="F63" s="347"/>
    </row>
    <row r="64" spans="1:9" s="158" customFormat="1" ht="40" customHeight="1">
      <c r="A64" s="376"/>
      <c r="B64" s="31"/>
      <c r="F64" s="347"/>
      <c r="G64" s="348"/>
    </row>
    <row r="65" spans="1:9" s="376" customFormat="1" ht="40" customHeight="1" thickBot="1">
      <c r="A65" s="108">
        <v>1</v>
      </c>
      <c r="B65" s="378">
        <f ca="1">MAX(B10:INDIRECT(ADDRESS(ROW()-1,COLUMN())))+1</f>
        <v>3</v>
      </c>
      <c r="C65" s="465" t="s">
        <v>526</v>
      </c>
      <c r="D65" s="465"/>
      <c r="E65" s="465"/>
      <c r="F65" s="199"/>
      <c r="G65" s="391"/>
    </row>
    <row r="66" spans="1:9" s="158" customFormat="1" ht="20" customHeight="1" thickBot="1">
      <c r="A66" s="28"/>
      <c r="B66" s="152"/>
      <c r="C66" s="452" t="s">
        <v>37</v>
      </c>
      <c r="D66" s="452"/>
      <c r="E66" s="452"/>
      <c r="F66" s="203"/>
      <c r="G66" s="397" t="s">
        <v>77</v>
      </c>
    </row>
    <row r="67" spans="1:9" s="158" customFormat="1" ht="32" customHeight="1">
      <c r="A67" s="376"/>
      <c r="B67" s="31"/>
      <c r="C67" s="476" t="s">
        <v>579</v>
      </c>
      <c r="D67" s="477"/>
      <c r="E67" s="478"/>
      <c r="F67" s="324"/>
      <c r="G67" s="443" t="s">
        <v>527</v>
      </c>
    </row>
    <row r="68" spans="1:9" s="158" customFormat="1" ht="29.25" customHeight="1">
      <c r="A68" s="42"/>
      <c r="B68" s="34"/>
      <c r="C68" s="349" t="s">
        <v>9</v>
      </c>
      <c r="D68" s="349" t="s">
        <v>475</v>
      </c>
      <c r="E68" s="349" t="s">
        <v>476</v>
      </c>
      <c r="F68" s="328"/>
      <c r="G68" s="444"/>
    </row>
    <row r="69" spans="1:9" s="158" customFormat="1" ht="16" customHeight="1">
      <c r="A69" s="376"/>
      <c r="B69" s="31"/>
      <c r="C69" s="346"/>
      <c r="D69" s="346"/>
      <c r="E69" s="350"/>
      <c r="F69" s="412"/>
      <c r="G69" s="444"/>
    </row>
    <row r="70" spans="1:9" s="158" customFormat="1" ht="29.25" customHeight="1">
      <c r="A70" s="42"/>
      <c r="B70" s="34"/>
      <c r="C70" s="349" t="s">
        <v>491</v>
      </c>
      <c r="D70" s="349" t="s">
        <v>492</v>
      </c>
      <c r="E70" s="398" t="s">
        <v>2</v>
      </c>
      <c r="F70" s="351"/>
      <c r="G70" s="444"/>
    </row>
    <row r="71" spans="1:9" s="158" customFormat="1" ht="16" customHeight="1">
      <c r="A71" s="376"/>
      <c r="B71" s="31"/>
      <c r="C71" s="346"/>
      <c r="D71" s="346"/>
      <c r="E71" s="350"/>
      <c r="F71" s="412"/>
      <c r="G71" s="444"/>
    </row>
    <row r="72" spans="1:9" s="158" customFormat="1" ht="16" customHeight="1">
      <c r="A72" s="376"/>
      <c r="B72" s="31"/>
      <c r="C72" s="316" t="s">
        <v>60</v>
      </c>
      <c r="D72" s="317" t="s">
        <v>61</v>
      </c>
      <c r="E72" s="345" t="s">
        <v>3</v>
      </c>
      <c r="F72" s="331"/>
      <c r="G72" s="444"/>
    </row>
    <row r="73" spans="1:9" s="158" customFormat="1" ht="16" customHeight="1">
      <c r="A73" s="376"/>
      <c r="B73" s="31"/>
      <c r="C73" s="346"/>
      <c r="D73" s="346"/>
      <c r="E73" s="321" t="str">
        <f>IF(
 AND(
  ISBLANK(C69),
  ISBLANK(D69),
  ISBLANK(E69),
  ISBLANK(C71),
  ISBLANK(D71),
  ISBLANK(E71),
  ISBLANK(C73),
  ISBLANK(D73)),
 "FRÅGAN ÄR OBESVARAD",
 IF(
  AND(
   ISBLANK(C69),
   ISBLANK(D69),
   ISBLANK(E69),
   ISBLANK(C71),
   ISBLANK(D71),
   ISBLANK(E71)),
  "ANGE SVAR OCKSÅ",
  IF(
   AND(
    ISBLANK(C73),
    ISBLANK(D73)),
   "ANGE BEDÖMNING OCKSÅ",
   IF(
    AND(
     OR(C69="x",D69="x",E69="x",C71="x",D71="x"),
     E71="x"),
    "MOTSÄGELSEFULLT SVAR",
    IF(
     AND(
      C73="x",D73="x"),
     "MOTSÄGELSEFULL BEDÖMNING",
     IF(
      AND(
       C69="x",
       ISBLANK(D69),
       OR(E69="x",C71="x",D71="x")),
      "EJ SAMMANHÄNGANDE INTERVALL",
      IF(
       AND(
        D69="x",
        ISBLANK(E69),
        OR(C71="x",D71="x")),
       "EJ SAMMANHÄNGANDE INTERVALL",
       IF(
        AND(
         E69="x",
         ISBLANK(C71),
         D71="x"),
        "EJ SAMMANHÄNGANDE INTERVALL",
        IF(
         E71="x",
         0,
         IF(
          D71="x",
          1,
          IF(
           C71="x",
           2,
           IF(
            E69="x",
            3,
            IF(
             D69="x",
             4,
             5)))))))))))))</f>
        <v>FRÅGAN ÄR OBESVARAD</v>
      </c>
      <c r="F73" s="332"/>
      <c r="G73" s="444"/>
      <c r="H73" s="158">
        <f>IF(ISNUMBER(E73),E73,0)</f>
        <v>0</v>
      </c>
      <c r="I73" s="158">
        <f>$H73</f>
        <v>0</v>
      </c>
    </row>
    <row r="74" spans="1:9" s="158" customFormat="1" ht="30" customHeight="1" thickBot="1">
      <c r="A74" s="376"/>
      <c r="B74" s="31"/>
      <c r="F74" s="347"/>
      <c r="G74" s="445"/>
    </row>
    <row r="75" spans="1:9" s="337" customFormat="1" ht="20" customHeight="1">
      <c r="A75" s="224"/>
      <c r="B75" s="388"/>
      <c r="F75" s="347"/>
    </row>
    <row r="76" spans="1:9" s="158" customFormat="1" ht="10" customHeight="1">
      <c r="A76" s="376"/>
      <c r="B76" s="31"/>
      <c r="F76" s="347"/>
      <c r="G76" s="348"/>
    </row>
    <row r="77" spans="1:9" s="376" customFormat="1" ht="40" customHeight="1" thickBot="1">
      <c r="A77" s="108">
        <v>1</v>
      </c>
      <c r="B77" s="378">
        <f ca="1">MAX(B10:INDIRECT(ADDRESS(ROW()-1,COLUMN())))+1</f>
        <v>4</v>
      </c>
      <c r="C77" s="465" t="s">
        <v>346</v>
      </c>
      <c r="D77" s="465"/>
      <c r="E77" s="465"/>
      <c r="F77" s="199"/>
      <c r="G77" s="391"/>
    </row>
    <row r="78" spans="1:9" s="158" customFormat="1" ht="18" thickBot="1">
      <c r="A78" s="28"/>
      <c r="B78" s="152"/>
      <c r="C78" s="452" t="s">
        <v>37</v>
      </c>
      <c r="D78" s="452"/>
      <c r="E78" s="452"/>
      <c r="F78" s="352"/>
      <c r="G78" s="397" t="s">
        <v>77</v>
      </c>
    </row>
    <row r="79" spans="1:9" s="158" customFormat="1" ht="16" customHeight="1">
      <c r="A79" s="376"/>
      <c r="B79" s="31"/>
      <c r="C79" s="446" t="s">
        <v>601</v>
      </c>
      <c r="D79" s="447"/>
      <c r="E79" s="448"/>
      <c r="F79" s="353"/>
      <c r="G79" s="443" t="s">
        <v>639</v>
      </c>
    </row>
    <row r="80" spans="1:9" s="158" customFormat="1" ht="29.25" customHeight="1">
      <c r="A80" s="42"/>
      <c r="B80" s="34"/>
      <c r="C80" s="349" t="s">
        <v>9</v>
      </c>
      <c r="D80" s="349" t="s">
        <v>475</v>
      </c>
      <c r="E80" s="349" t="s">
        <v>476</v>
      </c>
      <c r="F80" s="328"/>
      <c r="G80" s="444"/>
    </row>
    <row r="81" spans="1:9" s="158" customFormat="1" ht="16" customHeight="1">
      <c r="A81" s="376"/>
      <c r="B81" s="31"/>
      <c r="C81" s="346"/>
      <c r="D81" s="346"/>
      <c r="E81" s="346"/>
      <c r="F81" s="412"/>
      <c r="G81" s="444"/>
    </row>
    <row r="82" spans="1:9" s="158" customFormat="1" ht="29.25" customHeight="1">
      <c r="A82" s="42"/>
      <c r="B82" s="34"/>
      <c r="C82" s="349" t="s">
        <v>491</v>
      </c>
      <c r="D82" s="354" t="s">
        <v>492</v>
      </c>
      <c r="E82" s="398" t="s">
        <v>2</v>
      </c>
      <c r="F82" s="351"/>
      <c r="G82" s="444"/>
    </row>
    <row r="83" spans="1:9" s="158" customFormat="1" ht="16" customHeight="1">
      <c r="A83" s="376"/>
      <c r="B83" s="31"/>
      <c r="C83" s="346"/>
      <c r="D83" s="346"/>
      <c r="E83" s="346"/>
      <c r="F83" s="412"/>
      <c r="G83" s="444"/>
    </row>
    <row r="84" spans="1:9" s="158" customFormat="1" ht="16" customHeight="1">
      <c r="A84" s="376"/>
      <c r="B84" s="31"/>
      <c r="C84" s="316" t="s">
        <v>60</v>
      </c>
      <c r="D84" s="317" t="s">
        <v>61</v>
      </c>
      <c r="E84" s="345" t="s">
        <v>3</v>
      </c>
      <c r="F84" s="336"/>
      <c r="G84" s="444"/>
    </row>
    <row r="85" spans="1:9" s="158" customFormat="1" ht="16" customHeight="1">
      <c r="A85" s="376"/>
      <c r="B85" s="31"/>
      <c r="C85" s="346"/>
      <c r="D85" s="346"/>
      <c r="E85" s="345" t="str">
        <f>IF(
 AND(
  ISBLANK(C81),
  ISBLANK(D81),
  ISBLANK(E81),
  ISBLANK(C83),
  ISBLANK(D83),
  ISBLANK(E83),
  ISBLANK(C85),
  ISBLANK(D85)),
 "FRÅGAN ÄR OBESVARAD",
 IF(
  AND(
   ISBLANK(C81),
   ISBLANK(D81),
   ISBLANK(E81),
   ISBLANK(C83),
   ISBLANK(D83),
   ISBLANK(E83)),
  "ANGE SVAR OCKSÅ",
  IF(
   AND(
    ISBLANK(C85),
    ISBLANK(D85)),
   "ANGE BEDÖMNING OCKSÅ",
   IF(
    AND(
     OR(C81="x",D81="x",E81="x",C83="x",D83="x"),
     E83="x"),
    "MOTSÄGELSEFULLT SVAR",
    IF(
     AND(
      C85="x",D85="x"),
     "MOTSÄGELSEFULL BEDÖMNING",
     IF(
      AND(
       C81="x",
       ISBLANK(D81),
       OR(E81="x",C83="x",D83="x")),
      "EJ SAMMANHÄNGANDE INTERVALL",
      IF(
       AND(
        D81="x",
        ISBLANK(E81),
        OR(C83="x",D83="x")),
       "EJ SAMMANHÄNGANDE INTERVALL",
       IF(
        AND(
         E81="x",
         ISBLANK(C83),
         D83="x"),
        "EJ SAMMANHÄNGANDE INTERVALL",
        IF(
         E83="x",
         0,
         IF(
          D83="x",
          1,
          IF(
           C83="x",
           2,
           IF(
            E81="x",
            3,
            IF(
             D81="x",
             4,
             5)))))))))))))</f>
        <v>FRÅGAN ÄR OBESVARAD</v>
      </c>
      <c r="F85" s="336"/>
      <c r="G85" s="444"/>
      <c r="H85" s="158">
        <f>IF(ISNUMBER(E85),E85,0)</f>
        <v>0</v>
      </c>
      <c r="I85" s="158">
        <f>$H85</f>
        <v>0</v>
      </c>
    </row>
    <row r="86" spans="1:9" s="158" customFormat="1" ht="51" customHeight="1" thickBot="1">
      <c r="A86" s="376"/>
      <c r="B86" s="31"/>
      <c r="F86" s="347"/>
      <c r="G86" s="445"/>
    </row>
    <row r="87" spans="1:9" s="337" customFormat="1" ht="14.5" customHeight="1">
      <c r="A87" s="224"/>
      <c r="B87" s="388"/>
      <c r="F87" s="347"/>
    </row>
    <row r="88" spans="1:9" s="158" customFormat="1" ht="40" customHeight="1">
      <c r="A88" s="376"/>
      <c r="B88" s="31"/>
      <c r="F88" s="347"/>
      <c r="G88" s="348"/>
    </row>
    <row r="89" spans="1:9" s="376" customFormat="1" ht="20" customHeight="1" thickBot="1">
      <c r="A89" s="108">
        <v>1</v>
      </c>
      <c r="B89" s="378">
        <f ca="1">MAX(B10:INDIRECT(ADDRESS(ROW()-1,COLUMN())))+1</f>
        <v>5</v>
      </c>
      <c r="C89" s="465" t="s">
        <v>347</v>
      </c>
      <c r="D89" s="465"/>
      <c r="E89" s="465"/>
      <c r="F89" s="199"/>
      <c r="G89" s="391"/>
    </row>
    <row r="90" spans="1:9" s="158" customFormat="1" ht="18" thickBot="1">
      <c r="A90" s="28"/>
      <c r="B90" s="152"/>
      <c r="C90" s="452" t="s">
        <v>37</v>
      </c>
      <c r="D90" s="452"/>
      <c r="E90" s="452"/>
      <c r="F90" s="352"/>
      <c r="G90" s="397" t="s">
        <v>77</v>
      </c>
    </row>
    <row r="91" spans="1:9" s="158" customFormat="1" ht="18" customHeight="1">
      <c r="A91" s="376"/>
      <c r="B91" s="389"/>
      <c r="C91" s="454" t="s">
        <v>580</v>
      </c>
      <c r="D91" s="455"/>
      <c r="E91" s="456"/>
      <c r="F91" s="353"/>
      <c r="G91" s="443" t="s">
        <v>512</v>
      </c>
    </row>
    <row r="92" spans="1:9" s="158" customFormat="1" ht="16" customHeight="1">
      <c r="A92" s="42"/>
      <c r="B92" s="390"/>
      <c r="C92" s="349" t="s">
        <v>10</v>
      </c>
      <c r="D92" s="349" t="s">
        <v>477</v>
      </c>
      <c r="E92" s="349" t="s">
        <v>478</v>
      </c>
      <c r="F92" s="328"/>
      <c r="G92" s="444"/>
    </row>
    <row r="93" spans="1:9" s="158" customFormat="1" ht="16" customHeight="1">
      <c r="A93" s="376"/>
      <c r="B93" s="389"/>
      <c r="C93" s="346"/>
      <c r="D93" s="346"/>
      <c r="E93" s="346"/>
      <c r="F93" s="412"/>
      <c r="G93" s="444"/>
    </row>
    <row r="94" spans="1:9" s="158" customFormat="1" ht="16" customHeight="1">
      <c r="A94" s="42"/>
      <c r="B94" s="390"/>
      <c r="C94" s="349" t="s">
        <v>493</v>
      </c>
      <c r="D94" s="354" t="s">
        <v>494</v>
      </c>
      <c r="E94" s="355" t="s">
        <v>2</v>
      </c>
      <c r="F94" s="351"/>
      <c r="G94" s="444"/>
    </row>
    <row r="95" spans="1:9" s="158" customFormat="1" ht="16" customHeight="1">
      <c r="A95" s="376"/>
      <c r="B95" s="389"/>
      <c r="C95" s="346"/>
      <c r="D95" s="346"/>
      <c r="E95" s="346"/>
      <c r="F95" s="412"/>
      <c r="G95" s="444"/>
    </row>
    <row r="96" spans="1:9" s="158" customFormat="1" ht="16" customHeight="1" thickBot="1">
      <c r="A96" s="376"/>
      <c r="B96" s="389"/>
      <c r="C96" s="316" t="s">
        <v>60</v>
      </c>
      <c r="D96" s="317" t="s">
        <v>61</v>
      </c>
      <c r="E96" s="345" t="s">
        <v>3</v>
      </c>
      <c r="F96" s="336"/>
      <c r="G96" s="445"/>
    </row>
    <row r="97" spans="1:9" s="158" customFormat="1" ht="16" customHeight="1">
      <c r="A97" s="376"/>
      <c r="B97" s="389"/>
      <c r="C97" s="346"/>
      <c r="D97" s="346"/>
      <c r="E97" s="345" t="str">
        <f>IF(
 AND(
  ISBLANK(C93),
  ISBLANK(D93),
  ISBLANK(E93),
  ISBLANK(C95),
  ISBLANK(D95),
  ISBLANK(E95),
  ISBLANK(C97),
  ISBLANK(D97)),
 "FRÅGAN ÄR OBESVARAD",
 IF(
  AND(
   ISBLANK(C93),
   ISBLANK(D93),
   ISBLANK(E93),
   ISBLANK(C95),
   ISBLANK(D95),
   ISBLANK(E95)),
  "ANGE SVAR OCKSÅ",
  IF(
   AND(
    ISBLANK(C97),
    ISBLANK(D97)),
   "ANGE BEDÖMNING OCKSÅ",
   IF(
    AND(
     OR(C93="x",D93="x",E93="x",C95="x",D95="x"),
     E95="x"),
    "MOTSÄGELSEFULLT SVAR",
    IF(
     AND(
      C97="x",D97="x"),
     "MOTSÄGELSEFULL BEDÖMNING",
     IF(
      AND(
       C93="x",
       ISBLANK(D93),
       OR(E93="x",C95="x",D95="x")),
      "EJ SAMMANHÄNGANDE INTERVALL",
      IF(
       AND(
        D93="x",
        ISBLANK(E93),
        OR(C95="x",D95="x")),
       "EJ SAMMANHÄNGANDE INTERVALL",
       IF(
        AND(
         E93="x",
         ISBLANK(C95),
         D95="x"),
        "EJ SAMMANHÄNGANDE INTERVALL",
        IF(
         E95="x",
         0,
         IF(
          D95="x",
          1,
          IF(
           C95="x",
           2,
           IF(
            E93="x",
            3,
            IF(
             D93="x",
             4,
             5)))))))))))))</f>
        <v>FRÅGAN ÄR OBESVARAD</v>
      </c>
      <c r="F97" s="336"/>
      <c r="G97" s="356"/>
      <c r="H97" s="158">
        <f>IF(ISNUMBER(E97),E97,0)</f>
        <v>0</v>
      </c>
      <c r="I97" s="158">
        <f>$H97</f>
        <v>0</v>
      </c>
    </row>
    <row r="98" spans="1:9" s="158" customFormat="1">
      <c r="A98" s="376"/>
      <c r="B98" s="31"/>
      <c r="C98" s="333"/>
      <c r="D98" s="334"/>
      <c r="E98" s="335"/>
      <c r="F98" s="336"/>
      <c r="G98" s="356"/>
    </row>
    <row r="99" spans="1:9" s="337" customFormat="1" ht="14.5" customHeight="1">
      <c r="A99" s="224"/>
      <c r="B99" s="388"/>
      <c r="F99" s="347"/>
    </row>
    <row r="100" spans="1:9" s="158" customFormat="1" ht="40" customHeight="1">
      <c r="A100" s="376"/>
      <c r="B100" s="31"/>
      <c r="C100" s="333"/>
      <c r="D100" s="334"/>
      <c r="E100" s="335"/>
      <c r="F100" s="336"/>
      <c r="G100" s="356"/>
    </row>
    <row r="101" spans="1:9" s="376" customFormat="1" ht="40" customHeight="1" thickBot="1">
      <c r="A101" s="108">
        <v>1</v>
      </c>
      <c r="B101" s="378">
        <f ca="1">MAX(B10:INDIRECT(ADDRESS(ROW()-1,COLUMN())))+1</f>
        <v>6</v>
      </c>
      <c r="C101" s="465" t="s">
        <v>348</v>
      </c>
      <c r="D101" s="465"/>
      <c r="E101" s="465"/>
      <c r="F101" s="199"/>
      <c r="G101" s="391"/>
    </row>
    <row r="102" spans="1:9" s="158" customFormat="1" ht="18" thickBot="1">
      <c r="A102" s="28"/>
      <c r="B102" s="152"/>
      <c r="C102" s="452" t="s">
        <v>36</v>
      </c>
      <c r="D102" s="452"/>
      <c r="E102" s="452"/>
      <c r="F102" s="352"/>
      <c r="G102" s="397" t="s">
        <v>77</v>
      </c>
    </row>
    <row r="103" spans="1:9" s="158" customFormat="1" ht="16" customHeight="1">
      <c r="A103" s="376"/>
      <c r="B103" s="31"/>
      <c r="C103" s="454" t="s">
        <v>602</v>
      </c>
      <c r="D103" s="455"/>
      <c r="E103" s="456"/>
      <c r="F103" s="353"/>
      <c r="G103" s="443" t="s">
        <v>510</v>
      </c>
    </row>
    <row r="104" spans="1:9" s="158" customFormat="1" ht="28">
      <c r="A104" s="42"/>
      <c r="B104" s="34"/>
      <c r="C104" s="160" t="s">
        <v>200</v>
      </c>
      <c r="D104" s="160" t="s">
        <v>66</v>
      </c>
      <c r="E104" s="160" t="s">
        <v>11</v>
      </c>
      <c r="F104" s="328"/>
      <c r="G104" s="444"/>
    </row>
    <row r="105" spans="1:9" s="158" customFormat="1" ht="16" customHeight="1">
      <c r="A105" s="376"/>
      <c r="B105" s="31"/>
      <c r="C105" s="346"/>
      <c r="D105" s="346"/>
      <c r="E105" s="346"/>
      <c r="F105" s="412"/>
      <c r="G105" s="444"/>
    </row>
    <row r="106" spans="1:9" s="158" customFormat="1" ht="42">
      <c r="A106" s="42"/>
      <c r="B106" s="34"/>
      <c r="C106" s="160" t="s">
        <v>12</v>
      </c>
      <c r="D106" s="161" t="s">
        <v>409</v>
      </c>
      <c r="E106" s="216" t="s">
        <v>603</v>
      </c>
      <c r="F106" s="329"/>
      <c r="G106" s="444"/>
    </row>
    <row r="107" spans="1:9" s="158" customFormat="1" ht="16" customHeight="1">
      <c r="A107" s="376"/>
      <c r="B107" s="31"/>
      <c r="C107" s="346"/>
      <c r="D107" s="346"/>
      <c r="E107" s="346"/>
      <c r="F107" s="412"/>
      <c r="G107" s="444"/>
    </row>
    <row r="108" spans="1:9" s="158" customFormat="1" ht="16" customHeight="1">
      <c r="A108" s="376"/>
      <c r="B108" s="31"/>
      <c r="C108" s="461" t="s">
        <v>513</v>
      </c>
      <c r="D108" s="462"/>
      <c r="E108" s="463"/>
      <c r="F108" s="342"/>
      <c r="G108" s="444"/>
    </row>
    <row r="109" spans="1:9" s="158" customFormat="1" ht="16" customHeight="1">
      <c r="A109" s="376"/>
      <c r="B109" s="31"/>
      <c r="C109" s="453"/>
      <c r="D109" s="453"/>
      <c r="E109" s="453"/>
      <c r="F109" s="413"/>
      <c r="G109" s="444"/>
    </row>
    <row r="110" spans="1:9" s="158" customFormat="1" ht="16" customHeight="1">
      <c r="A110" s="376"/>
      <c r="B110" s="31"/>
      <c r="C110" s="454" t="s">
        <v>2</v>
      </c>
      <c r="D110" s="455"/>
      <c r="E110" s="456"/>
      <c r="F110" s="344"/>
      <c r="G110" s="444"/>
    </row>
    <row r="111" spans="1:9" s="158" customFormat="1" ht="16" customHeight="1" thickBot="1">
      <c r="A111" s="376"/>
      <c r="B111" s="31"/>
      <c r="C111" s="453"/>
      <c r="D111" s="453"/>
      <c r="E111" s="453"/>
      <c r="F111" s="413"/>
      <c r="G111" s="445"/>
    </row>
    <row r="112" spans="1:9" s="158" customFormat="1" ht="16" customHeight="1">
      <c r="A112" s="376"/>
      <c r="B112" s="31"/>
      <c r="C112" s="316" t="s">
        <v>60</v>
      </c>
      <c r="D112" s="317" t="s">
        <v>61</v>
      </c>
      <c r="E112" s="345" t="s">
        <v>3</v>
      </c>
      <c r="F112" s="336"/>
      <c r="G112" s="356"/>
    </row>
    <row r="113" spans="1:9" s="158" customFormat="1" ht="16" customHeight="1">
      <c r="A113" s="376"/>
      <c r="B113" s="31"/>
      <c r="C113" s="346"/>
      <c r="D113" s="346"/>
      <c r="E113" s="345" t="str">
        <f>IF(
 AND(ISBLANK(C105),ISBLANK(D105),ISBLANK(E105),ISBLANK(C107),ISBLANK(D107),ISBLANK(E107),ISBLANK(C109),ISBLANK(C111),ISBLANK(C113),ISBLANK(D113)),
 "FRÅGAN ÄR OBESVARAD",
 IF(
  AND(ISBLANK(C105),ISBLANK(D105),ISBLANK(E105),ISBLANK(C107),ISBLANK(D107),ISBLANK(E107),ISBLANK(C109),ISBLANK(C111)),
  "ANGE SVAR OCKSÅ",
  IF(
   AND(
    OR(C105="x",D105="x",E105="x",C107="x",D107="x"),OR(E107="x",C109="x",C111="x")),
    "MOTSÄGELSEFULLT SVAR",
    IF(
     OR(AND(E107="x",C109="x"),AND(E107="x",C111="x"),AND(C109="x",C111="x")),
     "MOTSÄGELSEFULLT SVAR",
     IF(
      AND(C113="x",D113="x"),
      "MOTSÄGELSEFULL BEDÖMNING",
      IF(
       OR(C113="x",D113="x"),
       COUNTIF(C105:E105,"x")+COUNTIF(C107:D107,"x"),
       "ANGE BEDÖMNING OCKSÅ"))))))</f>
        <v>FRÅGAN ÄR OBESVARAD</v>
      </c>
      <c r="F113" s="336"/>
      <c r="G113" s="356"/>
      <c r="H113" s="158">
        <f>IF(ISNUMBER(E113),E113,0)</f>
        <v>0</v>
      </c>
      <c r="I113" s="158">
        <f>$H113</f>
        <v>0</v>
      </c>
    </row>
    <row r="114" spans="1:9" s="158" customFormat="1">
      <c r="A114" s="376"/>
      <c r="B114" s="31"/>
      <c r="F114" s="347"/>
      <c r="G114" s="348"/>
    </row>
    <row r="115" spans="1:9" s="337" customFormat="1" ht="14.5" customHeight="1">
      <c r="A115" s="224"/>
      <c r="B115" s="388"/>
      <c r="F115" s="347"/>
    </row>
    <row r="116" spans="1:9" s="158" customFormat="1" ht="40" customHeight="1">
      <c r="A116" s="376"/>
      <c r="B116" s="31"/>
      <c r="F116" s="347"/>
      <c r="G116" s="348"/>
    </row>
    <row r="117" spans="1:9" s="376" customFormat="1" ht="20" customHeight="1" thickBot="1">
      <c r="A117" s="108">
        <v>1</v>
      </c>
      <c r="B117" s="378">
        <f ca="1">MAX(B10:INDIRECT(ADDRESS(ROW()-1,COLUMN())))+1</f>
        <v>7</v>
      </c>
      <c r="C117" s="465" t="s">
        <v>349</v>
      </c>
      <c r="D117" s="465"/>
      <c r="E117" s="465"/>
      <c r="F117" s="199"/>
      <c r="G117" s="391"/>
    </row>
    <row r="118" spans="1:9" s="158" customFormat="1" ht="18" thickBot="1">
      <c r="A118" s="28"/>
      <c r="B118" s="152"/>
      <c r="C118" s="452" t="s">
        <v>36</v>
      </c>
      <c r="D118" s="452"/>
      <c r="E118" s="452"/>
      <c r="F118" s="352"/>
      <c r="G118" s="397" t="s">
        <v>77</v>
      </c>
    </row>
    <row r="119" spans="1:9" s="158" customFormat="1" ht="16" customHeight="1">
      <c r="A119" s="376"/>
      <c r="B119" s="31"/>
      <c r="C119" s="454" t="s">
        <v>604</v>
      </c>
      <c r="D119" s="455"/>
      <c r="E119" s="456"/>
      <c r="F119" s="357"/>
      <c r="G119" s="443" t="s">
        <v>514</v>
      </c>
    </row>
    <row r="120" spans="1:9" s="158" customFormat="1" ht="42">
      <c r="A120" s="42"/>
      <c r="B120" s="34"/>
      <c r="C120" s="232" t="s">
        <v>49</v>
      </c>
      <c r="D120" s="232" t="s">
        <v>67</v>
      </c>
      <c r="E120" s="232" t="s">
        <v>152</v>
      </c>
      <c r="F120" s="358"/>
      <c r="G120" s="444"/>
    </row>
    <row r="121" spans="1:9" s="158" customFormat="1" ht="16" customHeight="1">
      <c r="A121" s="376"/>
      <c r="B121" s="31"/>
      <c r="C121" s="359"/>
      <c r="D121" s="359"/>
      <c r="E121" s="359"/>
      <c r="F121" s="414"/>
      <c r="G121" s="444"/>
    </row>
    <row r="122" spans="1:9" s="158" customFormat="1" ht="42">
      <c r="A122" s="42"/>
      <c r="B122" s="34"/>
      <c r="C122" s="232" t="s">
        <v>68</v>
      </c>
      <c r="D122" s="233" t="s">
        <v>80</v>
      </c>
      <c r="E122" s="216" t="s">
        <v>614</v>
      </c>
      <c r="F122" s="360"/>
      <c r="G122" s="444"/>
    </row>
    <row r="123" spans="1:9" s="158" customFormat="1" ht="16" customHeight="1">
      <c r="A123" s="376"/>
      <c r="B123" s="31"/>
      <c r="C123" s="359"/>
      <c r="D123" s="359"/>
      <c r="E123" s="359"/>
      <c r="F123" s="414"/>
      <c r="G123" s="444"/>
    </row>
    <row r="124" spans="1:9" s="158" customFormat="1" ht="16" customHeight="1">
      <c r="A124" s="376"/>
      <c r="B124" s="31"/>
      <c r="C124" s="487" t="s">
        <v>515</v>
      </c>
      <c r="D124" s="487"/>
      <c r="E124" s="487"/>
      <c r="F124" s="361"/>
      <c r="G124" s="444"/>
    </row>
    <row r="125" spans="1:9" s="158" customFormat="1" ht="16" customHeight="1">
      <c r="A125" s="376"/>
      <c r="B125" s="31"/>
      <c r="C125" s="475"/>
      <c r="D125" s="475"/>
      <c r="E125" s="475"/>
      <c r="F125" s="415"/>
      <c r="G125" s="444"/>
    </row>
    <row r="126" spans="1:9" s="158" customFormat="1" ht="16" customHeight="1">
      <c r="A126" s="376"/>
      <c r="B126" s="31"/>
      <c r="C126" s="474" t="s">
        <v>2</v>
      </c>
      <c r="D126" s="474"/>
      <c r="E126" s="474"/>
      <c r="F126" s="362"/>
      <c r="G126" s="444"/>
    </row>
    <row r="127" spans="1:9" s="158" customFormat="1" ht="16" customHeight="1">
      <c r="A127" s="376"/>
      <c r="B127" s="31"/>
      <c r="C127" s="475"/>
      <c r="D127" s="475"/>
      <c r="E127" s="475"/>
      <c r="F127" s="415"/>
      <c r="G127" s="444"/>
    </row>
    <row r="128" spans="1:9" s="158" customFormat="1" ht="16" customHeight="1">
      <c r="A128" s="376"/>
      <c r="B128" s="31"/>
      <c r="C128" s="316" t="s">
        <v>60</v>
      </c>
      <c r="D128" s="317" t="s">
        <v>61</v>
      </c>
      <c r="E128" s="345" t="s">
        <v>3</v>
      </c>
      <c r="F128" s="336"/>
      <c r="G128" s="444"/>
    </row>
    <row r="129" spans="1:9" s="158" customFormat="1" ht="16" customHeight="1">
      <c r="A129" s="376"/>
      <c r="B129" s="31"/>
      <c r="C129" s="359"/>
      <c r="D129" s="359"/>
      <c r="E129" s="345" t="str">
        <f>IF(
 AND(ISBLANK(C121),ISBLANK(D121),ISBLANK(E121),ISBLANK(C123),ISBLANK(D123),ISBLANK(E123),ISBLANK(C125),ISBLANK(C127),ISBLANK(C129),ISBLANK(D129)),
 "FRÅGAN ÄR OBESVARAD",
 IF(
  AND(ISBLANK(C121),ISBLANK(D121),ISBLANK(E121),ISBLANK(C123),ISBLANK(D123),ISBLANK(E123),ISBLANK(C125),ISBLANK(C127)),
  "ANGE SVAR OCKSÅ",
  IF(
   AND(
    OR(C121="x",D121="x",E121="x",C123="x",D123="x"),OR(E123="x",C125="x",C127="x")),
    "MOTSÄGELSEFULLT SVAR",
    IF(
     OR(AND(E123="x",C125="x"),AND(E123="x",C127="x"),AND(C125="x",C127="x")),
     "MOTSÄGELSEFULLT SVAR",
     IF(
      AND(C129="x",D129="x"),
      "MOTSÄGELSEFULL BEDÖMNING",
      IF(
       OR(C129="x",D129="x"),
       COUNTIF(C121:E121,"x")+COUNTIF(C123:D123,"x"),
       "ANGE BEDÖMNING OCKSÅ"))))))</f>
        <v>FRÅGAN ÄR OBESVARAD</v>
      </c>
      <c r="F129" s="336"/>
      <c r="G129" s="444"/>
      <c r="H129" s="158">
        <f>IF(ISNUMBER(E129),E129,0)</f>
        <v>0</v>
      </c>
      <c r="I129" s="158">
        <f>$H129</f>
        <v>0</v>
      </c>
    </row>
    <row r="130" spans="1:9" s="158" customFormat="1" ht="17.5" customHeight="1" thickBot="1">
      <c r="A130" s="376"/>
      <c r="B130" s="31"/>
      <c r="C130" s="333"/>
      <c r="D130" s="334"/>
      <c r="E130" s="335"/>
      <c r="F130" s="336"/>
      <c r="G130" s="445"/>
    </row>
    <row r="131" spans="1:9" s="337" customFormat="1" ht="14.5" customHeight="1">
      <c r="A131" s="224"/>
      <c r="B131" s="388"/>
      <c r="F131" s="347"/>
    </row>
    <row r="132" spans="1:9" s="158" customFormat="1" ht="40" customHeight="1">
      <c r="A132" s="376"/>
      <c r="B132" s="31"/>
      <c r="F132" s="347"/>
      <c r="G132" s="348"/>
    </row>
    <row r="133" spans="1:9" s="376" customFormat="1" ht="20" customHeight="1" thickBot="1">
      <c r="A133" s="108">
        <v>1</v>
      </c>
      <c r="B133" s="378">
        <f ca="1">MAX(B10:INDIRECT(ADDRESS(ROW()-1,COLUMN())))+1</f>
        <v>8</v>
      </c>
      <c r="C133" s="465" t="s">
        <v>350</v>
      </c>
      <c r="D133" s="465"/>
      <c r="E133" s="465"/>
      <c r="F133" s="199"/>
      <c r="G133" s="391"/>
    </row>
    <row r="134" spans="1:9" s="158" customFormat="1" ht="18" thickBot="1">
      <c r="A134" s="28"/>
      <c r="B134" s="152"/>
      <c r="C134" s="452" t="s">
        <v>36</v>
      </c>
      <c r="D134" s="452"/>
      <c r="E134" s="452"/>
      <c r="F134" s="352"/>
      <c r="G134" s="397" t="s">
        <v>77</v>
      </c>
    </row>
    <row r="135" spans="1:9" s="158" customFormat="1" ht="16" customHeight="1">
      <c r="A135" s="376"/>
      <c r="B135" s="31"/>
      <c r="C135" s="454" t="s">
        <v>604</v>
      </c>
      <c r="D135" s="455"/>
      <c r="E135" s="456"/>
      <c r="F135" s="353"/>
      <c r="G135" s="443" t="s">
        <v>528</v>
      </c>
    </row>
    <row r="136" spans="1:9" s="158" customFormat="1" ht="29" customHeight="1">
      <c r="A136" s="42"/>
      <c r="B136" s="34"/>
      <c r="C136" s="160" t="s">
        <v>49</v>
      </c>
      <c r="D136" s="160" t="s">
        <v>67</v>
      </c>
      <c r="E136" s="160" t="s">
        <v>69</v>
      </c>
      <c r="F136" s="328"/>
      <c r="G136" s="444"/>
    </row>
    <row r="137" spans="1:9" s="158" customFormat="1" ht="16" customHeight="1">
      <c r="A137" s="376"/>
      <c r="B137" s="31"/>
      <c r="C137" s="346"/>
      <c r="D137" s="346"/>
      <c r="E137" s="346"/>
      <c r="F137" s="412"/>
      <c r="G137" s="444"/>
    </row>
    <row r="138" spans="1:9" s="158" customFormat="1" ht="58" customHeight="1">
      <c r="A138" s="42"/>
      <c r="B138" s="34"/>
      <c r="C138" s="160" t="s">
        <v>68</v>
      </c>
      <c r="D138" s="161" t="s">
        <v>80</v>
      </c>
      <c r="E138" s="216" t="s">
        <v>615</v>
      </c>
      <c r="F138" s="329"/>
      <c r="G138" s="444"/>
    </row>
    <row r="139" spans="1:9" s="158" customFormat="1" ht="16" customHeight="1">
      <c r="A139" s="376"/>
      <c r="B139" s="31"/>
      <c r="C139" s="346"/>
      <c r="D139" s="346"/>
      <c r="E139" s="346"/>
      <c r="F139" s="412"/>
      <c r="G139" s="444"/>
    </row>
    <row r="140" spans="1:9" s="158" customFormat="1" ht="16" customHeight="1">
      <c r="A140" s="376"/>
      <c r="B140" s="31"/>
      <c r="C140" s="490" t="s">
        <v>515</v>
      </c>
      <c r="D140" s="491"/>
      <c r="E140" s="492"/>
      <c r="F140" s="361"/>
      <c r="G140" s="444"/>
    </row>
    <row r="141" spans="1:9" s="158" customFormat="1" ht="16" customHeight="1" thickBot="1">
      <c r="A141" s="376"/>
      <c r="B141" s="31"/>
      <c r="C141" s="453"/>
      <c r="D141" s="453"/>
      <c r="E141" s="453"/>
      <c r="F141" s="413"/>
      <c r="G141" s="445"/>
    </row>
    <row r="142" spans="1:9" s="158" customFormat="1" ht="16" customHeight="1">
      <c r="A142" s="376"/>
      <c r="B142" s="31"/>
      <c r="C142" s="457" t="s">
        <v>2</v>
      </c>
      <c r="D142" s="458"/>
      <c r="E142" s="459"/>
      <c r="F142" s="344"/>
      <c r="G142" s="356"/>
    </row>
    <row r="143" spans="1:9" s="158" customFormat="1" ht="16" customHeight="1">
      <c r="A143" s="376"/>
      <c r="B143" s="31"/>
      <c r="C143" s="453"/>
      <c r="D143" s="453"/>
      <c r="E143" s="453"/>
      <c r="F143" s="413"/>
      <c r="G143" s="356"/>
    </row>
    <row r="144" spans="1:9" s="158" customFormat="1" ht="16" customHeight="1">
      <c r="A144" s="376"/>
      <c r="B144" s="31"/>
      <c r="C144" s="316" t="s">
        <v>60</v>
      </c>
      <c r="D144" s="317" t="s">
        <v>61</v>
      </c>
      <c r="E144" s="345" t="s">
        <v>3</v>
      </c>
      <c r="F144" s="336"/>
      <c r="G144" s="356"/>
    </row>
    <row r="145" spans="1:9" s="158" customFormat="1" ht="16" customHeight="1">
      <c r="A145" s="376"/>
      <c r="B145" s="31"/>
      <c r="C145" s="346"/>
      <c r="D145" s="346"/>
      <c r="E145" s="345" t="str">
        <f>IF(
 AND(ISBLANK(C137),ISBLANK(D137),ISBLANK(E137),ISBLANK(C139),ISBLANK(D139),ISBLANK(E139),ISBLANK(C141),ISBLANK(C143),ISBLANK(C145),ISBLANK(D145)),
 "FRÅGAN ÄR OBESVARAD",
 IF(
  AND(ISBLANK(C137),ISBLANK(D137),ISBLANK(E137),ISBLANK(C139),ISBLANK(D139),ISBLANK(E139),ISBLANK(C141),ISBLANK(C143)),
  "ANGE SVAR OCKSÅ",
  IF(
   AND(
    OR(C137="x",D137="x",E137="x",C139="x",D139="x"),OR(E139="x",C141="x",C143="x")),
    "MOTSÄGELSEFULLT SVAR",
    IF(
     OR(AND(E139="x",C141="x"),AND(E139="x",C143="x"),AND(C141="x",C143="x")),
     "MOTSÄGELSEFULLT SVAR",
     IF(
      AND(C145="x",D145="x"),
      "MOTSÄGELSEFULL BEDÖMNING",
      IF(
       OR(C145="x",D145="x"),
       COUNTIF(C137:E137,"x")+COUNTIF(C139:D139,"x"),
       "ANGE BEDÖMNING OCKSÅ"))))))</f>
        <v>FRÅGAN ÄR OBESVARAD</v>
      </c>
      <c r="F145" s="336"/>
      <c r="G145" s="356"/>
      <c r="H145" s="158">
        <f>IF(ISNUMBER(E145),E145,0)</f>
        <v>0</v>
      </c>
      <c r="I145" s="158">
        <f>$H145</f>
        <v>0</v>
      </c>
    </row>
    <row r="146" spans="1:9" s="158" customFormat="1">
      <c r="A146" s="376"/>
      <c r="B146" s="31"/>
      <c r="F146" s="347"/>
      <c r="G146" s="348"/>
    </row>
    <row r="147" spans="1:9" s="337" customFormat="1" ht="14.5" customHeight="1">
      <c r="A147" s="224"/>
      <c r="B147" s="388"/>
      <c r="F147" s="347"/>
    </row>
    <row r="148" spans="1:9" s="158" customFormat="1" ht="40" customHeight="1">
      <c r="A148" s="376"/>
      <c r="B148" s="31"/>
      <c r="F148" s="347"/>
      <c r="G148" s="348"/>
    </row>
    <row r="149" spans="1:9" s="376" customFormat="1" ht="40" customHeight="1" thickBot="1">
      <c r="A149" s="108">
        <v>1</v>
      </c>
      <c r="B149" s="378">
        <f ca="1">MAX(B10:INDIRECT(ADDRESS(ROW()-1,COLUMN())))+1</f>
        <v>9</v>
      </c>
      <c r="C149" s="465" t="s">
        <v>529</v>
      </c>
      <c r="D149" s="465"/>
      <c r="E149" s="465"/>
      <c r="F149" s="199"/>
      <c r="G149" s="391"/>
    </row>
    <row r="150" spans="1:9" s="158" customFormat="1" ht="18" thickBot="1">
      <c r="A150" s="28"/>
      <c r="B150" s="152"/>
      <c r="C150" s="452" t="s">
        <v>36</v>
      </c>
      <c r="D150" s="452"/>
      <c r="E150" s="452"/>
      <c r="F150" s="352"/>
      <c r="G150" s="397" t="s">
        <v>77</v>
      </c>
    </row>
    <row r="151" spans="1:9" s="158" customFormat="1" ht="16" customHeight="1">
      <c r="A151" s="376"/>
      <c r="B151" s="31"/>
      <c r="C151" s="454" t="s">
        <v>604</v>
      </c>
      <c r="D151" s="455"/>
      <c r="E151" s="456"/>
      <c r="F151" s="353"/>
      <c r="G151" s="443" t="s">
        <v>516</v>
      </c>
    </row>
    <row r="152" spans="1:9" s="158" customFormat="1" ht="42">
      <c r="A152" s="42"/>
      <c r="B152" s="34"/>
      <c r="C152" s="160" t="s">
        <v>49</v>
      </c>
      <c r="D152" s="160" t="s">
        <v>67</v>
      </c>
      <c r="E152" s="160" t="s">
        <v>362</v>
      </c>
      <c r="F152" s="328"/>
      <c r="G152" s="444"/>
    </row>
    <row r="153" spans="1:9" s="158" customFormat="1" ht="16" customHeight="1">
      <c r="A153" s="376"/>
      <c r="B153" s="31"/>
      <c r="C153" s="346"/>
      <c r="D153" s="346"/>
      <c r="E153" s="346"/>
      <c r="F153" s="412"/>
      <c r="G153" s="444"/>
    </row>
    <row r="154" spans="1:9" s="158" customFormat="1" ht="56">
      <c r="A154" s="42"/>
      <c r="B154" s="34"/>
      <c r="C154" s="160" t="s">
        <v>68</v>
      </c>
      <c r="D154" s="161" t="s">
        <v>80</v>
      </c>
      <c r="E154" s="216" t="s">
        <v>616</v>
      </c>
      <c r="F154" s="329"/>
      <c r="G154" s="444"/>
    </row>
    <row r="155" spans="1:9" s="158" customFormat="1" ht="16" customHeight="1">
      <c r="A155" s="376"/>
      <c r="B155" s="31"/>
      <c r="C155" s="346"/>
      <c r="D155" s="346"/>
      <c r="E155" s="346"/>
      <c r="F155" s="412"/>
      <c r="G155" s="444"/>
    </row>
    <row r="156" spans="1:9" s="158" customFormat="1" ht="16" customHeight="1">
      <c r="A156" s="376"/>
      <c r="B156" s="31"/>
      <c r="C156" s="464" t="s">
        <v>515</v>
      </c>
      <c r="D156" s="464"/>
      <c r="E156" s="464"/>
      <c r="F156" s="361"/>
      <c r="G156" s="444"/>
    </row>
    <row r="157" spans="1:9" s="158" customFormat="1" ht="16" customHeight="1">
      <c r="A157" s="376"/>
      <c r="B157" s="31"/>
      <c r="C157" s="453"/>
      <c r="D157" s="453"/>
      <c r="E157" s="453"/>
      <c r="F157" s="413"/>
      <c r="G157" s="444"/>
    </row>
    <row r="158" spans="1:9" s="158" customFormat="1" ht="16" customHeight="1">
      <c r="A158" s="376"/>
      <c r="B158" s="31"/>
      <c r="C158" s="460" t="s">
        <v>2</v>
      </c>
      <c r="D158" s="460"/>
      <c r="E158" s="460"/>
      <c r="F158" s="344"/>
      <c r="G158" s="444"/>
    </row>
    <row r="159" spans="1:9" s="158" customFormat="1" ht="16" customHeight="1">
      <c r="A159" s="376"/>
      <c r="B159" s="31"/>
      <c r="C159" s="453"/>
      <c r="D159" s="453"/>
      <c r="E159" s="453"/>
      <c r="F159" s="413"/>
      <c r="G159" s="444"/>
    </row>
    <row r="160" spans="1:9" s="158" customFormat="1" ht="16" customHeight="1">
      <c r="A160" s="376"/>
      <c r="B160" s="31"/>
      <c r="C160" s="316" t="s">
        <v>60</v>
      </c>
      <c r="D160" s="317" t="s">
        <v>61</v>
      </c>
      <c r="E160" s="345" t="s">
        <v>3</v>
      </c>
      <c r="F160" s="336"/>
      <c r="G160" s="444"/>
    </row>
    <row r="161" spans="1:9" s="158" customFormat="1" ht="16" customHeight="1">
      <c r="A161" s="376"/>
      <c r="B161" s="31"/>
      <c r="C161" s="346"/>
      <c r="D161" s="346"/>
      <c r="E161" s="345" t="str">
        <f>IF(
 AND(ISBLANK(C153),ISBLANK(D153),ISBLANK(E153),ISBLANK(C155),ISBLANK(D155),ISBLANK(E155),ISBLANK(C157),ISBLANK(C159),ISBLANK(C161),ISBLANK(D161)),
 "FRÅGAN ÄR OBESVARAD",
 IF(
  AND(ISBLANK(C153),ISBLANK(D153),ISBLANK(E153),ISBLANK(C155),ISBLANK(D155),ISBLANK(E155),ISBLANK(C157),ISBLANK(C159)),
  "ANGE SVAR OCKSÅ",
  IF(
   AND(
    OR(C153="x",D153="x",E153="x",C155="x",D155="x"),OR(E155="x",C157="x",C159="x")),
    "MOTSÄGELSEFULLT SVAR",
    IF(
     OR(AND(E155="x",C157="x"),AND(E155="x",C159="x"),AND(C157="x",C159="x")),
     "MOTSÄGELSEFULLT SVAR",
     IF(
      AND(C161="x",D161="x"),
      "MOTSÄGELSEFULL BEDÖMNING",
      IF(
       OR(C161="x",D161="x"),
       COUNTIF(C153:E153,"x")+COUNTIF(C155:D155,"x"),
       "ANGE BEDÖMNING OCKSÅ"))))))</f>
        <v>FRÅGAN ÄR OBESVARAD</v>
      </c>
      <c r="F161" s="336"/>
      <c r="G161" s="444"/>
      <c r="H161" s="158">
        <f>IF(ISNUMBER(E161),E161,0)</f>
        <v>0</v>
      </c>
      <c r="I161" s="158">
        <f>$H161</f>
        <v>0</v>
      </c>
    </row>
    <row r="162" spans="1:9" s="158" customFormat="1">
      <c r="A162" s="376"/>
      <c r="B162" s="31"/>
      <c r="C162" s="333"/>
      <c r="D162" s="334"/>
      <c r="E162" s="335"/>
      <c r="F162" s="336"/>
      <c r="G162" s="444"/>
    </row>
    <row r="163" spans="1:9" s="158" customFormat="1" ht="18.5" customHeight="1">
      <c r="A163" s="376"/>
      <c r="B163" s="31"/>
      <c r="C163" s="333"/>
      <c r="D163" s="334"/>
      <c r="E163" s="335"/>
      <c r="F163" s="336"/>
      <c r="G163" s="444"/>
    </row>
    <row r="164" spans="1:9" s="337" customFormat="1" ht="14.5" customHeight="1" thickBot="1">
      <c r="A164" s="224"/>
      <c r="B164" s="388"/>
      <c r="F164" s="347"/>
      <c r="G164" s="445"/>
    </row>
    <row r="165" spans="1:9" s="158" customFormat="1" ht="40" customHeight="1">
      <c r="A165" s="376"/>
      <c r="B165" s="31"/>
      <c r="F165" s="347"/>
      <c r="G165" s="348"/>
    </row>
    <row r="166" spans="1:9" s="376" customFormat="1" ht="20" customHeight="1" thickBot="1">
      <c r="A166" s="108">
        <v>1</v>
      </c>
      <c r="B166" s="378">
        <f ca="1">MAX(B10:INDIRECT(ADDRESS(ROW()-1,COLUMN())))+1</f>
        <v>10</v>
      </c>
      <c r="C166" s="465" t="s">
        <v>351</v>
      </c>
      <c r="D166" s="465"/>
      <c r="E166" s="465"/>
      <c r="F166" s="199"/>
      <c r="G166" s="391"/>
    </row>
    <row r="167" spans="1:9" s="158" customFormat="1" ht="18" thickBot="1">
      <c r="A167" s="28"/>
      <c r="B167" s="152"/>
      <c r="C167" s="452" t="s">
        <v>36</v>
      </c>
      <c r="D167" s="452"/>
      <c r="E167" s="452"/>
      <c r="F167" s="352"/>
      <c r="G167" s="397" t="s">
        <v>77</v>
      </c>
    </row>
    <row r="168" spans="1:9" s="158" customFormat="1" ht="16" customHeight="1">
      <c r="A168" s="376"/>
      <c r="B168" s="31"/>
      <c r="C168" s="454" t="s">
        <v>604</v>
      </c>
      <c r="D168" s="455"/>
      <c r="E168" s="456"/>
      <c r="F168" s="353"/>
      <c r="G168" s="443" t="s">
        <v>518</v>
      </c>
    </row>
    <row r="169" spans="1:9" s="158" customFormat="1" ht="42">
      <c r="A169" s="42"/>
      <c r="B169" s="34"/>
      <c r="C169" s="160" t="s">
        <v>49</v>
      </c>
      <c r="D169" s="160" t="s">
        <v>67</v>
      </c>
      <c r="E169" s="160" t="s">
        <v>517</v>
      </c>
      <c r="F169" s="328"/>
      <c r="G169" s="444"/>
    </row>
    <row r="170" spans="1:9" s="158" customFormat="1" ht="16" customHeight="1">
      <c r="A170" s="376"/>
      <c r="B170" s="31"/>
      <c r="C170" s="346"/>
      <c r="D170" s="346"/>
      <c r="E170" s="346"/>
      <c r="F170" s="412"/>
      <c r="G170" s="444"/>
    </row>
    <row r="171" spans="1:9" s="158" customFormat="1" ht="42.5" thickBot="1">
      <c r="A171" s="42"/>
      <c r="B171" s="34"/>
      <c r="C171" s="160" t="s">
        <v>68</v>
      </c>
      <c r="D171" s="161" t="s">
        <v>80</v>
      </c>
      <c r="E171" s="216" t="s">
        <v>617</v>
      </c>
      <c r="F171" s="329"/>
      <c r="G171" s="445"/>
    </row>
    <row r="172" spans="1:9" s="158" customFormat="1" ht="16" customHeight="1">
      <c r="A172" s="376"/>
      <c r="B172" s="31"/>
      <c r="C172" s="346"/>
      <c r="D172" s="346"/>
      <c r="E172" s="346"/>
      <c r="F172" s="412"/>
      <c r="G172" s="356"/>
    </row>
    <row r="173" spans="1:9" s="158" customFormat="1" ht="16" customHeight="1">
      <c r="A173" s="376"/>
      <c r="B173" s="31"/>
      <c r="C173" s="464" t="s">
        <v>515</v>
      </c>
      <c r="D173" s="464"/>
      <c r="E173" s="464"/>
      <c r="F173" s="361"/>
      <c r="G173" s="356"/>
    </row>
    <row r="174" spans="1:9" s="158" customFormat="1" ht="16" customHeight="1">
      <c r="A174" s="376"/>
      <c r="B174" s="31"/>
      <c r="C174" s="453"/>
      <c r="D174" s="453"/>
      <c r="E174" s="453"/>
      <c r="F174" s="413"/>
      <c r="G174" s="356"/>
    </row>
    <row r="175" spans="1:9" s="158" customFormat="1" ht="16" customHeight="1">
      <c r="A175" s="376"/>
      <c r="B175" s="31"/>
      <c r="C175" s="460" t="s">
        <v>2</v>
      </c>
      <c r="D175" s="460"/>
      <c r="E175" s="460"/>
      <c r="F175" s="344"/>
      <c r="G175" s="356"/>
    </row>
    <row r="176" spans="1:9" s="158" customFormat="1" ht="16" customHeight="1">
      <c r="A176" s="376"/>
      <c r="B176" s="31"/>
      <c r="C176" s="453"/>
      <c r="D176" s="453"/>
      <c r="E176" s="453"/>
      <c r="F176" s="413"/>
      <c r="G176" s="356"/>
    </row>
    <row r="177" spans="1:9" s="158" customFormat="1" ht="16" customHeight="1">
      <c r="A177" s="376"/>
      <c r="B177" s="31"/>
      <c r="C177" s="316" t="s">
        <v>60</v>
      </c>
      <c r="D177" s="317" t="s">
        <v>61</v>
      </c>
      <c r="E177" s="345" t="s">
        <v>3</v>
      </c>
      <c r="F177" s="336"/>
      <c r="G177" s="356"/>
    </row>
    <row r="178" spans="1:9" s="158" customFormat="1" ht="16" customHeight="1">
      <c r="A178" s="376"/>
      <c r="B178" s="31"/>
      <c r="C178" s="346"/>
      <c r="D178" s="346"/>
      <c r="E178" s="345" t="str">
        <f>IF(
 AND(ISBLANK(C170),ISBLANK(D170),ISBLANK(E170),ISBLANK(C172),ISBLANK(D172),ISBLANK(E172),ISBLANK(C174),ISBLANK(C176),ISBLANK(C178),ISBLANK(D178)),
 "FRÅGAN ÄR OBESVARAD",
 IF(
  AND(ISBLANK(C170),ISBLANK(D170),ISBLANK(E170),ISBLANK(C172),ISBLANK(D172),ISBLANK(E172),ISBLANK(C174),ISBLANK(C176)),
  "ANGE SVAR OCKSÅ",
  IF(
   AND(
    OR(C170="x",D170="x",E170="x",C172="x",D172="x"),OR(E172="x",C174="x",C176="x")),
    "MOTSÄGELSEFULLT SVAR",
    IF(
     OR(AND(E172="x",C174="x"),AND(E172="x",C176="x"),AND(C174="x",C176="x")),
     "MOTSÄGELSEFULLT SVAR",
     IF(
      AND(C178="x",D178="x"),
      "MOTSÄGELSEFULL BEDÖMNING",
      IF(
       OR(C178="x",D178="x"),
       COUNTIF(C170:E170,"x")+COUNTIF(C172:D172,"x"),
       "ANGE BEDÖMNING OCKSÅ"))))))</f>
        <v>FRÅGAN ÄR OBESVARAD</v>
      </c>
      <c r="F178" s="336"/>
      <c r="G178" s="356"/>
      <c r="H178" s="158">
        <f>IF(ISNUMBER(E178),E178,0)</f>
        <v>0</v>
      </c>
      <c r="I178" s="158">
        <f>$H178</f>
        <v>0</v>
      </c>
    </row>
    <row r="179" spans="1:9" s="158" customFormat="1">
      <c r="A179" s="376"/>
      <c r="B179" s="31"/>
      <c r="F179" s="347"/>
      <c r="G179" s="348"/>
    </row>
    <row r="180" spans="1:9" s="337" customFormat="1" ht="14.5" customHeight="1">
      <c r="A180" s="224"/>
      <c r="B180" s="388"/>
      <c r="F180" s="347"/>
    </row>
    <row r="181" spans="1:9" s="158" customFormat="1" ht="40" customHeight="1">
      <c r="A181" s="376"/>
      <c r="B181" s="31"/>
      <c r="F181" s="347"/>
      <c r="G181" s="348"/>
    </row>
    <row r="182" spans="1:9" s="376" customFormat="1" ht="20" customHeight="1" thickBot="1">
      <c r="A182" s="108">
        <v>1</v>
      </c>
      <c r="B182" s="378">
        <f ca="1">MAX(B10:INDIRECT(ADDRESS(ROW()-1,COLUMN())))+1</f>
        <v>11</v>
      </c>
      <c r="C182" s="465" t="s">
        <v>352</v>
      </c>
      <c r="D182" s="465"/>
      <c r="E182" s="465"/>
      <c r="F182" s="199"/>
      <c r="G182" s="391"/>
    </row>
    <row r="183" spans="1:9" s="158" customFormat="1" ht="18" thickBot="1">
      <c r="A183" s="28"/>
      <c r="B183" s="152"/>
      <c r="C183" s="452" t="s">
        <v>36</v>
      </c>
      <c r="D183" s="452"/>
      <c r="E183" s="452"/>
      <c r="F183" s="352"/>
      <c r="G183" s="397" t="s">
        <v>77</v>
      </c>
    </row>
    <row r="184" spans="1:9" s="158" customFormat="1" ht="16" customHeight="1">
      <c r="A184" s="376"/>
      <c r="B184" s="31"/>
      <c r="C184" s="454" t="s">
        <v>604</v>
      </c>
      <c r="D184" s="455"/>
      <c r="E184" s="456"/>
      <c r="F184" s="353"/>
      <c r="G184" s="443" t="s">
        <v>530</v>
      </c>
    </row>
    <row r="185" spans="1:9" s="158" customFormat="1" ht="28">
      <c r="A185" s="42"/>
      <c r="B185" s="34"/>
      <c r="C185" s="160" t="s">
        <v>49</v>
      </c>
      <c r="D185" s="160" t="s">
        <v>67</v>
      </c>
      <c r="E185" s="160" t="s">
        <v>50</v>
      </c>
      <c r="F185" s="328"/>
      <c r="G185" s="444"/>
    </row>
    <row r="186" spans="1:9" s="158" customFormat="1" ht="16" customHeight="1">
      <c r="A186" s="376"/>
      <c r="B186" s="31"/>
      <c r="C186" s="346"/>
      <c r="D186" s="346"/>
      <c r="E186" s="346"/>
      <c r="F186" s="412"/>
      <c r="G186" s="444"/>
    </row>
    <row r="187" spans="1:9" s="158" customFormat="1" ht="43.5" customHeight="1">
      <c r="A187" s="42"/>
      <c r="B187" s="34"/>
      <c r="C187" s="160" t="s">
        <v>68</v>
      </c>
      <c r="D187" s="161" t="s">
        <v>80</v>
      </c>
      <c r="E187" s="234" t="s">
        <v>618</v>
      </c>
      <c r="F187" s="329"/>
      <c r="G187" s="444"/>
    </row>
    <row r="188" spans="1:9" s="158" customFormat="1" ht="16" customHeight="1">
      <c r="A188" s="376"/>
      <c r="B188" s="31"/>
      <c r="C188" s="346"/>
      <c r="D188" s="346"/>
      <c r="E188" s="346"/>
      <c r="F188" s="412"/>
      <c r="G188" s="444"/>
    </row>
    <row r="189" spans="1:9" s="158" customFormat="1" ht="16" customHeight="1">
      <c r="A189" s="376"/>
      <c r="B189" s="31"/>
      <c r="C189" s="464" t="s">
        <v>515</v>
      </c>
      <c r="D189" s="464"/>
      <c r="E189" s="464"/>
      <c r="F189" s="361"/>
      <c r="G189" s="444"/>
    </row>
    <row r="190" spans="1:9" s="158" customFormat="1" ht="16" customHeight="1">
      <c r="A190" s="376"/>
      <c r="B190" s="31"/>
      <c r="C190" s="453"/>
      <c r="D190" s="453"/>
      <c r="E190" s="453"/>
      <c r="F190" s="413"/>
      <c r="G190" s="444"/>
    </row>
    <row r="191" spans="1:9" s="158" customFormat="1" ht="16" customHeight="1">
      <c r="A191" s="376"/>
      <c r="B191" s="31"/>
      <c r="C191" s="460" t="s">
        <v>2</v>
      </c>
      <c r="D191" s="460"/>
      <c r="E191" s="460"/>
      <c r="F191" s="344"/>
      <c r="G191" s="444"/>
    </row>
    <row r="192" spans="1:9" s="158" customFormat="1" ht="16" customHeight="1">
      <c r="A192" s="376"/>
      <c r="B192" s="31"/>
      <c r="C192" s="453"/>
      <c r="D192" s="453"/>
      <c r="E192" s="453"/>
      <c r="F192" s="413"/>
      <c r="G192" s="444"/>
    </row>
    <row r="193" spans="1:9" s="158" customFormat="1" ht="16" customHeight="1">
      <c r="A193" s="376"/>
      <c r="B193" s="31"/>
      <c r="C193" s="316" t="s">
        <v>60</v>
      </c>
      <c r="D193" s="317" t="s">
        <v>61</v>
      </c>
      <c r="E193" s="345" t="s">
        <v>3</v>
      </c>
      <c r="F193" s="336"/>
      <c r="G193" s="444"/>
    </row>
    <row r="194" spans="1:9" s="158" customFormat="1" ht="16" customHeight="1" thickBot="1">
      <c r="A194" s="376"/>
      <c r="B194" s="31"/>
      <c r="C194" s="346"/>
      <c r="D194" s="346"/>
      <c r="E194" s="345" t="str">
        <f>IF(
 AND(ISBLANK(C186),ISBLANK(D186),ISBLANK(E186),ISBLANK(C188),ISBLANK(D188),ISBLANK(E188),ISBLANK(C190),ISBLANK(C192),ISBLANK(C194),ISBLANK(D194)),
 "FRÅGAN ÄR OBESVARAD",
 IF(
  AND(ISBLANK(C186),ISBLANK(D186),ISBLANK(E186),ISBLANK(C188),ISBLANK(D188),ISBLANK(E188),ISBLANK(C190),ISBLANK(C192)),
  "ANGE SVAR OCKSÅ",
  IF(
   AND(
    OR(C186="x",D186="x",E186="x",C188="x",D188="x"),OR(E188="x",C190="x",C192="x")),
    "MOTSÄGELSEFULLT SVAR",
    IF(
     OR(AND(E188="x",C190="x"),AND(E188="x",C192="x"),AND(C190="x",C192="x")),
     "MOTSÄGELSEFULLT SVAR",
     IF(
      AND(C194="x",D194="x"),
      "MOTSÄGELSEFULL BEDÖMNING",
      IF(
       OR(C194="x",D194="x"),
       COUNTIF(C186:E186,"x")+COUNTIF(C188:D188,"x"),
       "ANGE BEDÖMNING OCKSÅ"))))))</f>
        <v>FRÅGAN ÄR OBESVARAD</v>
      </c>
      <c r="F194" s="336"/>
      <c r="G194" s="445"/>
      <c r="H194" s="158">
        <f>IF(ISNUMBER(E194),E194,0)</f>
        <v>0</v>
      </c>
      <c r="I194" s="158">
        <f>$H194</f>
        <v>0</v>
      </c>
    </row>
    <row r="195" spans="1:9" s="158" customFormat="1">
      <c r="A195" s="376"/>
      <c r="B195" s="31"/>
      <c r="F195" s="347"/>
      <c r="G195" s="348"/>
    </row>
    <row r="196" spans="1:9" s="337" customFormat="1" ht="14.5" customHeight="1">
      <c r="A196" s="224"/>
      <c r="B196" s="388"/>
      <c r="F196" s="347"/>
    </row>
    <row r="197" spans="1:9" s="158" customFormat="1" ht="40" customHeight="1">
      <c r="A197" s="376"/>
      <c r="B197" s="31"/>
      <c r="F197" s="347"/>
      <c r="G197" s="348"/>
    </row>
    <row r="198" spans="1:9" s="376" customFormat="1" ht="20" customHeight="1" thickBot="1">
      <c r="A198" s="108">
        <v>1</v>
      </c>
      <c r="B198" s="378">
        <f ca="1">MAX(B10:INDIRECT(ADDRESS(ROW()-1,COLUMN())))+1</f>
        <v>12</v>
      </c>
      <c r="C198" s="465" t="s">
        <v>364</v>
      </c>
      <c r="D198" s="465"/>
      <c r="E198" s="465"/>
      <c r="F198" s="199"/>
      <c r="G198" s="391"/>
    </row>
    <row r="199" spans="1:9" s="158" customFormat="1" ht="18" thickBot="1">
      <c r="A199" s="28"/>
      <c r="B199" s="152"/>
      <c r="C199" s="452" t="s">
        <v>36</v>
      </c>
      <c r="D199" s="452"/>
      <c r="E199" s="452"/>
      <c r="F199" s="352"/>
      <c r="G199" s="397" t="s">
        <v>77</v>
      </c>
    </row>
    <row r="200" spans="1:9" s="158" customFormat="1" ht="16" customHeight="1">
      <c r="A200" s="376"/>
      <c r="B200" s="31"/>
      <c r="C200" s="454" t="s">
        <v>604</v>
      </c>
      <c r="D200" s="455"/>
      <c r="E200" s="456"/>
      <c r="F200" s="357"/>
      <c r="G200" s="443" t="s">
        <v>519</v>
      </c>
    </row>
    <row r="201" spans="1:9" s="158" customFormat="1" ht="28">
      <c r="A201" s="42"/>
      <c r="B201" s="34"/>
      <c r="C201" s="232" t="s">
        <v>49</v>
      </c>
      <c r="D201" s="232" t="s">
        <v>67</v>
      </c>
      <c r="E201" s="232" t="s">
        <v>51</v>
      </c>
      <c r="F201" s="358"/>
      <c r="G201" s="444"/>
    </row>
    <row r="202" spans="1:9" s="158" customFormat="1" ht="16" customHeight="1">
      <c r="A202" s="376"/>
      <c r="B202" s="31"/>
      <c r="C202" s="359"/>
      <c r="D202" s="359"/>
      <c r="E202" s="359"/>
      <c r="F202" s="414"/>
      <c r="G202" s="444"/>
    </row>
    <row r="203" spans="1:9" s="158" customFormat="1" ht="42.5" thickBot="1">
      <c r="A203" s="42"/>
      <c r="B203" s="34"/>
      <c r="C203" s="232" t="s">
        <v>68</v>
      </c>
      <c r="D203" s="233" t="s">
        <v>80</v>
      </c>
      <c r="E203" s="235" t="s">
        <v>619</v>
      </c>
      <c r="F203" s="360"/>
      <c r="G203" s="445"/>
    </row>
    <row r="204" spans="1:9" s="158" customFormat="1" ht="16" customHeight="1">
      <c r="A204" s="376"/>
      <c r="B204" s="31"/>
      <c r="C204" s="359"/>
      <c r="D204" s="359"/>
      <c r="E204" s="359"/>
      <c r="F204" s="414"/>
      <c r="G204" s="356"/>
    </row>
    <row r="205" spans="1:9" s="158" customFormat="1" ht="16" customHeight="1">
      <c r="A205" s="376"/>
      <c r="B205" s="31"/>
      <c r="C205" s="464" t="s">
        <v>515</v>
      </c>
      <c r="D205" s="464"/>
      <c r="E205" s="464"/>
      <c r="F205" s="361"/>
      <c r="G205" s="356"/>
    </row>
    <row r="206" spans="1:9" s="158" customFormat="1" ht="16" customHeight="1">
      <c r="A206" s="376"/>
      <c r="B206" s="31"/>
      <c r="C206" s="475"/>
      <c r="D206" s="475"/>
      <c r="E206" s="475"/>
      <c r="F206" s="415"/>
      <c r="G206" s="356"/>
    </row>
    <row r="207" spans="1:9" s="158" customFormat="1" ht="16" customHeight="1">
      <c r="A207" s="376"/>
      <c r="B207" s="31"/>
      <c r="C207" s="460" t="s">
        <v>2</v>
      </c>
      <c r="D207" s="460"/>
      <c r="E207" s="460"/>
      <c r="F207" s="362"/>
      <c r="G207" s="356"/>
    </row>
    <row r="208" spans="1:9" s="158" customFormat="1" ht="16" customHeight="1">
      <c r="A208" s="376"/>
      <c r="B208" s="31"/>
      <c r="C208" s="475"/>
      <c r="D208" s="475"/>
      <c r="E208" s="475"/>
      <c r="F208" s="415"/>
      <c r="G208" s="356"/>
    </row>
    <row r="209" spans="1:9" s="158" customFormat="1" ht="16" customHeight="1">
      <c r="A209" s="376"/>
      <c r="B209" s="31"/>
      <c r="C209" s="316" t="s">
        <v>60</v>
      </c>
      <c r="D209" s="317" t="s">
        <v>61</v>
      </c>
      <c r="E209" s="345" t="s">
        <v>3</v>
      </c>
      <c r="F209" s="336"/>
      <c r="G209" s="356"/>
    </row>
    <row r="210" spans="1:9" s="158" customFormat="1" ht="16" customHeight="1">
      <c r="A210" s="376"/>
      <c r="B210" s="31"/>
      <c r="C210" s="359"/>
      <c r="D210" s="359"/>
      <c r="E210" s="345" t="str">
        <f>IF(
 AND(ISBLANK(C202),ISBLANK(D202),ISBLANK(E202),ISBLANK(C204),ISBLANK(D204),ISBLANK(E204),ISBLANK(C206),ISBLANK(C208),ISBLANK(C210),ISBLANK(D210)),
 "FRÅGAN ÄR OBESVARAD",
 IF(
  AND(ISBLANK(C202),ISBLANK(D202),ISBLANK(E202),ISBLANK(C204),ISBLANK(D204),ISBLANK(E204),ISBLANK(C206),ISBLANK(C208)),
  "ANGE SVAR OCKSÅ",
  IF(
   AND(
    OR(C202="x",D202="x",E202="x",C204="x",D204="x"),OR(E204="x",C206="x",C208="x")),
    "MOTSÄGELSEFULLT SVAR",
    IF(
     OR(AND(E204="x",C206="x"),AND(E204="x",C208="x"),AND(C206="x",C208="x")),
     "MOTSÄGELSEFULLT SVAR",
     IF(
      AND(C210="x",D210="x"),
      "MOTSÄGELSEFULL BEDÖMNING",
      IF(
       OR(C210="x",D210="x"),
       COUNTIF(C202:E202,"x")+COUNTIF(C204:D204,"x"),
       "ANGE BEDÖMNING OCKSÅ"))))))</f>
        <v>FRÅGAN ÄR OBESVARAD</v>
      </c>
      <c r="F210" s="336"/>
      <c r="G210" s="356"/>
      <c r="H210" s="158">
        <f>IF(ISNUMBER(E210),E210,0)</f>
        <v>0</v>
      </c>
      <c r="I210" s="158">
        <f>$H210</f>
        <v>0</v>
      </c>
    </row>
    <row r="211" spans="1:9" s="158" customFormat="1">
      <c r="A211" s="376"/>
      <c r="B211" s="31"/>
      <c r="F211" s="347"/>
      <c r="G211" s="348"/>
    </row>
    <row r="212" spans="1:9" s="337" customFormat="1" ht="14.5" customHeight="1">
      <c r="A212" s="224"/>
      <c r="B212" s="388"/>
      <c r="F212" s="347"/>
    </row>
    <row r="213" spans="1:9" s="158" customFormat="1" ht="40" customHeight="1">
      <c r="A213" s="376"/>
      <c r="B213" s="31"/>
      <c r="F213" s="347"/>
      <c r="G213" s="348"/>
    </row>
    <row r="214" spans="1:9" s="376" customFormat="1" ht="20" customHeight="1" thickBot="1">
      <c r="A214" s="108">
        <v>1</v>
      </c>
      <c r="B214" s="378">
        <f ca="1">MAX(B10:INDIRECT(ADDRESS(ROW()-1,COLUMN())))+1</f>
        <v>13</v>
      </c>
      <c r="C214" s="465" t="s">
        <v>365</v>
      </c>
      <c r="D214" s="465"/>
      <c r="E214" s="465"/>
      <c r="F214" s="199"/>
      <c r="G214" s="391"/>
    </row>
    <row r="215" spans="1:9" s="158" customFormat="1" ht="18" thickBot="1">
      <c r="A215" s="28"/>
      <c r="B215" s="152"/>
      <c r="C215" s="452" t="s">
        <v>36</v>
      </c>
      <c r="D215" s="452"/>
      <c r="E215" s="452"/>
      <c r="F215" s="352"/>
      <c r="G215" s="397" t="s">
        <v>77</v>
      </c>
    </row>
    <row r="216" spans="1:9" s="158" customFormat="1" ht="16" customHeight="1">
      <c r="A216" s="376"/>
      <c r="B216" s="31"/>
      <c r="C216" s="454" t="s">
        <v>604</v>
      </c>
      <c r="D216" s="455"/>
      <c r="E216" s="456"/>
      <c r="F216" s="353"/>
      <c r="G216" s="443" t="s">
        <v>559</v>
      </c>
    </row>
    <row r="217" spans="1:9" s="158" customFormat="1" ht="28">
      <c r="A217" s="42"/>
      <c r="B217" s="34"/>
      <c r="C217" s="160" t="s">
        <v>49</v>
      </c>
      <c r="D217" s="160" t="s">
        <v>67</v>
      </c>
      <c r="E217" s="160" t="s">
        <v>130</v>
      </c>
      <c r="F217" s="328"/>
      <c r="G217" s="444"/>
    </row>
    <row r="218" spans="1:9" s="158" customFormat="1" ht="16" customHeight="1">
      <c r="A218" s="376"/>
      <c r="B218" s="31"/>
      <c r="C218" s="346"/>
      <c r="D218" s="346"/>
      <c r="E218" s="346"/>
      <c r="F218" s="412"/>
      <c r="G218" s="444"/>
    </row>
    <row r="219" spans="1:9" s="158" customFormat="1" ht="56">
      <c r="A219" s="42"/>
      <c r="B219" s="34"/>
      <c r="C219" s="160" t="s">
        <v>68</v>
      </c>
      <c r="D219" s="161" t="s">
        <v>80</v>
      </c>
      <c r="E219" s="234" t="s">
        <v>620</v>
      </c>
      <c r="F219" s="329"/>
      <c r="G219" s="444"/>
    </row>
    <row r="220" spans="1:9" s="158" customFormat="1" ht="16" customHeight="1">
      <c r="A220" s="376"/>
      <c r="B220" s="31"/>
      <c r="C220" s="346"/>
      <c r="D220" s="346"/>
      <c r="E220" s="346"/>
      <c r="F220" s="412"/>
      <c r="G220" s="444"/>
    </row>
    <row r="221" spans="1:9" s="158" customFormat="1" ht="16" customHeight="1">
      <c r="A221" s="376"/>
      <c r="B221" s="31"/>
      <c r="C221" s="464" t="s">
        <v>515</v>
      </c>
      <c r="D221" s="464"/>
      <c r="E221" s="464"/>
      <c r="F221" s="361"/>
      <c r="G221" s="444"/>
    </row>
    <row r="222" spans="1:9" s="158" customFormat="1" ht="16" customHeight="1">
      <c r="A222" s="376"/>
      <c r="B222" s="31"/>
      <c r="C222" s="453"/>
      <c r="D222" s="453"/>
      <c r="E222" s="453"/>
      <c r="F222" s="413"/>
      <c r="G222" s="444"/>
    </row>
    <row r="223" spans="1:9" s="158" customFormat="1" ht="16" customHeight="1">
      <c r="A223" s="376"/>
      <c r="B223" s="31"/>
      <c r="C223" s="460" t="s">
        <v>2</v>
      </c>
      <c r="D223" s="460"/>
      <c r="E223" s="460"/>
      <c r="F223" s="344"/>
      <c r="G223" s="444"/>
    </row>
    <row r="224" spans="1:9" s="158" customFormat="1" ht="16" customHeight="1">
      <c r="A224" s="376"/>
      <c r="B224" s="31"/>
      <c r="C224" s="453"/>
      <c r="D224" s="453"/>
      <c r="E224" s="453"/>
      <c r="F224" s="413"/>
      <c r="G224" s="444"/>
    </row>
    <row r="225" spans="1:9" s="158" customFormat="1" ht="16" customHeight="1">
      <c r="A225" s="376"/>
      <c r="B225" s="31"/>
      <c r="C225" s="316" t="s">
        <v>60</v>
      </c>
      <c r="D225" s="317" t="s">
        <v>61</v>
      </c>
      <c r="E225" s="345" t="s">
        <v>3</v>
      </c>
      <c r="F225" s="336"/>
      <c r="G225" s="444"/>
    </row>
    <row r="226" spans="1:9" s="158" customFormat="1" ht="16" customHeight="1" thickBot="1">
      <c r="A226" s="376"/>
      <c r="B226" s="31"/>
      <c r="C226" s="346"/>
      <c r="D226" s="346"/>
      <c r="E226" s="345" t="str">
        <f>IF(
 AND(ISBLANK(C218),ISBLANK(D218),ISBLANK(E218),ISBLANK(C220),ISBLANK(D220),ISBLANK(E220),ISBLANK(C222),ISBLANK(C224),ISBLANK(C226),ISBLANK(D226)),
 "FRÅGAN ÄR OBESVARAD",
 IF(
  AND(ISBLANK(C218),ISBLANK(D218),ISBLANK(E218),ISBLANK(C220),ISBLANK(D220),ISBLANK(E220),ISBLANK(C222),ISBLANK(C224)),
  "ANGE SVAR OCKSÅ",
  IF(
   AND(
    OR(C218="x",D218="x",E218="x",C220="x",D220="x"),OR(E220="x",C222="x",C224="x")),
    "MOTSÄGELSEFULLT SVAR",
    IF(
     OR(AND(E220="x",C222="x"),AND(E220="x",C224="x"),AND(C222="x",C224="x")),
     "MOTSÄGELSEFULLT SVAR",
     IF(
      AND(C226="x",D226="x"),
      "MOTSÄGELSEFULL BEDÖMNING",
      IF(
       OR(C226="x",D226="x"),
       COUNTIF(C218:E218,"x")+COUNTIF(C220:D220,"x"),
       "ANGE BEDÖMNING OCKSÅ"))))))</f>
        <v>FRÅGAN ÄR OBESVARAD</v>
      </c>
      <c r="F226" s="336"/>
      <c r="G226" s="445"/>
      <c r="H226" s="158">
        <f>IF(ISNUMBER(E226),E226,0)</f>
        <v>0</v>
      </c>
      <c r="I226" s="158">
        <f>$H226</f>
        <v>0</v>
      </c>
    </row>
    <row r="227" spans="1:9" s="158" customFormat="1">
      <c r="A227" s="376"/>
      <c r="B227" s="31"/>
      <c r="E227" s="335"/>
      <c r="F227" s="336"/>
      <c r="G227" s="348"/>
    </row>
    <row r="228" spans="1:9" s="337" customFormat="1" ht="14.5" customHeight="1">
      <c r="A228" s="224"/>
      <c r="B228" s="388"/>
      <c r="F228" s="347"/>
    </row>
    <row r="229" spans="1:9" s="158" customFormat="1" ht="40" customHeight="1">
      <c r="A229" s="376"/>
      <c r="B229" s="31"/>
      <c r="F229" s="347"/>
      <c r="G229" s="348"/>
    </row>
    <row r="230" spans="1:9" s="376" customFormat="1" ht="20" customHeight="1" thickBot="1">
      <c r="A230" s="108">
        <v>1</v>
      </c>
      <c r="B230" s="378">
        <f ca="1">MAX(B10:INDIRECT(ADDRESS(ROW()-1,COLUMN())))+1</f>
        <v>14</v>
      </c>
      <c r="C230" s="465" t="s">
        <v>353</v>
      </c>
      <c r="D230" s="465"/>
      <c r="E230" s="465"/>
      <c r="F230" s="199"/>
      <c r="G230" s="391"/>
    </row>
    <row r="231" spans="1:9" s="158" customFormat="1" ht="18" thickBot="1">
      <c r="A231" s="28"/>
      <c r="B231" s="152"/>
      <c r="C231" s="452" t="s">
        <v>36</v>
      </c>
      <c r="D231" s="452"/>
      <c r="E231" s="452"/>
      <c r="F231" s="352"/>
      <c r="G231" s="397" t="s">
        <v>77</v>
      </c>
    </row>
    <row r="232" spans="1:9" s="158" customFormat="1" ht="16" customHeight="1">
      <c r="A232" s="376"/>
      <c r="B232" s="31"/>
      <c r="C232" s="454" t="s">
        <v>581</v>
      </c>
      <c r="D232" s="455"/>
      <c r="E232" s="456"/>
      <c r="F232" s="353"/>
      <c r="G232" s="509" t="s">
        <v>511</v>
      </c>
    </row>
    <row r="233" spans="1:9" s="158" customFormat="1" ht="43.5" customHeight="1" thickBot="1">
      <c r="A233" s="42"/>
      <c r="B233" s="34"/>
      <c r="C233" s="160" t="s">
        <v>13</v>
      </c>
      <c r="D233" s="160" t="s">
        <v>15</v>
      </c>
      <c r="E233" s="160" t="s">
        <v>363</v>
      </c>
      <c r="F233" s="328"/>
      <c r="G233" s="510"/>
    </row>
    <row r="234" spans="1:9" s="158" customFormat="1" ht="16" customHeight="1">
      <c r="A234" s="376"/>
      <c r="B234" s="31"/>
      <c r="C234" s="346"/>
      <c r="D234" s="346"/>
      <c r="E234" s="346"/>
      <c r="F234" s="412"/>
      <c r="G234" s="363"/>
    </row>
    <row r="235" spans="1:9" s="158" customFormat="1" ht="42">
      <c r="A235" s="42"/>
      <c r="B235" s="34"/>
      <c r="C235" s="160" t="s">
        <v>366</v>
      </c>
      <c r="D235" s="161" t="s">
        <v>368</v>
      </c>
      <c r="E235" s="234" t="s">
        <v>582</v>
      </c>
      <c r="F235" s="329"/>
      <c r="G235" s="363"/>
    </row>
    <row r="236" spans="1:9" s="158" customFormat="1" ht="16" customHeight="1">
      <c r="A236" s="376"/>
      <c r="B236" s="31"/>
      <c r="C236" s="346"/>
      <c r="D236" s="346"/>
      <c r="E236" s="346"/>
      <c r="F236" s="412"/>
      <c r="G236" s="363"/>
    </row>
    <row r="237" spans="1:9" s="158" customFormat="1" ht="16" customHeight="1">
      <c r="A237" s="376"/>
      <c r="B237" s="31"/>
      <c r="C237" s="460" t="s">
        <v>2</v>
      </c>
      <c r="D237" s="460"/>
      <c r="E237" s="460"/>
      <c r="F237" s="344"/>
      <c r="G237" s="363"/>
    </row>
    <row r="238" spans="1:9" s="158" customFormat="1" ht="16" customHeight="1">
      <c r="A238" s="376"/>
      <c r="B238" s="31"/>
      <c r="C238" s="453"/>
      <c r="D238" s="453"/>
      <c r="E238" s="453"/>
      <c r="F238" s="413"/>
      <c r="G238" s="363"/>
    </row>
    <row r="239" spans="1:9" s="158" customFormat="1" ht="16" customHeight="1">
      <c r="A239" s="376"/>
      <c r="B239" s="31"/>
      <c r="C239" s="316" t="s">
        <v>60</v>
      </c>
      <c r="D239" s="317" t="s">
        <v>61</v>
      </c>
      <c r="E239" s="345" t="s">
        <v>3</v>
      </c>
      <c r="F239" s="336"/>
      <c r="G239" s="363"/>
    </row>
    <row r="240" spans="1:9" s="158" customFormat="1" ht="16" customHeight="1">
      <c r="A240" s="376"/>
      <c r="B240" s="31"/>
      <c r="C240" s="346"/>
      <c r="D240" s="346"/>
      <c r="E240" s="345" t="str">
        <f>IF(
 AND(ISBLANK(C234),ISBLANK(D234),ISBLANK(E234),ISBLANK(C236),ISBLANK(D236),ISBLANK(E236),ISBLANK(C238),ISBLANK(C240),ISBLANK(D240)),
 "FRÅGAN ÄR OBESVARAD",
 IF(
  AND(ISBLANK(C234),ISBLANK(D234),ISBLANK(E234),ISBLANK(C236),ISBLANK(D236),ISBLANK(E236),ISBLANK(C238)),
  "ANGE SVAR OCKSÅ",
  IF(
   AND(OR(C234="x",D234="x",E234="x",C236="x",D236="x"),OR(E236="x",C238="x")),
   "MOTSÄGELSEFULLT SVAR",
   IF(
    AND(E236="x",C238="x"),
    "MOTSÄGELSEFULLT SVAR",
    IF(
     AND(C240="x",D240="x"),
     "MOTSÄGELSEFULL BEDÖMNING",
     IF(
      OR(C240="x",D240="x"),
      COUNTIF(C234:E234,"x")+COUNTIF(C236:D236,"x"),
      "ANGE BEDÖMNING OCKSÅ"))))))</f>
        <v>FRÅGAN ÄR OBESVARAD</v>
      </c>
      <c r="F240" s="336"/>
      <c r="G240" s="363"/>
      <c r="H240" s="158">
        <f>IF(ISNUMBER(E240),E240,0)</f>
        <v>0</v>
      </c>
      <c r="I240" s="158">
        <f>$H240</f>
        <v>0</v>
      </c>
    </row>
    <row r="241" spans="1:9" s="158" customFormat="1">
      <c r="A241" s="376"/>
      <c r="B241" s="31"/>
      <c r="E241" s="335"/>
      <c r="F241" s="336"/>
      <c r="G241" s="348"/>
    </row>
    <row r="242" spans="1:9" s="337" customFormat="1" ht="14.5" customHeight="1">
      <c r="A242" s="224"/>
      <c r="B242" s="388"/>
      <c r="F242" s="347"/>
    </row>
    <row r="243" spans="1:9" s="158" customFormat="1" ht="40" customHeight="1">
      <c r="A243" s="376"/>
      <c r="B243" s="31"/>
      <c r="F243" s="347"/>
      <c r="G243" s="348"/>
    </row>
    <row r="244" spans="1:9" s="376" customFormat="1" ht="40" customHeight="1" thickBot="1">
      <c r="A244" s="108">
        <v>1</v>
      </c>
      <c r="B244" s="378">
        <f ca="1">MAX(B10:INDIRECT(ADDRESS(ROW()-1,COLUMN())))+1</f>
        <v>15</v>
      </c>
      <c r="C244" s="465" t="s">
        <v>532</v>
      </c>
      <c r="D244" s="465"/>
      <c r="E244" s="465"/>
      <c r="F244" s="199"/>
      <c r="G244" s="391"/>
    </row>
    <row r="245" spans="1:9" s="158" customFormat="1" ht="18" thickBot="1">
      <c r="A245" s="28"/>
      <c r="B245" s="152"/>
      <c r="C245" s="452" t="s">
        <v>36</v>
      </c>
      <c r="D245" s="452"/>
      <c r="E245" s="452"/>
      <c r="F245" s="352"/>
      <c r="G245" s="397" t="s">
        <v>77</v>
      </c>
    </row>
    <row r="246" spans="1:9" s="158" customFormat="1" ht="16" customHeight="1">
      <c r="A246" s="376"/>
      <c r="B246" s="31"/>
      <c r="C246" s="454" t="s">
        <v>583</v>
      </c>
      <c r="D246" s="455"/>
      <c r="E246" s="456"/>
      <c r="F246" s="353"/>
      <c r="G246" s="443" t="s">
        <v>367</v>
      </c>
    </row>
    <row r="247" spans="1:9" s="158" customFormat="1" ht="43.5" customHeight="1" thickBot="1">
      <c r="A247" s="42"/>
      <c r="B247" s="34"/>
      <c r="C247" s="160" t="s">
        <v>14</v>
      </c>
      <c r="D247" s="160" t="s">
        <v>15</v>
      </c>
      <c r="E247" s="160" t="s">
        <v>369</v>
      </c>
      <c r="F247" s="328"/>
      <c r="G247" s="445"/>
    </row>
    <row r="248" spans="1:9" s="158" customFormat="1" ht="16" customHeight="1">
      <c r="A248" s="376"/>
      <c r="B248" s="31"/>
      <c r="C248" s="346"/>
      <c r="D248" s="346"/>
      <c r="E248" s="346"/>
      <c r="F248" s="412"/>
      <c r="G248" s="356"/>
    </row>
    <row r="249" spans="1:9" s="158" customFormat="1" ht="42">
      <c r="A249" s="42"/>
      <c r="B249" s="34"/>
      <c r="C249" s="160" t="s">
        <v>533</v>
      </c>
      <c r="D249" s="161" t="s">
        <v>16</v>
      </c>
      <c r="E249" s="234" t="s">
        <v>584</v>
      </c>
      <c r="F249" s="329"/>
      <c r="G249" s="356"/>
    </row>
    <row r="250" spans="1:9" s="158" customFormat="1" ht="16" customHeight="1">
      <c r="A250" s="376"/>
      <c r="B250" s="31"/>
      <c r="C250" s="346"/>
      <c r="D250" s="346"/>
      <c r="E250" s="346"/>
      <c r="F250" s="412"/>
      <c r="G250" s="356"/>
    </row>
    <row r="251" spans="1:9" s="158" customFormat="1" ht="16" customHeight="1">
      <c r="A251" s="376"/>
      <c r="B251" s="31"/>
      <c r="C251" s="460" t="s">
        <v>2</v>
      </c>
      <c r="D251" s="460"/>
      <c r="E251" s="460"/>
      <c r="F251" s="344"/>
      <c r="G251" s="356"/>
    </row>
    <row r="252" spans="1:9" s="158" customFormat="1" ht="16" customHeight="1">
      <c r="A252" s="376"/>
      <c r="B252" s="31"/>
      <c r="C252" s="453"/>
      <c r="D252" s="453"/>
      <c r="E252" s="453"/>
      <c r="F252" s="413"/>
      <c r="G252" s="356"/>
    </row>
    <row r="253" spans="1:9" s="158" customFormat="1" ht="16" customHeight="1">
      <c r="A253" s="376"/>
      <c r="B253" s="31"/>
      <c r="C253" s="316" t="s">
        <v>60</v>
      </c>
      <c r="D253" s="317" t="s">
        <v>61</v>
      </c>
      <c r="E253" s="345" t="s">
        <v>3</v>
      </c>
      <c r="F253" s="336"/>
      <c r="G253" s="356"/>
    </row>
    <row r="254" spans="1:9" s="158" customFormat="1" ht="16" customHeight="1">
      <c r="A254" s="376"/>
      <c r="B254" s="31"/>
      <c r="C254" s="346"/>
      <c r="D254" s="346"/>
      <c r="E254" s="345" t="str">
        <f>IF(
 AND(ISBLANK(C248),ISBLANK(D248),ISBLANK(E248),ISBLANK(C250),ISBLANK(D250),ISBLANK(E250),ISBLANK(C252),ISBLANK(C254),ISBLANK(D254)),
 "FRÅGAN ÄR OBESVARAD",
 IF(
  AND(ISBLANK(C248),ISBLANK(D248),ISBLANK(E248),ISBLANK(C250),ISBLANK(D250),ISBLANK(E250),ISBLANK(C252)),
  "ANGE SVAR OCKSÅ",
  IF(
   AND(OR(C248="x",D248="x",E248="x",C250="x",D250="x"),OR(E250="x",C252="x")),
   "MOTSÄGELSEFULLT SVAR",
   IF(
    AND(E250="x",C252="x"),
    "MOTSÄGELSEFULLT SVAR",
    IF(
     AND(C254="x",D254="x"),
     "MOTSÄGELSEFULL BEDÖMNING",
     IF(
      OR(C254="x",D254="x"),
      COUNTIF(C248:E248,"x")+COUNTIF(C250:D250,"x"),
      "ANGE BEDÖMNING OCKSÅ"))))))</f>
        <v>FRÅGAN ÄR OBESVARAD</v>
      </c>
      <c r="F254" s="336"/>
      <c r="G254" s="356"/>
      <c r="H254" s="158">
        <f>IF(ISNUMBER(E254),E254,0)</f>
        <v>0</v>
      </c>
      <c r="I254" s="158">
        <f>$H254</f>
        <v>0</v>
      </c>
    </row>
    <row r="255" spans="1:9" s="158" customFormat="1">
      <c r="A255" s="376"/>
      <c r="B255" s="31"/>
      <c r="F255" s="347"/>
      <c r="G255" s="348"/>
    </row>
    <row r="256" spans="1:9" s="337" customFormat="1" ht="14.5" customHeight="1">
      <c r="A256" s="224"/>
      <c r="B256" s="388"/>
      <c r="F256" s="347"/>
    </row>
    <row r="257" spans="1:10" s="158" customFormat="1" ht="40" customHeight="1">
      <c r="A257" s="376"/>
      <c r="B257" s="31"/>
      <c r="F257" s="347"/>
      <c r="G257" s="348"/>
    </row>
    <row r="258" spans="1:10" s="158" customFormat="1" ht="30" customHeight="1">
      <c r="A258" s="486" t="s">
        <v>357</v>
      </c>
      <c r="B258" s="486"/>
      <c r="C258" s="486"/>
      <c r="D258" s="486"/>
      <c r="E258" s="486"/>
      <c r="F258" s="364"/>
      <c r="G258" s="364"/>
    </row>
    <row r="259" spans="1:10" s="158" customFormat="1" ht="15" customHeight="1">
      <c r="A259" s="376"/>
      <c r="B259" s="31"/>
      <c r="F259" s="347"/>
      <c r="G259" s="157"/>
    </row>
    <row r="260" spans="1:10" s="158" customFormat="1" ht="93" customHeight="1">
      <c r="A260" s="376"/>
      <c r="B260" s="31"/>
      <c r="C260" s="502" t="s">
        <v>534</v>
      </c>
      <c r="D260" s="502"/>
      <c r="E260" s="502"/>
      <c r="F260" s="365"/>
      <c r="G260" s="366"/>
    </row>
    <row r="261" spans="1:10" s="158" customFormat="1" ht="50" customHeight="1">
      <c r="A261" s="376"/>
      <c r="B261" s="31"/>
      <c r="F261" s="347"/>
      <c r="G261" s="366"/>
    </row>
    <row r="262" spans="1:10" s="376" customFormat="1" ht="40" customHeight="1" thickBot="1">
      <c r="A262" s="108">
        <v>2</v>
      </c>
      <c r="B262" s="378">
        <f ca="1">MAX(B10:INDIRECT(ADDRESS(ROW()-1,COLUMN())))+1</f>
        <v>16</v>
      </c>
      <c r="C262" s="465" t="s">
        <v>448</v>
      </c>
      <c r="D262" s="465"/>
      <c r="E262" s="465"/>
      <c r="F262" s="199"/>
      <c r="G262" s="394"/>
    </row>
    <row r="263" spans="1:10" s="158" customFormat="1" ht="18" thickBot="1">
      <c r="A263" s="28"/>
      <c r="B263" s="152"/>
      <c r="C263" s="489" t="s">
        <v>37</v>
      </c>
      <c r="D263" s="489"/>
      <c r="E263" s="489"/>
      <c r="F263" s="352"/>
      <c r="G263" s="397" t="s">
        <v>77</v>
      </c>
    </row>
    <row r="264" spans="1:10" s="158" customFormat="1" ht="16" customHeight="1">
      <c r="A264" s="376"/>
      <c r="B264" s="31"/>
      <c r="C264" s="454" t="s">
        <v>585</v>
      </c>
      <c r="D264" s="455"/>
      <c r="E264" s="456"/>
      <c r="F264" s="353"/>
      <c r="G264" s="443" t="s">
        <v>535</v>
      </c>
    </row>
    <row r="265" spans="1:10" s="158" customFormat="1" ht="16" customHeight="1">
      <c r="A265" s="42"/>
      <c r="B265" s="34"/>
      <c r="C265" s="349" t="s">
        <v>10</v>
      </c>
      <c r="D265" s="349" t="s">
        <v>477</v>
      </c>
      <c r="E265" s="349" t="s">
        <v>478</v>
      </c>
      <c r="F265" s="328"/>
      <c r="G265" s="444"/>
    </row>
    <row r="266" spans="1:10" s="158" customFormat="1" ht="16" customHeight="1">
      <c r="A266" s="376"/>
      <c r="B266" s="31"/>
      <c r="C266" s="346"/>
      <c r="D266" s="346"/>
      <c r="E266" s="346"/>
      <c r="F266" s="412"/>
      <c r="G266" s="444"/>
    </row>
    <row r="267" spans="1:10" s="158" customFormat="1" ht="16" customHeight="1">
      <c r="A267" s="42"/>
      <c r="B267" s="34"/>
      <c r="C267" s="349" t="s">
        <v>493</v>
      </c>
      <c r="D267" s="354" t="s">
        <v>494</v>
      </c>
      <c r="E267" s="355" t="s">
        <v>2</v>
      </c>
      <c r="F267" s="351"/>
      <c r="G267" s="444"/>
    </row>
    <row r="268" spans="1:10" s="158" customFormat="1" ht="16" customHeight="1">
      <c r="A268" s="376"/>
      <c r="B268" s="31"/>
      <c r="C268" s="346"/>
      <c r="D268" s="346"/>
      <c r="E268" s="346"/>
      <c r="F268" s="412"/>
      <c r="G268" s="444"/>
    </row>
    <row r="269" spans="1:10" s="158" customFormat="1" ht="16" customHeight="1">
      <c r="A269" s="376"/>
      <c r="B269" s="31"/>
      <c r="C269" s="316" t="s">
        <v>60</v>
      </c>
      <c r="D269" s="317" t="s">
        <v>61</v>
      </c>
      <c r="E269" s="345" t="s">
        <v>3</v>
      </c>
      <c r="F269" s="336"/>
      <c r="G269" s="444"/>
    </row>
    <row r="270" spans="1:10" s="158" customFormat="1" ht="16" customHeight="1" thickBot="1">
      <c r="A270" s="376"/>
      <c r="B270" s="31"/>
      <c r="C270" s="346"/>
      <c r="D270" s="346"/>
      <c r="E270" s="345" t="str">
        <f ca="1">IF(
 OR(E210="FRÅGAN ÄR OBESVARAD",E210="ANGE SVAR OCKSÅ",E210="ANGE BEDÖMNING OCKSÅ"),
 "FULLSTÄNDIGT SVAR SAKNAS PÅ FRÅGA "&amp; B198,
 IF(
  OR(E210="MOTSÄGELSEFULLT SVAR",E210="MOTSÄGELSEFULL BEDÖMNING",E210="EJ SAMMANHÄNGANDE INTERVALL"),
  "EJ KORREKT IFYLLT SVAR I FRÅGA "&amp; B198,
  IF(
   OR(C206="x",C208="x"),
   "FÖRUTSÄTTER ANNAT SVAR PÅ FRÅGA "&amp; B198,
   IF(
   AND(
    ISBLANK(C266),
    ISBLANK(D266),
    ISBLANK(E266),
    ISBLANK(C268),
    ISBLANK(D268),
    ISBLANK(E268),
    ISBLANK(C270),
    ISBLANK(D270)),
   "FRÅGAN ÄR OBESVARAD",
   IF(
    AND(
     ISBLANK(C266),
     ISBLANK(D266),
     ISBLANK(E266),
     ISBLANK(C268),
     ISBLANK(D268),
     ISBLANK(E268)),
    "ANGE SVAR OCKSÅ",
    IF(
     AND(
      ISBLANK(C270),
      ISBLANK(D270)),
     "ANGE BEDÖMNING OCKSÅ",
     IF(
      AND(
       OR(C266="x",D266="x",E266="x",C268="x",D268="x"),
       E268="x"),
      "MOTSÄGELSEFULLT SVAR",
      IF(
       AND(
        C270="x",D270="x"),
       "MOTSÄGELSEFULL BEDÖMNING",
       IF(
        AND(
         C266="x",
         ISBLANK(D266),
         OR(E266="x",C268="x",D268="x")),
        "EJ SAMMANHÄNGANDE INTERVALL",
        IF(
         AND(
          D266="x",
          ISBLANK(E266),
          OR(C268="x",D268="x")),
         "EJ SAMMANHÄNGANDE INTERVALL",
         IF(
          AND(
           E266="x",
           ISBLANK(C268),
           D268="x"),
          "EJ SAMMANHÄNGANDE INTERVALL",
          IF(
           E268="x",
           0,
           IF(
            D268="x",
            1,
            IF(
             C268="x",
             2,
             IF(
              E266="x",
              3,
              IF(
               D266="x",
               4,
               5))))))))))))))))</f>
        <v>FULLSTÄNDIGT SVAR SAKNAS PÅ FRÅGA 12</v>
      </c>
      <c r="F270" s="336"/>
      <c r="G270" s="445"/>
      <c r="H270" s="158">
        <f ca="1">IF(ISNUMBER(E270),E270,0)</f>
        <v>0</v>
      </c>
      <c r="J270" s="158">
        <f ca="1">$H270</f>
        <v>0</v>
      </c>
    </row>
    <row r="271" spans="1:10" s="158" customFormat="1">
      <c r="A271" s="376"/>
      <c r="B271" s="31"/>
      <c r="F271" s="347"/>
      <c r="G271" s="348"/>
    </row>
    <row r="272" spans="1:10" s="337" customFormat="1" ht="14.5" customHeight="1">
      <c r="A272" s="224"/>
      <c r="B272" s="388"/>
      <c r="C272" s="500" t="str">
        <f ca="1">IF(ISNUMBER(SEARCH("FÖRUTSÄTTER",E270)),"Felmeddelandet ""FÖRUTSÄTTER ANNAT SVAR PÅ FRÅGA X"" uppstår när man har angett att man inte har haft frågans arbetssätt under hela 2-årsperioden.","")</f>
        <v/>
      </c>
      <c r="D272" s="500"/>
      <c r="E272" s="500"/>
      <c r="F272" s="416"/>
    </row>
    <row r="273" spans="1:10" s="158" customFormat="1" ht="40" customHeight="1">
      <c r="A273" s="376"/>
      <c r="B273" s="31"/>
      <c r="F273" s="347"/>
      <c r="G273" s="348"/>
    </row>
    <row r="274" spans="1:10" s="376" customFormat="1" ht="40" customHeight="1" thickBot="1">
      <c r="A274" s="108">
        <v>2</v>
      </c>
      <c r="B274" s="378">
        <f ca="1">MAX(B10:INDIRECT(ADDRESS(ROW()-1,COLUMN())))+1</f>
        <v>17</v>
      </c>
      <c r="C274" s="465" t="s">
        <v>354</v>
      </c>
      <c r="D274" s="465"/>
      <c r="E274" s="465"/>
      <c r="F274" s="199"/>
      <c r="G274" s="391"/>
    </row>
    <row r="275" spans="1:10" s="158" customFormat="1" ht="18" thickBot="1">
      <c r="A275" s="28"/>
      <c r="B275" s="152"/>
      <c r="C275" s="489" t="s">
        <v>37</v>
      </c>
      <c r="D275" s="489"/>
      <c r="E275" s="489"/>
      <c r="F275" s="352"/>
      <c r="G275" s="397" t="s">
        <v>77</v>
      </c>
    </row>
    <row r="276" spans="1:10" s="158" customFormat="1" ht="16" customHeight="1">
      <c r="A276" s="376"/>
      <c r="B276" s="31"/>
      <c r="C276" s="454" t="s">
        <v>524</v>
      </c>
      <c r="D276" s="455"/>
      <c r="E276" s="456"/>
      <c r="F276" s="353"/>
      <c r="G276" s="443" t="s">
        <v>521</v>
      </c>
    </row>
    <row r="277" spans="1:10" s="158" customFormat="1" ht="28">
      <c r="A277" s="42"/>
      <c r="B277" s="34"/>
      <c r="C277" s="349" t="s">
        <v>379</v>
      </c>
      <c r="D277" s="349" t="s">
        <v>473</v>
      </c>
      <c r="E277" s="349" t="s">
        <v>474</v>
      </c>
      <c r="F277" s="328"/>
      <c r="G277" s="444"/>
    </row>
    <row r="278" spans="1:10" s="158" customFormat="1" ht="16" customHeight="1">
      <c r="A278" s="376"/>
      <c r="B278" s="31"/>
      <c r="C278" s="346"/>
      <c r="D278" s="346"/>
      <c r="E278" s="346"/>
      <c r="F278" s="412"/>
      <c r="G278" s="444"/>
    </row>
    <row r="279" spans="1:10" s="158" customFormat="1" ht="28">
      <c r="A279" s="42"/>
      <c r="B279" s="34"/>
      <c r="C279" s="349" t="s">
        <v>495</v>
      </c>
      <c r="D279" s="354" t="s">
        <v>496</v>
      </c>
      <c r="E279" s="399" t="s">
        <v>2</v>
      </c>
      <c r="F279" s="351"/>
      <c r="G279" s="444"/>
    </row>
    <row r="280" spans="1:10" s="158" customFormat="1" ht="16" customHeight="1">
      <c r="A280" s="376"/>
      <c r="B280" s="31"/>
      <c r="C280" s="346"/>
      <c r="D280" s="346"/>
      <c r="E280" s="346"/>
      <c r="F280" s="412"/>
      <c r="G280" s="444"/>
    </row>
    <row r="281" spans="1:10" s="158" customFormat="1" ht="16" customHeight="1">
      <c r="A281" s="376"/>
      <c r="B281" s="31"/>
      <c r="C281" s="316" t="s">
        <v>60</v>
      </c>
      <c r="D281" s="317" t="s">
        <v>61</v>
      </c>
      <c r="E281" s="345" t="s">
        <v>3</v>
      </c>
      <c r="F281" s="336"/>
      <c r="G281" s="444"/>
    </row>
    <row r="282" spans="1:10" s="158" customFormat="1" ht="16" customHeight="1">
      <c r="A282" s="376"/>
      <c r="B282" s="31"/>
      <c r="C282" s="346"/>
      <c r="D282" s="346"/>
      <c r="E282" s="345" t="str">
        <f ca="1">IF(
 OR(E270="FRÅGAN ÄR OBESVARAD",E270="ANGE SVAR OCKSÅ",E270="ANGE BEDÖMNING OCKSÅ",E270="FULLSTÄNDIGT SVAR SAKNAS PÅ FRÅGA 12"),
 "FULLSTÄNDIGT SVAR SAKNAS PÅ FRÅGA "&amp; B262,
 IF(
  OR(E270="MOTSÄGELSEFULLT SVAR",E270="MOTSÄGELSEFULL BEDÖMNING",E270="EJ SAMMANHÄNGANDE INTERVALL"),
  "EJ KORREKT IFYLLT SVAR I FRÅGA "&amp; B262,
  IF(
   AND(
    ISBLANK(C278),
    ISBLANK(D278),
    ISBLANK(E278),
    ISBLANK(C280),
    ISBLANK(D280),
    ISBLANK(E280),
    ISBLANK(C282),
    ISBLANK(D282)),
   "FRÅGAN ÄR OBESVARAD",
   IF(
    AND(
     ISBLANK(C278),
     ISBLANK(D278),
     ISBLANK(E278),
     ISBLANK(C280),
     ISBLANK(D280),
     ISBLANK(E280)),
    "ANGE SVAR OCKSÅ",
    IF(
     AND(
      ISBLANK(C282),
      ISBLANK(D282)),
     "ANGE BEDÖMNING OCKSÅ",
     IF(
      AND(
       OR(C278="x",D278="x",E278="x",C280="x",D280="x"),
       E280="x"),
      "MOTSÄGELSEFULLT SVAR",
      IF(
       AND(
        C282="x",D282="x"),
       "MOTSÄGELSEFULL BEDÖMNING",
       IF(
        AND(
         C278="x",
         ISBLANK(D278),
         OR(E278="x",C280="x",D280="x")),
        "EJ SAMMANHÄNGANDE INTERVALL",
        IF(
         AND(
          D278="x",
          ISBLANK(E278),
          OR(C280="x",D280="x")),
         "EJ SAMMANHÄNGANDE INTERVALL",
         IF(
          AND(
           E278="x",
           ISBLANK(C280),
           D280="x"),
          "EJ SAMMANHÄNGANDE INTERVALL",
          IF(
           E280="x",
           0,
           IF(
            D280="x",
            1,
            IF(
             C280="x",
             2,
             IF(
              E278="x",
              3,
              IF(
               D278="x",
               4,
               5)))))))))))))))</f>
        <v>FULLSTÄNDIGT SVAR SAKNAS PÅ FRÅGA 16</v>
      </c>
      <c r="F282" s="336"/>
      <c r="G282" s="444"/>
      <c r="H282" s="158">
        <f ca="1">IF(ISNUMBER(E282),E282,0)</f>
        <v>0</v>
      </c>
      <c r="J282" s="158">
        <f ca="1">$H282</f>
        <v>0</v>
      </c>
    </row>
    <row r="283" spans="1:10" s="158" customFormat="1" ht="14.5" customHeight="1">
      <c r="A283" s="376"/>
      <c r="B283" s="31"/>
      <c r="F283" s="347"/>
      <c r="G283" s="444"/>
    </row>
    <row r="284" spans="1:10" s="337" customFormat="1" ht="14.5" customHeight="1" thickBot="1">
      <c r="A284" s="224"/>
      <c r="B284" s="388"/>
      <c r="C284" s="500" t="str">
        <f ca="1">IF(ISNUMBER(SEARCH("FÖRUTSÄTTER",E282)),"Felmeddelandet ""FÖRUTSÄTTER ANNAT SVAR PÅ FRÅGA X"" uppstår när man har angett att man inte har haft frågans arbetssätt under hela 2-årsperioden.","")</f>
        <v/>
      </c>
      <c r="D284" s="500"/>
      <c r="E284" s="500"/>
      <c r="F284" s="416"/>
      <c r="G284" s="445"/>
    </row>
    <row r="285" spans="1:10" s="158" customFormat="1" ht="40" customHeight="1">
      <c r="A285" s="376"/>
      <c r="B285" s="31"/>
      <c r="F285" s="347"/>
      <c r="G285" s="348"/>
    </row>
    <row r="286" spans="1:10" s="376" customFormat="1" ht="40" customHeight="1" thickBot="1">
      <c r="A286" s="108">
        <v>2</v>
      </c>
      <c r="B286" s="378">
        <f ca="1">MAX(B10:INDIRECT(ADDRESS(ROW()-1,COLUMN())))+1</f>
        <v>18</v>
      </c>
      <c r="C286" s="465" t="s">
        <v>449</v>
      </c>
      <c r="D286" s="465"/>
      <c r="E286" s="465"/>
      <c r="F286" s="199"/>
      <c r="G286" s="391"/>
    </row>
    <row r="287" spans="1:10" s="158" customFormat="1" ht="18" thickBot="1">
      <c r="A287" s="28"/>
      <c r="B287" s="152"/>
      <c r="C287" s="489" t="s">
        <v>37</v>
      </c>
      <c r="D287" s="489"/>
      <c r="E287" s="489"/>
      <c r="F287" s="352"/>
      <c r="G287" s="397" t="s">
        <v>77</v>
      </c>
    </row>
    <row r="288" spans="1:10" s="158" customFormat="1" ht="16" customHeight="1">
      <c r="A288" s="376"/>
      <c r="B288" s="31"/>
      <c r="C288" s="454" t="s">
        <v>524</v>
      </c>
      <c r="D288" s="455"/>
      <c r="E288" s="456"/>
      <c r="F288" s="353"/>
      <c r="G288" s="443" t="s">
        <v>536</v>
      </c>
    </row>
    <row r="289" spans="1:10" s="158" customFormat="1" ht="28">
      <c r="A289" s="42"/>
      <c r="B289" s="34"/>
      <c r="C289" s="349" t="s">
        <v>379</v>
      </c>
      <c r="D289" s="349" t="s">
        <v>473</v>
      </c>
      <c r="E289" s="349" t="s">
        <v>474</v>
      </c>
      <c r="F289" s="328"/>
      <c r="G289" s="444"/>
    </row>
    <row r="290" spans="1:10" s="158" customFormat="1" ht="16" customHeight="1">
      <c r="A290" s="376"/>
      <c r="B290" s="31"/>
      <c r="C290" s="346"/>
      <c r="D290" s="346"/>
      <c r="E290" s="346"/>
      <c r="F290" s="412"/>
      <c r="G290" s="444"/>
    </row>
    <row r="291" spans="1:10" s="158" customFormat="1" ht="28">
      <c r="A291" s="42"/>
      <c r="B291" s="34"/>
      <c r="C291" s="349" t="s">
        <v>495</v>
      </c>
      <c r="D291" s="354" t="s">
        <v>497</v>
      </c>
      <c r="E291" s="399" t="s">
        <v>2</v>
      </c>
      <c r="F291" s="351"/>
      <c r="G291" s="444"/>
    </row>
    <row r="292" spans="1:10" s="158" customFormat="1" ht="16" customHeight="1">
      <c r="A292" s="376"/>
      <c r="B292" s="31"/>
      <c r="C292" s="346"/>
      <c r="D292" s="346"/>
      <c r="E292" s="346"/>
      <c r="F292" s="412"/>
      <c r="G292" s="444"/>
    </row>
    <row r="293" spans="1:10" s="158" customFormat="1" ht="16" customHeight="1">
      <c r="A293" s="376"/>
      <c r="B293" s="31"/>
      <c r="C293" s="316" t="s">
        <v>60</v>
      </c>
      <c r="D293" s="317" t="s">
        <v>61</v>
      </c>
      <c r="E293" s="345" t="s">
        <v>3</v>
      </c>
      <c r="F293" s="336"/>
      <c r="G293" s="444"/>
    </row>
    <row r="294" spans="1:10" s="158" customFormat="1" ht="16" customHeight="1">
      <c r="A294" s="376"/>
      <c r="B294" s="31"/>
      <c r="C294" s="346"/>
      <c r="D294" s="346"/>
      <c r="E294" s="345" t="str">
        <f ca="1">IF(
 OR(E270="FRÅGAN ÄR OBESVARAD",E270="ANGE SVAR OCKSÅ",E270="ANGE BEDÖMNING OCKSÅ",E270="FULLSTÄNDIGT SVAR SAKNAS PÅ FRÅGA 12"),
 "FULLSTÄNDIGT SVAR SAKNAS PÅ FRÅGA "&amp; B262,
 IF(
  OR(E270="MOTSÄGELSEFULLT SVAR",E270="MOTSÄGELSEFULL BEDÖMNING",E270="EJ SAMMANHÄNGANDE INTERVALL"),
  "EJ KORREKT IFYLLT SVAR I FRÅGA "&amp; B262,
  IF(
   AND(
    ISBLANK(C290),
    ISBLANK(D290),
    ISBLANK(E290),
    ISBLANK(C292),
    ISBLANK(D292),
    ISBLANK(E292),
    ISBLANK(C294),
    ISBLANK(D294)),
   "FRÅGAN ÄR OBESVARAD",
   IF(
    AND(
     ISBLANK(C290),
     ISBLANK(D290),
     ISBLANK(E290),
     ISBLANK(C292),
     ISBLANK(D292),
     ISBLANK(E292)),
    "ANGE SVAR OCKSÅ",
    IF(
     AND(
      ISBLANK(C294),
      ISBLANK(D294)),
     "ANGE BEDÖMNING OCKSÅ",
     IF(
      AND(
       OR(C290="x",D290="x",E290="x",C292="x",D292="x"),
       E292="x"),
      "MOTSÄGELSEFULLT SVAR",
      IF(
       AND(
        C294="x",D294="x"),
       "MOTSÄGELSEFULL BEDÖMNING",
       IF(
        AND(
         C290="x",
         ISBLANK(D290),
         OR(E290="x",C292="x",D292="x")),
        "EJ SAMMANHÄNGANDE INTERVALL",
        IF(
         AND(
          D290="x",
          ISBLANK(E290),
          OR(C292="x",D292="x")),
         "EJ SAMMANHÄNGANDE INTERVALL",
         IF(
          AND(
           E290="x",
           ISBLANK(C292),
           D292="x"),
          "EJ SAMMANHÄNGANDE INTERVALL",
          IF(
           E292="x",
           0,
           IF(
           D292="x",
           1,
           IF(
            C292="x",
            2,
            IF(
             E290="x",
             3,
             IF(
              D290="x",
              4,
              5)))))))))))))))</f>
        <v>FULLSTÄNDIGT SVAR SAKNAS PÅ FRÅGA 16</v>
      </c>
      <c r="F294" s="336"/>
      <c r="G294" s="444"/>
      <c r="H294" s="158">
        <f ca="1">IF(ISNUMBER(E294),E294,0)</f>
        <v>0</v>
      </c>
      <c r="J294" s="158">
        <f ca="1">$H294</f>
        <v>0</v>
      </c>
    </row>
    <row r="295" spans="1:10" s="158" customFormat="1" ht="15" thickBot="1">
      <c r="A295" s="376"/>
      <c r="B295" s="31"/>
      <c r="F295" s="347"/>
      <c r="G295" s="445"/>
    </row>
    <row r="296" spans="1:10" s="337" customFormat="1" ht="14.5" customHeight="1">
      <c r="A296" s="224"/>
      <c r="B296" s="388"/>
      <c r="C296" s="500" t="str">
        <f ca="1">IF(ISNUMBER(SEARCH("FÖRUTSÄTTER",E294)),"Felmeddelandet ""FÖRUTSÄTTER ANNAT SVAR PÅ FRÅGA X"" uppstår när man har angett att man inte har haft frågans arbetssätt under hela 2-årsperioden.","")</f>
        <v/>
      </c>
      <c r="D296" s="500"/>
      <c r="E296" s="500"/>
      <c r="F296" s="416"/>
    </row>
    <row r="297" spans="1:10" s="158" customFormat="1" ht="40" customHeight="1">
      <c r="A297" s="376"/>
      <c r="B297" s="31"/>
      <c r="F297" s="347"/>
      <c r="G297" s="348"/>
    </row>
    <row r="298" spans="1:10" s="376" customFormat="1" ht="40" customHeight="1" thickBot="1">
      <c r="A298" s="108">
        <v>2</v>
      </c>
      <c r="B298" s="378">
        <f ca="1">MAX(B10:INDIRECT(ADDRESS(ROW()-1,COLUMN())))+1</f>
        <v>19</v>
      </c>
      <c r="C298" s="465" t="s">
        <v>450</v>
      </c>
      <c r="D298" s="465"/>
      <c r="E298" s="465"/>
      <c r="F298" s="199"/>
      <c r="G298" s="391"/>
    </row>
    <row r="299" spans="1:10" s="158" customFormat="1" ht="18" thickBot="1">
      <c r="A299" s="28"/>
      <c r="B299" s="152"/>
      <c r="C299" s="489" t="s">
        <v>37</v>
      </c>
      <c r="D299" s="489"/>
      <c r="E299" s="489"/>
      <c r="F299" s="352"/>
      <c r="G299" s="397" t="s">
        <v>77</v>
      </c>
    </row>
    <row r="300" spans="1:10" s="158" customFormat="1" ht="16" customHeight="1">
      <c r="A300" s="376"/>
      <c r="B300" s="31"/>
      <c r="C300" s="497" t="s">
        <v>605</v>
      </c>
      <c r="D300" s="498"/>
      <c r="E300" s="499"/>
      <c r="F300" s="367"/>
      <c r="G300" s="443" t="s">
        <v>531</v>
      </c>
    </row>
    <row r="301" spans="1:10" s="158" customFormat="1" ht="29.25" customHeight="1">
      <c r="A301" s="42"/>
      <c r="B301" s="34"/>
      <c r="C301" s="349" t="s">
        <v>120</v>
      </c>
      <c r="D301" s="349" t="s">
        <v>479</v>
      </c>
      <c r="E301" s="349" t="s">
        <v>480</v>
      </c>
      <c r="F301" s="328"/>
      <c r="G301" s="444"/>
    </row>
    <row r="302" spans="1:10" s="158" customFormat="1" ht="16" customHeight="1">
      <c r="A302" s="376"/>
      <c r="B302" s="31"/>
      <c r="C302" s="346"/>
      <c r="D302" s="346"/>
      <c r="E302" s="346"/>
      <c r="F302" s="412"/>
      <c r="G302" s="444"/>
    </row>
    <row r="303" spans="1:10" s="158" customFormat="1" ht="29.25" customHeight="1">
      <c r="A303" s="42"/>
      <c r="B303" s="34"/>
      <c r="C303" s="349" t="s">
        <v>498</v>
      </c>
      <c r="D303" s="354" t="s">
        <v>499</v>
      </c>
      <c r="E303" s="399" t="s">
        <v>2</v>
      </c>
      <c r="F303" s="351"/>
      <c r="G303" s="444"/>
    </row>
    <row r="304" spans="1:10" s="158" customFormat="1" ht="16" customHeight="1">
      <c r="A304" s="376"/>
      <c r="B304" s="31"/>
      <c r="C304" s="346"/>
      <c r="D304" s="346"/>
      <c r="E304" s="346"/>
      <c r="F304" s="412"/>
      <c r="G304" s="444"/>
    </row>
    <row r="305" spans="1:10" s="158" customFormat="1" ht="16" customHeight="1">
      <c r="A305" s="376"/>
      <c r="B305" s="31"/>
      <c r="C305" s="316" t="s">
        <v>60</v>
      </c>
      <c r="D305" s="317" t="s">
        <v>61</v>
      </c>
      <c r="E305" s="345" t="s">
        <v>3</v>
      </c>
      <c r="F305" s="336"/>
      <c r="G305" s="444"/>
    </row>
    <row r="306" spans="1:10" s="158" customFormat="1" ht="16" customHeight="1">
      <c r="A306" s="376"/>
      <c r="B306" s="31"/>
      <c r="C306" s="346"/>
      <c r="D306" s="346"/>
      <c r="E306" s="345" t="str">
        <f ca="1">IF(
 OR(E194="FRÅGAN ÄR OBESVARAD",E194="ANGE SVAR OCKSÅ",E194="ANGE BEDÖMNING OCKSÅ",E194="FULLSTÄNDIGT SVAR SAKNAS PÅ FRÅGA 12"),
 "FULLSTÄNDIGT SVAR SAKNAS PÅ FRÅGA "&amp; B182,
 IF(
  OR(E194="MOTSÄGELSEFULLT SVAR",E194="MOTSÄGELSEFULL BEDÖMNING",E194="EJ SAMMANHÄNGANDE INTERVALL"),
  "EJ KORREKT IFYLLT SVAR I FRÅGA "&amp; B182,
  IF(
   OR(C190="x",C192="x"),
   "FÖRUTSÄTTER ANNAT SVAR PÅ FRÅGA "&amp; B182,
   IF(
    AND(
     ISBLANK(C302),
     ISBLANK(D302),
     ISBLANK(E302),
     ISBLANK(C304),
     ISBLANK(D304),
     ISBLANK(E304),
     ISBLANK(C306),
     ISBLANK(D306)),
    "FRÅGAN ÄR OBESVARAD",
    IF(
     AND(
      ISBLANK(C302),
      ISBLANK(D302),
      ISBLANK(E302),
      ISBLANK(C304),
      ISBLANK(D304),
      ISBLANK(E304)),
     "ANGE SVAR OCKSÅ",
     IF(
      AND(
       ISBLANK(C306),
       ISBLANK(D306)),
      "ANGE BEDÖMNING OCKSÅ",
      IF(
       AND(
        OR(C302="x",D302="x",E302="x",C304="x",D304="x"),
        E304="x"),
       "MOTSÄGELSEFULLT SVAR",
       IF(
        AND(
         C306="x",D306="x"),
        "MOTSÄGELSEFULL BEDÖMNING",
        IF(
         AND(
          C302="x",
          ISBLANK(D302),
          OR(E302="x",C304="x",D304="x")),
         "EJ SAMMANHÄNGANDE INTERVALL",
         IF(
          AND(
           D302="x",
           ISBLANK(E302),
           OR(C304="x",D304="x")),
          "EJ SAMMANHÄNGANDE INTERVALL",
          IF(
           AND(
            E302="x",
            ISBLANK(C304),
            D304="x"),
           "EJ SAMMANHÄNGANDE INTERVALL",
           IF(
           E304="x",
           0,
           IF(
            D304="x",
            1,
            IF(
             C304="x",
             2,
             IF(
              E302="x",
              3,
              IF(
               D302="x",
               4,
               5))))))))))))))))</f>
        <v>FULLSTÄNDIGT SVAR SAKNAS PÅ FRÅGA 11</v>
      </c>
      <c r="F306" s="336"/>
      <c r="G306" s="444"/>
      <c r="H306" s="158">
        <f ca="1">IF(ISNUMBER(E306),E306,0)</f>
        <v>0</v>
      </c>
      <c r="J306" s="158">
        <f ca="1">$H306</f>
        <v>0</v>
      </c>
    </row>
    <row r="307" spans="1:10" s="158" customFormat="1">
      <c r="A307" s="376"/>
      <c r="B307" s="31"/>
      <c r="C307" s="333"/>
      <c r="D307" s="334"/>
      <c r="E307" s="335"/>
      <c r="F307" s="336"/>
      <c r="G307" s="444"/>
    </row>
    <row r="308" spans="1:10" s="158" customFormat="1" ht="94" customHeight="1" thickBot="1">
      <c r="A308" s="376"/>
      <c r="B308" s="31"/>
      <c r="C308" s="333"/>
      <c r="D308" s="334"/>
      <c r="E308" s="335"/>
      <c r="F308" s="336"/>
      <c r="G308" s="445"/>
    </row>
    <row r="309" spans="1:10" s="337" customFormat="1" ht="12" hidden="1" customHeight="1">
      <c r="A309" s="224"/>
      <c r="B309" s="388"/>
      <c r="C309" s="500" t="str">
        <f>IF(ISNUMBER(SEARCH("FÖRUTSÄTTER",E307)),"Felmeddelandet ""FÖRUTSÄTTER ANNAT SVAR PÅ FRÅGA X"" uppstår när man har angett att man inte har haft frågans arbetssätt under hela 2-årsperioden.","")</f>
        <v/>
      </c>
      <c r="D309" s="500"/>
      <c r="E309" s="500"/>
      <c r="F309" s="416"/>
    </row>
    <row r="310" spans="1:10" s="158" customFormat="1" ht="40" hidden="1" customHeight="1">
      <c r="A310" s="376"/>
      <c r="B310" s="31"/>
      <c r="F310" s="347"/>
      <c r="G310" s="348"/>
    </row>
    <row r="311" spans="1:10" s="376" customFormat="1" ht="20" customHeight="1">
      <c r="A311" s="108">
        <v>2</v>
      </c>
      <c r="B311" s="378">
        <f ca="1">MAX(B10:INDIRECT(ADDRESS(ROW()-1,COLUMN())))+1</f>
        <v>20</v>
      </c>
      <c r="C311" s="465" t="s">
        <v>355</v>
      </c>
      <c r="D311" s="465"/>
      <c r="E311" s="465"/>
      <c r="F311" s="199"/>
      <c r="G311" s="391"/>
    </row>
    <row r="312" spans="1:10" s="158" customFormat="1" ht="17.5">
      <c r="A312" s="28"/>
      <c r="B312" s="152"/>
      <c r="C312" s="489" t="s">
        <v>37</v>
      </c>
      <c r="D312" s="489"/>
      <c r="E312" s="489"/>
      <c r="F312" s="352"/>
      <c r="G312" s="368"/>
    </row>
    <row r="313" spans="1:10" s="158" customFormat="1" ht="16" customHeight="1">
      <c r="A313" s="376"/>
      <c r="B313" s="31"/>
      <c r="C313" s="454" t="s">
        <v>586</v>
      </c>
      <c r="D313" s="455"/>
      <c r="E313" s="456"/>
      <c r="F313" s="353"/>
      <c r="G313" s="504"/>
    </row>
    <row r="314" spans="1:10" s="158" customFormat="1" ht="28">
      <c r="A314" s="42"/>
      <c r="B314" s="34"/>
      <c r="C314" s="160" t="s">
        <v>128</v>
      </c>
      <c r="D314" s="160" t="s">
        <v>481</v>
      </c>
      <c r="E314" s="160" t="s">
        <v>482</v>
      </c>
      <c r="F314" s="328"/>
      <c r="G314" s="504"/>
    </row>
    <row r="315" spans="1:10" s="158" customFormat="1" ht="16" customHeight="1">
      <c r="A315" s="376"/>
      <c r="B315" s="31"/>
      <c r="C315" s="346"/>
      <c r="D315" s="346"/>
      <c r="E315" s="346"/>
      <c r="F315" s="412"/>
      <c r="G315" s="504"/>
    </row>
    <row r="316" spans="1:10" s="158" customFormat="1" ht="28">
      <c r="A316" s="42"/>
      <c r="B316" s="34"/>
      <c r="C316" s="349" t="s">
        <v>500</v>
      </c>
      <c r="D316" s="354" t="s">
        <v>501</v>
      </c>
      <c r="E316" s="399" t="s">
        <v>2</v>
      </c>
      <c r="F316" s="351"/>
      <c r="G316" s="504"/>
    </row>
    <row r="317" spans="1:10" s="158" customFormat="1" ht="16" customHeight="1">
      <c r="A317" s="376"/>
      <c r="B317" s="31"/>
      <c r="C317" s="346"/>
      <c r="D317" s="346"/>
      <c r="E317" s="346"/>
      <c r="F317" s="412"/>
      <c r="G317" s="504"/>
    </row>
    <row r="318" spans="1:10" s="158" customFormat="1" ht="16" customHeight="1">
      <c r="A318" s="376"/>
      <c r="B318" s="31"/>
      <c r="C318" s="316" t="s">
        <v>60</v>
      </c>
      <c r="D318" s="317" t="s">
        <v>61</v>
      </c>
      <c r="E318" s="345" t="s">
        <v>3</v>
      </c>
      <c r="F318" s="336"/>
      <c r="G318" s="504"/>
    </row>
    <row r="319" spans="1:10" s="158" customFormat="1" ht="16" customHeight="1">
      <c r="A319" s="376"/>
      <c r="B319" s="31"/>
      <c r="C319" s="346"/>
      <c r="D319" s="346"/>
      <c r="E319" s="345" t="str">
        <f ca="1">IF(
 OR(E129="FRÅGAN ÄR OBESVARAD",E129="ANGE SVAR OCKSÅ",E129="ANGE BEDÖMNING OCKSÅ",E129="FULLSTÄNDIGT SVAR SAKNAS PÅ FRÅGA 12"),
 "FULLSTÄNDIGT SVAR SAKNAS PÅ FRÅGA "&amp; B117,
 IF(
  OR(E129="MOTSÄGELSEFULLT SVAR",E129="MOTSÄGELSEFULL BEDÖMNING",E129="EJ SAMMANHÄNGANDE INTERVALL"),
  "EJ KORREKT IFYLLT SVAR I FRÅGA "&amp; B117,
  IF(
   OR(C125="x",C127="x"),
   "FÖRUTSÄTTER ANNAT SVAR PÅ FRÅGA "&amp; B117,
    IF(
    AND(
     ISBLANK(C315),
     ISBLANK(D315),
     ISBLANK(E315),
     ISBLANK(C317),
     ISBLANK(D317),
     ISBLANK(E317),
     ISBLANK(C319),
     ISBLANK(D319)),
    "FRÅGAN ÄR OBESVARAD",
    IF(
     AND(
      ISBLANK(C315),
      ISBLANK(D315),
      ISBLANK(E315),
      ISBLANK(C317),
      ISBLANK(D317),
      ISBLANK(E317)),
     "ANGE SVAR OCKSÅ",
     IF(
      AND(
       ISBLANK(C319),
       ISBLANK(D319)),
      "ANGE BEDÖMNING OCKSÅ",
      IF(
       AND(
        OR(C315="x",D315="x",E315="x",C317="x",D317="x"),
        E317="x"),
       "MOTSÄGELSEFULLT SVAR",
       IF(
        AND(
         C319="x",D319="x"),
        "MOTSÄGELSEFULL BEDÖMNING",
        IF(
         AND(
          C315="x",
          ISBLANK(D315),
          OR(E315="x",C317="x",D317="x")),
         "EJ SAMMANHÄNGANDE INTERVALL",
         IF(
          AND(
           D315="x",
           ISBLANK(E315),
           OR(C317="x",D317="x")),
          "EJ SAMMANHÄNGANDE INTERVALL",
          IF(
           AND(
            E315="x",
            ISBLANK(C317),
            D317="x"),
           "EJ SAMMANHÄNGANDE INTERVALL",
           IF(
           E317="x",
           0,
           IF(
            D317="x",
            1,
            IF(
             C317="x",
             2,
             IF(
              E315="x",
              3,
              IF(
               D315="x",
               4,
               5))))))))))))))))</f>
        <v>FULLSTÄNDIGT SVAR SAKNAS PÅ FRÅGA 7</v>
      </c>
      <c r="F319" s="336"/>
      <c r="G319" s="504"/>
      <c r="H319" s="158">
        <f ca="1">IF(ISNUMBER(E319),E319,0)</f>
        <v>0</v>
      </c>
      <c r="J319" s="158">
        <f ca="1">$H319</f>
        <v>0</v>
      </c>
    </row>
    <row r="320" spans="1:10" s="158" customFormat="1">
      <c r="A320" s="376"/>
      <c r="B320" s="31"/>
      <c r="F320" s="347"/>
      <c r="G320" s="348"/>
    </row>
    <row r="321" spans="1:10" s="337" customFormat="1" ht="14.5" customHeight="1">
      <c r="A321" s="224"/>
      <c r="B321" s="388"/>
      <c r="C321" s="500" t="str">
        <f ca="1">IF(ISNUMBER(SEARCH("FÖRUTSÄTTER",E319)),"Felmeddelandet ""FÖRUTSÄTTER ANNAT SVAR PÅ FRÅGA X"" uppstår när man har angett att man inte har haft frågans arbetssätt under hela 2-årsperioden.","")</f>
        <v/>
      </c>
      <c r="D321" s="500"/>
      <c r="E321" s="500"/>
      <c r="F321" s="416"/>
    </row>
    <row r="322" spans="1:10" s="158" customFormat="1" ht="40" customHeight="1">
      <c r="A322" s="376"/>
      <c r="B322" s="31"/>
      <c r="F322" s="347"/>
      <c r="G322" s="348"/>
    </row>
    <row r="323" spans="1:10" s="376" customFormat="1" ht="35.25" customHeight="1" thickBot="1">
      <c r="A323" s="108">
        <v>2</v>
      </c>
      <c r="B323" s="378">
        <f ca="1">MAX(B10:INDIRECT(ADDRESS(ROW()-1,COLUMN())))+1</f>
        <v>21</v>
      </c>
      <c r="C323" s="465" t="s">
        <v>451</v>
      </c>
      <c r="D323" s="465"/>
      <c r="E323" s="465"/>
      <c r="F323" s="199"/>
      <c r="G323" s="391"/>
    </row>
    <row r="324" spans="1:10" s="158" customFormat="1" ht="18" thickBot="1">
      <c r="A324" s="28"/>
      <c r="B324" s="152"/>
      <c r="C324" s="489" t="s">
        <v>37</v>
      </c>
      <c r="D324" s="489"/>
      <c r="E324" s="489"/>
      <c r="F324" s="352"/>
      <c r="G324" s="397" t="s">
        <v>77</v>
      </c>
    </row>
    <row r="325" spans="1:10" s="158" customFormat="1" ht="16" customHeight="1">
      <c r="A325" s="376"/>
      <c r="B325" s="31"/>
      <c r="C325" s="454" t="s">
        <v>587</v>
      </c>
      <c r="D325" s="455"/>
      <c r="E325" s="456"/>
      <c r="F325" s="353"/>
      <c r="G325" s="443" t="s">
        <v>538</v>
      </c>
    </row>
    <row r="326" spans="1:10" s="158" customFormat="1" ht="28">
      <c r="A326" s="42"/>
      <c r="B326" s="34"/>
      <c r="C326" s="160" t="s">
        <v>128</v>
      </c>
      <c r="D326" s="160" t="s">
        <v>481</v>
      </c>
      <c r="E326" s="160" t="s">
        <v>482</v>
      </c>
      <c r="F326" s="328"/>
      <c r="G326" s="444"/>
    </row>
    <row r="327" spans="1:10" s="158" customFormat="1" ht="16" customHeight="1">
      <c r="A327" s="376"/>
      <c r="B327" s="31"/>
      <c r="C327" s="346"/>
      <c r="D327" s="346"/>
      <c r="E327" s="346"/>
      <c r="F327" s="412"/>
      <c r="G327" s="444"/>
    </row>
    <row r="328" spans="1:10" s="158" customFormat="1" ht="28.5" thickBot="1">
      <c r="A328" s="42"/>
      <c r="B328" s="34"/>
      <c r="C328" s="349" t="s">
        <v>500</v>
      </c>
      <c r="D328" s="354" t="s">
        <v>501</v>
      </c>
      <c r="E328" s="399" t="s">
        <v>2</v>
      </c>
      <c r="F328" s="351"/>
      <c r="G328" s="445"/>
    </row>
    <row r="329" spans="1:10" s="158" customFormat="1" ht="16" customHeight="1">
      <c r="A329" s="376"/>
      <c r="B329" s="31"/>
      <c r="C329" s="346"/>
      <c r="D329" s="346"/>
      <c r="E329" s="346"/>
      <c r="F329" s="412"/>
      <c r="G329" s="356"/>
    </row>
    <row r="330" spans="1:10" s="158" customFormat="1" ht="16" customHeight="1">
      <c r="A330" s="376"/>
      <c r="B330" s="31"/>
      <c r="C330" s="316" t="s">
        <v>60</v>
      </c>
      <c r="D330" s="317" t="s">
        <v>61</v>
      </c>
      <c r="E330" s="345" t="s">
        <v>3</v>
      </c>
      <c r="F330" s="336"/>
      <c r="G330" s="356"/>
    </row>
    <row r="331" spans="1:10" s="158" customFormat="1" ht="16" customHeight="1">
      <c r="A331" s="376"/>
      <c r="B331" s="31"/>
      <c r="C331" s="346"/>
      <c r="D331" s="346"/>
      <c r="E331" s="345" t="str">
        <f ca="1">IF(
 OR(E145="FRÅGAN ÄR OBESVARAD",E145="ANGE SVAR OCKSÅ",E145="ANGE BEDÖMNING OCKSÅ",E145="FULLSTÄNDIGT SVAR SAKNAS PÅ FRÅGA 12"),
 "FULLSTÄNDIGT SVAR SAKNAS PÅ FRÅGA "&amp; B133,
 IF(
  OR(E145="MOTSÄGELSEFULLT SVAR",E145="MOTSÄGELSEFULL BEDÖMNING",E145="EJ SAMMANHÄNGANDE INTERVALL"),
  "EJ KORREKT IFYLLT SVAR I FRÅGA "&amp; B133,
  IF(
   OR(C141="x",C143="x"),
   "FÖRUTSÄTTER ANNAT SVAR PÅ FRÅGA "&amp; B133,
   IF(
    AND(
     ISBLANK(C327),
     ISBLANK(D327),
     ISBLANK(E327),
     ISBLANK(C329),
     ISBLANK(D329),
     ISBLANK(E329),
     ISBLANK(C331),
     ISBLANK(D331)),
    "FRÅGAN ÄR OBESVARAD",
    IF(
     AND(
      ISBLANK(C327),
      ISBLANK(D327),
      ISBLANK(E327),
      ISBLANK(C329),
      ISBLANK(D329),
      ISBLANK(E329)),
     "ANGE SVAR OCKSÅ",
     IF(
      AND(
       ISBLANK(C331),
       ISBLANK(D331)),
      "ANGE BEDÖMNING OCKSÅ",
      IF(
       AND(
        OR(C327="x",D327="x",E327="x",C329="x",D329="x"),
        E329="x"),
       "MOTSÄGELSEFULLT SVAR",
       IF(
        AND(
         C331="x",D331="x"),
        "MOTSÄGELSEFULL BEDÖMNING",
        IF(
         AND(
          C327="x",
          ISBLANK(D327),
          OR(E327="x",C329="x",D329="x")),
         "EJ SAMMANHÄNGANDE INTERVALL",
         IF(
          AND(
           D327="x",
           ISBLANK(E327),
           OR(C329="x",D329="x")),
          "EJ SAMMANHÄNGANDE INTERVALL",
          IF(
           AND(
            E327="x",
            ISBLANK(C329),
            D329="x"),
           "EJ SAMMANHÄNGANDE INTERVALL",
           IF(
            E329="x",
            0,
            IF(
            D329="x",
            1,
            IF(
             C329="x",
             2,
             IF(
              E327="x",
              3,
              IF(
               D327="x",
               4,
               5))))))))))))))))</f>
        <v>FULLSTÄNDIGT SVAR SAKNAS PÅ FRÅGA 8</v>
      </c>
      <c r="F331" s="336"/>
      <c r="G331" s="356"/>
      <c r="H331" s="158">
        <f ca="1">IF(ISNUMBER(E331),E331,0)</f>
        <v>0</v>
      </c>
      <c r="J331" s="158">
        <f ca="1">$H331</f>
        <v>0</v>
      </c>
    </row>
    <row r="332" spans="1:10" s="158" customFormat="1">
      <c r="A332" s="376"/>
      <c r="B332" s="31"/>
      <c r="F332" s="347"/>
      <c r="G332" s="348"/>
    </row>
    <row r="333" spans="1:10" s="337" customFormat="1" ht="14.5" customHeight="1">
      <c r="A333" s="224"/>
      <c r="B333" s="388"/>
      <c r="C333" s="500" t="str">
        <f ca="1">IF(ISNUMBER(SEARCH("FÖRUTSÄTTER",E331)),"Felmeddelandet ""FÖRUTSÄTTER ANNAT SVAR PÅ FRÅGA X"" uppstår när man har angett att man inte har haft frågans arbetssätt under hela 2-årsperioden.","")</f>
        <v/>
      </c>
      <c r="D333" s="500"/>
      <c r="E333" s="500"/>
      <c r="F333" s="416"/>
    </row>
    <row r="334" spans="1:10" s="158" customFormat="1" ht="40" customHeight="1">
      <c r="A334" s="376"/>
      <c r="B334" s="31"/>
      <c r="F334" s="347"/>
      <c r="G334" s="348"/>
    </row>
    <row r="335" spans="1:10" s="158" customFormat="1" ht="35.25" customHeight="1" thickBot="1">
      <c r="A335" s="108">
        <v>2</v>
      </c>
      <c r="B335" s="378">
        <f ca="1">MAX(B10:INDIRECT(ADDRESS(ROW()-1,COLUMN())))+1</f>
        <v>22</v>
      </c>
      <c r="C335" s="501" t="s">
        <v>637</v>
      </c>
      <c r="D335" s="501"/>
      <c r="E335" s="501"/>
      <c r="F335" s="210"/>
      <c r="G335" s="340"/>
    </row>
    <row r="336" spans="1:10" s="158" customFormat="1" ht="18" thickBot="1">
      <c r="A336" s="28"/>
      <c r="B336" s="152"/>
      <c r="C336" s="489" t="s">
        <v>37</v>
      </c>
      <c r="D336" s="489"/>
      <c r="E336" s="489"/>
      <c r="F336" s="352"/>
      <c r="G336" s="397" t="s">
        <v>77</v>
      </c>
    </row>
    <row r="337" spans="1:10" s="158" customFormat="1" ht="16" customHeight="1">
      <c r="A337" s="376"/>
      <c r="B337" s="31"/>
      <c r="C337" s="454" t="s">
        <v>638</v>
      </c>
      <c r="D337" s="455"/>
      <c r="E337" s="456"/>
      <c r="F337" s="353"/>
      <c r="G337" s="443" t="s">
        <v>522</v>
      </c>
    </row>
    <row r="338" spans="1:10" s="158" customFormat="1" ht="29.25" customHeight="1">
      <c r="A338" s="42"/>
      <c r="B338" s="34"/>
      <c r="C338" s="349" t="s">
        <v>21</v>
      </c>
      <c r="D338" s="349" t="s">
        <v>483</v>
      </c>
      <c r="E338" s="349" t="s">
        <v>484</v>
      </c>
      <c r="F338" s="328"/>
      <c r="G338" s="444"/>
    </row>
    <row r="339" spans="1:10" s="158" customFormat="1" ht="16" customHeight="1">
      <c r="A339" s="376"/>
      <c r="B339" s="31"/>
      <c r="C339" s="346"/>
      <c r="D339" s="346"/>
      <c r="E339" s="346"/>
      <c r="F339" s="412"/>
      <c r="G339" s="444"/>
    </row>
    <row r="340" spans="1:10" s="158" customFormat="1" ht="41.5" customHeight="1" thickBot="1">
      <c r="A340" s="42"/>
      <c r="B340" s="34"/>
      <c r="C340" s="349" t="s">
        <v>502</v>
      </c>
      <c r="D340" s="354" t="s">
        <v>503</v>
      </c>
      <c r="E340" s="399" t="s">
        <v>2</v>
      </c>
      <c r="F340" s="351"/>
      <c r="G340" s="445"/>
    </row>
    <row r="341" spans="1:10" s="158" customFormat="1" ht="16" customHeight="1">
      <c r="A341" s="376"/>
      <c r="B341" s="31"/>
      <c r="C341" s="346"/>
      <c r="D341" s="346"/>
      <c r="E341" s="346"/>
      <c r="F341" s="412"/>
      <c r="G341" s="356"/>
    </row>
    <row r="342" spans="1:10" s="158" customFormat="1" ht="16" customHeight="1">
      <c r="A342" s="376"/>
      <c r="B342" s="31"/>
      <c r="C342" s="316" t="s">
        <v>60</v>
      </c>
      <c r="D342" s="317" t="s">
        <v>61</v>
      </c>
      <c r="E342" s="345" t="s">
        <v>3</v>
      </c>
      <c r="F342" s="336"/>
      <c r="G342" s="356"/>
    </row>
    <row r="343" spans="1:10" s="158" customFormat="1" ht="16" customHeight="1">
      <c r="A343" s="376"/>
      <c r="B343" s="31"/>
      <c r="C343" s="346"/>
      <c r="D343" s="346"/>
      <c r="E343" s="345" t="str">
        <f>IF(
  AND(
   ISBLANK(C339),
   ISBLANK(D339),
   ISBLANK(E339),
   ISBLANK(C341),
   ISBLANK(D341),
   ISBLANK(E341),
   ISBLANK(C343),
   ISBLANK(D343)),
  "FRÅGAN ÄR OBESVARAD",
  IF(
   AND(
    ISBLANK(C339),
    ISBLANK(D339),
    ISBLANK(E339),
    ISBLANK(C341),
    ISBLANK(D341),
    ISBLANK(E341)),
   "ANGE SVAR OCKSÅ",
   IF(
    AND(
     ISBLANK(C343),
     ISBLANK(D343)),
    "ANGE BEDÖMNING OCKSÅ",
    IF(
     AND(
      OR(C339="x",D339="x",E339="x",C341="x",D341="x"),
      E341="x"),
     "MOTSÄGELSEFULLT SVAR",
     IF(
      AND(
       C343="x",D343="x"),
      "MOTSÄGELSEFULL BEDÖMNING",
      IF(
       AND(
        C339="x",
        ISBLANK(D339),
        OR(E339="x",C341="x",D341="x")),
       "EJ SAMMANHÄNGANDE INTERVALL",
       IF(
        AND(
         D339="x",
         ISBLANK(E339),
         OR(C341="x",D341="x")),
        "EJ SAMMANHÄNGANDE INTERVALL",
        IF(
         AND(
          E339="x",
          ISBLANK(C341),
          D341="x"),
         "EJ SAMMANHÄNGANDE INTERVALL",
         IF(
          E341="x",
          0,
          IF(
          D341="x",
          1,
          IF(
           C341="x",
           2,
           IF(
            E339="x",
            3,
            IF(
             D339="x",
             4,
             5)))))))))))))</f>
        <v>FRÅGAN ÄR OBESVARAD</v>
      </c>
      <c r="F343" s="336"/>
      <c r="G343" s="356"/>
      <c r="H343" s="158">
        <f>IF(ISNUMBER(E343),E343,0)</f>
        <v>0</v>
      </c>
      <c r="J343" s="158">
        <f>$H343</f>
        <v>0</v>
      </c>
    </row>
    <row r="344" spans="1:10" s="158" customFormat="1">
      <c r="A344" s="376"/>
      <c r="B344" s="31"/>
      <c r="F344" s="347"/>
      <c r="G344" s="348"/>
    </row>
    <row r="345" spans="1:10" s="337" customFormat="1" ht="14.5" customHeight="1">
      <c r="A345" s="224"/>
      <c r="B345" s="388"/>
      <c r="C345" s="500" t="str">
        <f>IF(ISNUMBER(SEARCH("FÖRUTSÄTTER",E343)),"Felmeddelandet ""FÖRUTSÄTTER ANNAT SVAR PÅ FRÅGA X"" uppstår när man har angett att man inte har haft frågans arbetssätt under hela 2-årsperioden.","")</f>
        <v/>
      </c>
      <c r="D345" s="500"/>
      <c r="E345" s="500"/>
      <c r="F345" s="416"/>
    </row>
    <row r="346" spans="1:10" s="158" customFormat="1" ht="40" customHeight="1">
      <c r="A346" s="376"/>
      <c r="B346" s="31"/>
      <c r="F346" s="347"/>
      <c r="G346" s="348"/>
    </row>
    <row r="347" spans="1:10" s="376" customFormat="1" ht="36" customHeight="1" thickBot="1">
      <c r="A347" s="108">
        <v>2</v>
      </c>
      <c r="B347" s="378">
        <f ca="1">MAX(B10:INDIRECT(ADDRESS(ROW()-1,COLUMN())))+1</f>
        <v>23</v>
      </c>
      <c r="C347" s="465" t="s">
        <v>452</v>
      </c>
      <c r="D347" s="465"/>
      <c r="E347" s="465"/>
      <c r="F347" s="199"/>
      <c r="G347" s="391"/>
    </row>
    <row r="348" spans="1:10" s="158" customFormat="1" ht="18" thickBot="1">
      <c r="A348" s="28"/>
      <c r="B348" s="152"/>
      <c r="C348" s="489" t="s">
        <v>37</v>
      </c>
      <c r="D348" s="489"/>
      <c r="E348" s="489"/>
      <c r="F348" s="352"/>
      <c r="G348" s="397" t="s">
        <v>77</v>
      </c>
    </row>
    <row r="349" spans="1:10" s="158" customFormat="1" ht="32" customHeight="1">
      <c r="A349" s="376"/>
      <c r="B349" s="31"/>
      <c r="C349" s="497" t="s">
        <v>588</v>
      </c>
      <c r="D349" s="498"/>
      <c r="E349" s="499"/>
      <c r="F349" s="353"/>
      <c r="G349" s="443" t="s">
        <v>539</v>
      </c>
    </row>
    <row r="350" spans="1:10" s="158" customFormat="1" ht="28">
      <c r="A350" s="42"/>
      <c r="B350" s="34"/>
      <c r="C350" s="160" t="s">
        <v>128</v>
      </c>
      <c r="D350" s="160" t="s">
        <v>481</v>
      </c>
      <c r="E350" s="160" t="s">
        <v>482</v>
      </c>
      <c r="F350" s="328"/>
      <c r="G350" s="444"/>
    </row>
    <row r="351" spans="1:10" s="158" customFormat="1" ht="16" customHeight="1">
      <c r="A351" s="376"/>
      <c r="B351" s="31"/>
      <c r="C351" s="346"/>
      <c r="D351" s="346"/>
      <c r="E351" s="346"/>
      <c r="F351" s="412"/>
      <c r="G351" s="444"/>
    </row>
    <row r="352" spans="1:10" s="158" customFormat="1" ht="28">
      <c r="A352" s="42"/>
      <c r="B352" s="34"/>
      <c r="C352" s="349" t="s">
        <v>500</v>
      </c>
      <c r="D352" s="354" t="s">
        <v>501</v>
      </c>
      <c r="E352" s="399" t="s">
        <v>2</v>
      </c>
      <c r="F352" s="351"/>
      <c r="G352" s="444"/>
    </row>
    <row r="353" spans="1:13" s="158" customFormat="1" ht="16" customHeight="1">
      <c r="A353" s="376"/>
      <c r="B353" s="31"/>
      <c r="C353" s="346"/>
      <c r="D353" s="346"/>
      <c r="E353" s="346"/>
      <c r="F353" s="412"/>
      <c r="G353" s="444"/>
    </row>
    <row r="354" spans="1:13" s="158" customFormat="1" ht="16" customHeight="1">
      <c r="A354" s="376"/>
      <c r="B354" s="31"/>
      <c r="C354" s="316" t="s">
        <v>60</v>
      </c>
      <c r="D354" s="317" t="s">
        <v>61</v>
      </c>
      <c r="E354" s="345" t="s">
        <v>3</v>
      </c>
      <c r="F354" s="336"/>
      <c r="G354" s="444"/>
    </row>
    <row r="355" spans="1:13" s="158" customFormat="1" ht="16" customHeight="1">
      <c r="A355" s="376"/>
      <c r="B355" s="31"/>
      <c r="C355" s="346"/>
      <c r="D355" s="346"/>
      <c r="E355" s="345" t="str">
        <f>IF(
 AND(
  ISBLANK(C351),
  ISBLANK(D351),
  ISBLANK(E351),
  ISBLANK(C353),
  ISBLANK(D353),
  ISBLANK(E353),
  ISBLANK(C355),
  ISBLANK(D355)),
 "FRÅGAN ÄR OBESVARAD",
 IF(
  AND(
   ISBLANK(C351),
   ISBLANK(D351),
   ISBLANK(E351),
   ISBLANK(C353),
   ISBLANK(D353),
   ISBLANK(E353)),
  "ANGE SVAR OCKSÅ",
  IF(
   AND(
    ISBLANK(C355),
    ISBLANK(D355)),
   "ANGE BEDÖMNING OCKSÅ",
   IF(
    AND(
     OR(C351="x",D351="x",E351="x",C353="x",D353="x"),
     E353="x"),
    "MOTSÄGELSEFULLT SVAR",
    IF(
     AND(
      C355="x",D355="x"),
     "MOTSÄGELSEFULL BEDÖMNING",
     IF(
      AND(
       C351="x",
       ISBLANK(D351),
       OR(E351="x",C353="x",D353="x")),
      "EJ SAMMANHÄNGANDE INTERVALL",
      IF(
       AND(
        D351="x",
        ISBLANK(E351),
        OR(C353="x",D353="x")),
       "EJ SAMMANHÄNGANDE INTERVALL",
       IF(
        AND(
         E351="x",
         ISBLANK(C353),
         D353="x"),
        "EJ SAMMANHÄNGANDE INTERVALL",
        IF(
         E353="x",
         0,
         IF(
         D353="x",
         1,
         IF(
          C353="x",
          2,
          IF(
           E351="x",
           3,
           IF(
            D351="x",
            4,
            5)))))))))))))</f>
        <v>FRÅGAN ÄR OBESVARAD</v>
      </c>
      <c r="F355" s="336"/>
      <c r="G355" s="444"/>
      <c r="H355" s="158">
        <f>IF(ISNUMBER(E355),E355,0)</f>
        <v>0</v>
      </c>
      <c r="J355" s="158">
        <f>$H355</f>
        <v>0</v>
      </c>
    </row>
    <row r="356" spans="1:13" s="158" customFormat="1" ht="17" customHeight="1">
      <c r="A356" s="376"/>
      <c r="B356" s="31"/>
      <c r="C356" s="333"/>
      <c r="D356" s="334"/>
      <c r="E356" s="335"/>
      <c r="F356" s="336"/>
      <c r="G356" s="444"/>
    </row>
    <row r="357" spans="1:13" s="337" customFormat="1" ht="14.5" customHeight="1" thickBot="1">
      <c r="A357" s="224"/>
      <c r="B357" s="388"/>
      <c r="C357" s="500" t="str">
        <f>IF(ISNUMBER(SEARCH("FÖRUTSÄTTER",E355)),"Felmeddelandet ""FÖRUTSÄTTER ANNAT SVAR PÅ FRÅGA X"" uppstår när man har angett att man inte har haft frågans arbetssätt under hela 2-årsperioden.","")</f>
        <v/>
      </c>
      <c r="D357" s="500"/>
      <c r="E357" s="500"/>
      <c r="F357" s="416"/>
      <c r="G357" s="445"/>
    </row>
    <row r="358" spans="1:13" s="158" customFormat="1" ht="40" customHeight="1">
      <c r="A358" s="376"/>
      <c r="B358" s="31"/>
      <c r="F358" s="347"/>
      <c r="G358" s="348"/>
    </row>
    <row r="359" spans="1:13" s="376" customFormat="1" ht="40" customHeight="1" thickBot="1">
      <c r="A359" s="108">
        <v>2</v>
      </c>
      <c r="B359" s="378">
        <f ca="1">MAX(B10:INDIRECT(ADDRESS(ROW()-1,COLUMN())))+1</f>
        <v>24</v>
      </c>
      <c r="C359" s="465" t="s">
        <v>453</v>
      </c>
      <c r="D359" s="465"/>
      <c r="E359" s="465"/>
      <c r="F359" s="199"/>
      <c r="G359" s="391"/>
    </row>
    <row r="360" spans="1:13" s="158" customFormat="1" ht="18" thickBot="1">
      <c r="A360" s="28"/>
      <c r="B360" s="152"/>
      <c r="C360" s="489" t="s">
        <v>37</v>
      </c>
      <c r="D360" s="489"/>
      <c r="E360" s="489"/>
      <c r="F360" s="352"/>
      <c r="G360" s="397" t="s">
        <v>77</v>
      </c>
    </row>
    <row r="361" spans="1:13" s="158" customFormat="1" ht="16" customHeight="1">
      <c r="A361" s="376"/>
      <c r="B361" s="31"/>
      <c r="C361" s="454" t="s">
        <v>589</v>
      </c>
      <c r="D361" s="455"/>
      <c r="E361" s="456"/>
      <c r="F361" s="353"/>
      <c r="G361" s="443" t="s">
        <v>540</v>
      </c>
    </row>
    <row r="362" spans="1:13" s="158" customFormat="1" ht="28">
      <c r="A362" s="42"/>
      <c r="B362" s="34"/>
      <c r="C362" s="349" t="s">
        <v>359</v>
      </c>
      <c r="D362" s="349" t="s">
        <v>485</v>
      </c>
      <c r="E362" s="349" t="s">
        <v>486</v>
      </c>
      <c r="F362" s="328"/>
      <c r="G362" s="444"/>
    </row>
    <row r="363" spans="1:13" s="158" customFormat="1" ht="16" customHeight="1">
      <c r="A363" s="376"/>
      <c r="B363" s="31"/>
      <c r="C363" s="346"/>
      <c r="D363" s="346"/>
      <c r="E363" s="346"/>
      <c r="F363" s="412"/>
      <c r="G363" s="444"/>
    </row>
    <row r="364" spans="1:13" s="158" customFormat="1" ht="28">
      <c r="A364" s="42"/>
      <c r="B364" s="34"/>
      <c r="C364" s="349" t="s">
        <v>504</v>
      </c>
      <c r="D364" s="354" t="s">
        <v>505</v>
      </c>
      <c r="E364" s="399" t="s">
        <v>2</v>
      </c>
      <c r="F364" s="351"/>
      <c r="G364" s="444"/>
      <c r="M364" s="369"/>
    </row>
    <row r="365" spans="1:13" s="158" customFormat="1" ht="16" customHeight="1">
      <c r="A365" s="376"/>
      <c r="B365" s="31"/>
      <c r="C365" s="346"/>
      <c r="D365" s="346"/>
      <c r="E365" s="346"/>
      <c r="F365" s="412"/>
      <c r="G365" s="444"/>
    </row>
    <row r="366" spans="1:13" s="158" customFormat="1" ht="16" customHeight="1">
      <c r="A366" s="376"/>
      <c r="B366" s="31"/>
      <c r="C366" s="316" t="s">
        <v>60</v>
      </c>
      <c r="D366" s="317" t="s">
        <v>61</v>
      </c>
      <c r="E366" s="345" t="s">
        <v>3</v>
      </c>
      <c r="F366" s="336"/>
      <c r="G366" s="444"/>
    </row>
    <row r="367" spans="1:13" s="158" customFormat="1" ht="16" customHeight="1">
      <c r="A367" s="376"/>
      <c r="B367" s="31"/>
      <c r="C367" s="346"/>
      <c r="D367" s="346"/>
      <c r="E367" s="345" t="str">
        <f>IF(
 AND(
  ISBLANK(C363),
  ISBLANK(D363),
  ISBLANK(E363),
  ISBLANK(C365),
  ISBLANK(D365),
  ISBLANK(E365),
  ISBLANK(C367),
  ISBLANK(D367)),
 "FRÅGAN ÄR OBESVARAD",
 IF(
  AND(
   ISBLANK(C363),
   ISBLANK(D363),
   ISBLANK(E363),
   ISBLANK(C365),
   ISBLANK(D365),
   ISBLANK(E365)),
  "ANGE SVAR OCKSÅ",
  IF(
   AND(
    ISBLANK(C367),
    ISBLANK(D367)),
   "ANGE BEDÖMNING OCKSÅ",
   IF(
    AND(
     OR(C363="x",D363="x",E363="x",C365="x",D365="x"),
     E365="x"),
    "MOTSÄGELSEFULLT SVAR",
    IF(
     AND(
      C367="x",D367="x"),
     "MOTSÄGELSEFULL BEDÖMNING",
     IF(
      AND(
       C363="x",
       ISBLANK(D363),
       OR(E363="x",C365="x",D365="x")),
      "EJ SAMMANHÄNGANDE INTERVALL",
      IF(
       AND(
        D363="x",
        ISBLANK(E363),
        OR(C365="x",D365="x")),
       "EJ SAMMANHÄNGANDE INTERVALL",
       IF(
        AND(
         E363="x",
         ISBLANK(C365),
         D365="x"),
        "EJ SAMMANHÄNGANDE INTERVALL",
        IF(
         E365="x",
         0,
         IF(
         D365="x",
         1,
         IF(
          C365="x",
          2,
          IF(
           E363="x",
           3,
           IF(
            D363="x",
            4,
            5)))))))))))))</f>
        <v>FRÅGAN ÄR OBESVARAD</v>
      </c>
      <c r="F367" s="336"/>
      <c r="G367" s="444"/>
      <c r="H367" s="158">
        <f>IF(ISNUMBER(E367),E367,0)</f>
        <v>0</v>
      </c>
      <c r="J367" s="158">
        <f>$H367</f>
        <v>0</v>
      </c>
    </row>
    <row r="368" spans="1:13" s="158" customFormat="1">
      <c r="A368" s="376"/>
      <c r="B368" s="31"/>
      <c r="F368" s="347"/>
      <c r="G368" s="444"/>
    </row>
    <row r="369" spans="1:10" s="337" customFormat="1" ht="14.5" customHeight="1" thickBot="1">
      <c r="A369" s="224"/>
      <c r="B369" s="388"/>
      <c r="C369" s="500" t="str">
        <f>IF(ISNUMBER(SEARCH("FÖRUTSÄTTER",E367)),"Felmeddelandet ""FÖRUTSÄTTER ANNAT SVAR PÅ FRÅGA X"" uppstår när man har angett att man inte har haft frågans arbetssätt under hela 2-årsperioden.","")</f>
        <v/>
      </c>
      <c r="D369" s="500"/>
      <c r="E369" s="500"/>
      <c r="F369" s="416"/>
      <c r="G369" s="445"/>
    </row>
    <row r="370" spans="1:10" s="158" customFormat="1" ht="40" customHeight="1">
      <c r="A370" s="376"/>
      <c r="B370" s="31"/>
      <c r="F370" s="347"/>
      <c r="G370" s="356"/>
    </row>
    <row r="371" spans="1:10" s="376" customFormat="1" ht="17.5" customHeight="1" thickBot="1">
      <c r="A371" s="108">
        <v>2</v>
      </c>
      <c r="B371" s="378">
        <f ca="1">MAX(B10:INDIRECT(ADDRESS(ROW()-1,COLUMN())))+1</f>
        <v>25</v>
      </c>
      <c r="C371" s="465" t="s">
        <v>361</v>
      </c>
      <c r="D371" s="465"/>
      <c r="E371" s="465"/>
      <c r="F371" s="199"/>
      <c r="G371" s="137"/>
    </row>
    <row r="372" spans="1:10" s="158" customFormat="1" ht="18" thickBot="1">
      <c r="A372" s="28"/>
      <c r="B372" s="152"/>
      <c r="C372" s="505" t="s">
        <v>37</v>
      </c>
      <c r="D372" s="505"/>
      <c r="E372" s="505"/>
      <c r="F372" s="352"/>
      <c r="G372" s="397" t="s">
        <v>77</v>
      </c>
    </row>
    <row r="373" spans="1:10" s="158" customFormat="1" ht="16" customHeight="1">
      <c r="A373" s="376"/>
      <c r="B373" s="31"/>
      <c r="C373" s="454" t="s">
        <v>590</v>
      </c>
      <c r="D373" s="455"/>
      <c r="E373" s="456"/>
      <c r="F373" s="353"/>
      <c r="G373" s="509" t="s">
        <v>422</v>
      </c>
    </row>
    <row r="374" spans="1:10" s="158" customFormat="1" ht="29.25" customHeight="1">
      <c r="A374" s="42"/>
      <c r="B374" s="34"/>
      <c r="C374" s="160" t="s">
        <v>360</v>
      </c>
      <c r="D374" s="160" t="s">
        <v>487</v>
      </c>
      <c r="E374" s="160" t="s">
        <v>488</v>
      </c>
      <c r="F374" s="328"/>
      <c r="G374" s="511"/>
    </row>
    <row r="375" spans="1:10" s="158" customFormat="1" ht="16" customHeight="1">
      <c r="A375" s="376"/>
      <c r="B375" s="31"/>
      <c r="C375" s="346"/>
      <c r="D375" s="346"/>
      <c r="E375" s="346"/>
      <c r="F375" s="412"/>
      <c r="G375" s="511"/>
    </row>
    <row r="376" spans="1:10" s="158" customFormat="1" ht="29.25" customHeight="1">
      <c r="A376" s="42"/>
      <c r="B376" s="34"/>
      <c r="C376" s="349" t="s">
        <v>506</v>
      </c>
      <c r="D376" s="354" t="s">
        <v>507</v>
      </c>
      <c r="E376" s="399" t="s">
        <v>2</v>
      </c>
      <c r="F376" s="351"/>
      <c r="G376" s="511"/>
    </row>
    <row r="377" spans="1:10" s="158" customFormat="1" ht="16" customHeight="1" thickBot="1">
      <c r="A377" s="376"/>
      <c r="B377" s="31"/>
      <c r="C377" s="346"/>
      <c r="D377" s="346"/>
      <c r="E377" s="346"/>
      <c r="F377" s="412"/>
      <c r="G377" s="510"/>
    </row>
    <row r="378" spans="1:10" s="158" customFormat="1" ht="16" customHeight="1">
      <c r="A378" s="376"/>
      <c r="B378" s="31"/>
      <c r="C378" s="316" t="s">
        <v>60</v>
      </c>
      <c r="D378" s="317" t="s">
        <v>61</v>
      </c>
      <c r="E378" s="345" t="s">
        <v>3</v>
      </c>
      <c r="F378" s="336"/>
      <c r="G378" s="363"/>
    </row>
    <row r="379" spans="1:10" s="158" customFormat="1" ht="16" customHeight="1">
      <c r="A379" s="376"/>
      <c r="B379" s="31"/>
      <c r="C379" s="346"/>
      <c r="D379" s="346"/>
      <c r="E379" s="345" t="str">
        <f>IF(
 AND(
  ISBLANK(C375),
  ISBLANK(D375),
  ISBLANK(E375),
  ISBLANK(C377),
  ISBLANK(D377),
  ISBLANK(E377),
  ISBLANK(C379),
  ISBLANK(D379)),
 "FRÅGAN ÄR OBESVARAD",
 IF(
  AND(
   ISBLANK(C375),
   ISBLANK(D375),
   ISBLANK(E375),
   ISBLANK(C377),
   ISBLANK(D377),
   ISBLANK(E377)),
  "ANGE SVAR OCKSÅ",
  IF(
   AND(
    ISBLANK(C379),
    ISBLANK(D379)),
   "ANGE BEDÖMNING OCKSÅ",
   IF(
    AND(
     OR(C375="x",D375="x",E375="x",C377="x",D377="x"),
     E377="x"),
    "MOTSÄGELSEFULLT SVAR",
    IF(
     AND(
      C379="x",D379="x"),
     "MOTSÄGELSEFULL BEDÖMNING",
     IF(
      AND(
       C375="x",
       ISBLANK(D375),
       OR(E375="x",C377="x",D377="x")),
      "EJ SAMMANHÄNGANDE INTERVALL",
      IF(
       AND(
        D375="x",
        ISBLANK(E375),
        OR(C377="x",D377="x")),
       "EJ SAMMANHÄNGANDE INTERVALL",
       IF(
        AND(
         E375="x",
         ISBLANK(C377),
         D377="x"),
        "EJ SAMMANHÄNGANDE INTERVALL",
        IF(
         E377="x",
         0,
         IF(
         D377="x",
         1,
         IF(
          C377="x",
          2,
          IF(
           E375="x",
           3,
           IF(
            D375="x",
            4,
            5)))))))))))))</f>
        <v>FRÅGAN ÄR OBESVARAD</v>
      </c>
      <c r="F379" s="336"/>
      <c r="G379" s="363"/>
      <c r="H379" s="158">
        <f>IF(ISNUMBER(E379),E379,0)</f>
        <v>0</v>
      </c>
      <c r="J379" s="158">
        <f>$H379</f>
        <v>0</v>
      </c>
    </row>
    <row r="380" spans="1:10" s="158" customFormat="1">
      <c r="A380" s="376"/>
      <c r="B380" s="31"/>
      <c r="F380" s="347"/>
      <c r="G380" s="370"/>
    </row>
    <row r="381" spans="1:10" s="337" customFormat="1" ht="14.5" customHeight="1">
      <c r="A381" s="224"/>
      <c r="B381" s="388"/>
      <c r="C381" s="500" t="str">
        <f>IF(ISNUMBER(SEARCH("FÖRUTSÄTTER",E379)),"Felmeddelandet ""FÖRUTSÄTTER ANNAT SVAR PÅ FRÅGA X"" uppstår när man har angett att man inte har haft frågans arbetssätt under hela 2-årsperioden.","")</f>
        <v/>
      </c>
      <c r="D381" s="500"/>
      <c r="E381" s="500"/>
      <c r="F381" s="416"/>
      <c r="G381" s="370"/>
    </row>
    <row r="382" spans="1:10" s="158" customFormat="1" ht="40" customHeight="1">
      <c r="A382" s="376"/>
      <c r="B382" s="31"/>
      <c r="F382" s="347"/>
      <c r="G382" s="370"/>
    </row>
    <row r="383" spans="1:10" s="376" customFormat="1" ht="20" customHeight="1" thickBot="1">
      <c r="A383" s="108">
        <v>2</v>
      </c>
      <c r="B383" s="378">
        <f ca="1">MAX(B10:INDIRECT(ADDRESS(ROW()-1,COLUMN())))+1</f>
        <v>26</v>
      </c>
      <c r="C383" s="465" t="s">
        <v>454</v>
      </c>
      <c r="D383" s="465"/>
      <c r="E383" s="465"/>
      <c r="F383" s="199"/>
      <c r="G383" s="391"/>
    </row>
    <row r="384" spans="1:10" s="158" customFormat="1" ht="18" thickBot="1">
      <c r="A384" s="28"/>
      <c r="B384" s="152"/>
      <c r="C384" s="489" t="s">
        <v>37</v>
      </c>
      <c r="D384" s="489"/>
      <c r="E384" s="489"/>
      <c r="F384" s="352"/>
      <c r="G384" s="397" t="s">
        <v>77</v>
      </c>
    </row>
    <row r="385" spans="1:10" s="158" customFormat="1" ht="16" customHeight="1">
      <c r="A385" s="376"/>
      <c r="B385" s="31"/>
      <c r="C385" s="497" t="s">
        <v>591</v>
      </c>
      <c r="D385" s="498"/>
      <c r="E385" s="499"/>
      <c r="F385" s="367"/>
      <c r="G385" s="443" t="s">
        <v>541</v>
      </c>
    </row>
    <row r="386" spans="1:10" s="158" customFormat="1" ht="28">
      <c r="A386" s="42"/>
      <c r="B386" s="34"/>
      <c r="C386" s="160" t="s">
        <v>128</v>
      </c>
      <c r="D386" s="160" t="s">
        <v>481</v>
      </c>
      <c r="E386" s="160" t="s">
        <v>482</v>
      </c>
      <c r="F386" s="328"/>
      <c r="G386" s="444"/>
    </row>
    <row r="387" spans="1:10" s="158" customFormat="1" ht="16" customHeight="1">
      <c r="A387" s="376"/>
      <c r="B387" s="31"/>
      <c r="C387" s="346"/>
      <c r="D387" s="346"/>
      <c r="E387" s="346"/>
      <c r="F387" s="412"/>
      <c r="G387" s="444"/>
    </row>
    <row r="388" spans="1:10" s="158" customFormat="1" ht="28.5" thickBot="1">
      <c r="A388" s="42"/>
      <c r="B388" s="34"/>
      <c r="C388" s="349" t="s">
        <v>500</v>
      </c>
      <c r="D388" s="354" t="s">
        <v>501</v>
      </c>
      <c r="E388" s="399" t="s">
        <v>2</v>
      </c>
      <c r="F388" s="351"/>
      <c r="G388" s="445"/>
    </row>
    <row r="389" spans="1:10" s="158" customFormat="1" ht="16" customHeight="1">
      <c r="A389" s="376"/>
      <c r="B389" s="31"/>
      <c r="C389" s="346"/>
      <c r="D389" s="346"/>
      <c r="E389" s="346"/>
      <c r="F389" s="412"/>
      <c r="G389" s="356"/>
    </row>
    <row r="390" spans="1:10" s="158" customFormat="1" ht="16" customHeight="1">
      <c r="A390" s="376"/>
      <c r="B390" s="31"/>
      <c r="C390" s="316" t="s">
        <v>60</v>
      </c>
      <c r="D390" s="317" t="s">
        <v>61</v>
      </c>
      <c r="E390" s="345" t="s">
        <v>3</v>
      </c>
      <c r="F390" s="336"/>
      <c r="G390" s="356"/>
    </row>
    <row r="391" spans="1:10" s="158" customFormat="1" ht="16" customHeight="1">
      <c r="A391" s="376"/>
      <c r="B391" s="31"/>
      <c r="C391" s="346"/>
      <c r="D391" s="346"/>
      <c r="E391" s="345" t="str">
        <f>IF(
 AND(
  ISBLANK(C387),
  ISBLANK(D387),
  ISBLANK(E387),
  ISBLANK(C389),
  ISBLANK(D389),
  ISBLANK(E389),
  ISBLANK(C391),
  ISBLANK(D391)),
 "FRÅGAN ÄR OBESVARAD",
 IF(
  AND(
   ISBLANK(C387),
   ISBLANK(D387),
   ISBLANK(E387),
   ISBLANK(C389),
   ISBLANK(D389),
   ISBLANK(E389)),
  "ANGE SVAR OCKSÅ",
  IF(
   AND(
    ISBLANK(C391),
    ISBLANK(D391)),
   "ANGE BEDÖMNING OCKSÅ",
   IF(
    AND(
     OR(C387="x",D387="x",E387="x",C389="x",D389="x"),
     E389="x"),
    "MOTSÄGELSEFULLT SVAR",
    IF(
     AND(
      C391="x",D391="x"),
     "MOTSÄGELSEFULL BEDÖMNING",
     IF(
      AND(
       C387="x",
       ISBLANK(D387),
       OR(E387="x",C389="x",D389="x")),
      "EJ SAMMANHÄNGANDE INTERVALL",
      IF(
       AND(
        D387="x",
        ISBLANK(E387),
        OR(C389="x",D389="x")),
       "EJ SAMMANHÄNGANDE INTERVALL",
       IF(
        AND(
         E387="x",
         ISBLANK(C389),
         D389="x"),
        "EJ SAMMANHÄNGANDE INTERVALL",
        IF(
         E389="x",
         0,
         IF(
          D389="x",
          1,
          IF(
           C389="x",
           2,
           IF(
            E387="x",
            3,
            IF(
             D387="x",
             4,
             5)))))))))))))</f>
        <v>FRÅGAN ÄR OBESVARAD</v>
      </c>
      <c r="F391" s="336"/>
      <c r="G391" s="356"/>
      <c r="H391" s="158">
        <f>IF(ISNUMBER(E391),E391,0)</f>
        <v>0</v>
      </c>
      <c r="J391" s="158">
        <f>$H391</f>
        <v>0</v>
      </c>
    </row>
    <row r="392" spans="1:10" s="158" customFormat="1">
      <c r="A392" s="376"/>
      <c r="B392" s="31"/>
      <c r="F392" s="347"/>
      <c r="G392" s="370"/>
    </row>
    <row r="393" spans="1:10" s="337" customFormat="1" ht="14.5" customHeight="1">
      <c r="A393" s="224"/>
      <c r="B393" s="388"/>
      <c r="C393" s="500" t="str">
        <f>IF(ISNUMBER(SEARCH("FÖRUTSÄTTER",E391)),"Felmeddelandet ""FÖRUTSÄTTER ANNAT SVAR PÅ FRÅGA X"" uppstår när man har angett att man inte har haft frågans arbetssätt under hela 2-årsperioden.","")</f>
        <v/>
      </c>
      <c r="D393" s="500"/>
      <c r="E393" s="500"/>
      <c r="F393" s="416"/>
      <c r="G393" s="370"/>
    </row>
    <row r="394" spans="1:10" s="158" customFormat="1" ht="40" customHeight="1">
      <c r="A394" s="376"/>
      <c r="B394" s="31"/>
      <c r="F394" s="347"/>
      <c r="G394" s="370"/>
    </row>
    <row r="395" spans="1:10" s="376" customFormat="1" ht="18.5" thickBot="1">
      <c r="A395" s="108">
        <v>2</v>
      </c>
      <c r="B395" s="378">
        <f ca="1">MAX(B10:INDIRECT(ADDRESS(ROW()-1,COLUMN())))+1</f>
        <v>27</v>
      </c>
      <c r="C395" s="465" t="s">
        <v>356</v>
      </c>
      <c r="D395" s="465"/>
      <c r="E395" s="465"/>
      <c r="F395" s="199"/>
      <c r="G395" s="391"/>
    </row>
    <row r="396" spans="1:10" s="158" customFormat="1" ht="18" thickBot="1">
      <c r="A396" s="28"/>
      <c r="B396" s="152"/>
      <c r="C396" s="489" t="s">
        <v>37</v>
      </c>
      <c r="D396" s="489"/>
      <c r="E396" s="489"/>
      <c r="F396" s="352"/>
      <c r="G396" s="397" t="s">
        <v>77</v>
      </c>
    </row>
    <row r="397" spans="1:10" s="158" customFormat="1" ht="16" customHeight="1">
      <c r="A397" s="376"/>
      <c r="B397" s="31"/>
      <c r="C397" s="497" t="s">
        <v>592</v>
      </c>
      <c r="D397" s="498"/>
      <c r="E397" s="499"/>
      <c r="F397" s="367"/>
      <c r="G397" s="443" t="s">
        <v>542</v>
      </c>
    </row>
    <row r="398" spans="1:10" s="158" customFormat="1" ht="28">
      <c r="A398" s="42"/>
      <c r="B398" s="34"/>
      <c r="C398" s="160" t="s">
        <v>9</v>
      </c>
      <c r="D398" s="160" t="s">
        <v>475</v>
      </c>
      <c r="E398" s="160" t="s">
        <v>476</v>
      </c>
      <c r="F398" s="328"/>
      <c r="G398" s="444"/>
    </row>
    <row r="399" spans="1:10" s="158" customFormat="1" ht="16" customHeight="1">
      <c r="A399" s="376"/>
      <c r="B399" s="31"/>
      <c r="C399" s="346"/>
      <c r="D399" s="346"/>
      <c r="E399" s="346"/>
      <c r="F399" s="412"/>
      <c r="G399" s="444"/>
    </row>
    <row r="400" spans="1:10" s="158" customFormat="1" ht="28">
      <c r="A400" s="42"/>
      <c r="B400" s="34"/>
      <c r="C400" s="349" t="s">
        <v>491</v>
      </c>
      <c r="D400" s="354" t="s">
        <v>492</v>
      </c>
      <c r="E400" s="399" t="s">
        <v>2</v>
      </c>
      <c r="F400" s="351"/>
      <c r="G400" s="444"/>
    </row>
    <row r="401" spans="1:10" s="158" customFormat="1" ht="16" customHeight="1">
      <c r="A401" s="376"/>
      <c r="B401" s="31"/>
      <c r="C401" s="346"/>
      <c r="D401" s="346"/>
      <c r="E401" s="346"/>
      <c r="F401" s="412"/>
      <c r="G401" s="444"/>
    </row>
    <row r="402" spans="1:10" s="158" customFormat="1" ht="16" customHeight="1" thickBot="1">
      <c r="A402" s="376"/>
      <c r="B402" s="31"/>
      <c r="C402" s="316" t="s">
        <v>60</v>
      </c>
      <c r="D402" s="317" t="s">
        <v>61</v>
      </c>
      <c r="E402" s="345" t="s">
        <v>3</v>
      </c>
      <c r="F402" s="336"/>
      <c r="G402" s="445"/>
    </row>
    <row r="403" spans="1:10" s="158" customFormat="1" ht="16" customHeight="1">
      <c r="A403" s="376"/>
      <c r="B403" s="31"/>
      <c r="C403" s="346"/>
      <c r="D403" s="346"/>
      <c r="E403" s="345" t="str">
        <f ca="1">IF(
 OR(E178="FRÅGAN ÄR OBESVARAD",E178="ANGE SVAR OCKSÅ",E178="ANGE BEDÖMNING OCKSÅ",E178="FULLSTÄNDIGT SVAR SAKNAS PÅ FRÅGA 12"),
 "FULLSTÄNDIGT SVAR SAKNAS PÅ FRÅGA "&amp; B166,
 IF(
  OR(E178="MOTSÄGELSEFULLT SVAR",E178="MOTSÄGELSEFULL BEDÖMNING",E178="EJ SAMMANHÄNGANDE INTERVALL"),
  "EJ KORREKT IFYLLT SVAR I FRÅGA "&amp; B166,
  IF(
   OR(C174="x",C176="x"),
   "FÖRUTSÄTTER ANNAT SVAR PÅ FRÅGA "&amp; B166,
   IF(
    AND(
     ISBLANK(C399),
     ISBLANK(D399),
     ISBLANK(E399),
     ISBLANK(C401),
     ISBLANK(D401),
     ISBLANK(E401),
     ISBLANK(C403),
     ISBLANK(D403)),
    "FRÅGAN ÄR OBESVARAD",
    IF(
     AND(
      ISBLANK(C399),
      ISBLANK(D399),
      ISBLANK(E399),
      ISBLANK(C401),
      ISBLANK(D401),
      ISBLANK(E401)),
     "ANGE SVAR OCKSÅ",
     IF(
      AND(
       ISBLANK(C403),
       ISBLANK(D403)),
      "ANGE BEDÖMNING OCKSÅ",
      IF(
       AND(
        OR(C399="x",D399="x",E399="x",C401="x",D401="x"),
        E401="x"),
       "MOTSÄGELSEFULLT SVAR",
       IF(
        AND(
         C403="x",D403="x"),
        "MOTSÄGELSEFULL BEDÖMNING",
        IF(
         AND(
          C399="x",
          ISBLANK(D399),
          OR(E399="x",C401="x",D401="x")),
         "EJ SAMMANHÄNGANDE INTERVALL",
         IF(
          AND(
           D399="x",
           ISBLANK(E399),
           OR(C401="x",D401="x")),
          "EJ SAMMANHÄNGANDE INTERVALL",
          IF(
           AND(
            E399="x",
            ISBLANK(C401),
            D401="x"),
           "EJ SAMMANHÄNGANDE INTERVALL",
           IF(
            E401="x",
            0,
            IF(
             D401="x",
             1,
             IF(
              C401="x",
              2,
              IF(
               E399="x",
               3,
               IF(
                D399="x",
                4,
                5))))))))))))))))</f>
        <v>FULLSTÄNDIGT SVAR SAKNAS PÅ FRÅGA 10</v>
      </c>
      <c r="F403" s="336"/>
      <c r="G403" s="356"/>
      <c r="H403" s="158">
        <f ca="1">IF(ISNUMBER(E403),E403,0)</f>
        <v>0</v>
      </c>
      <c r="J403" s="158">
        <f ca="1">$H403</f>
        <v>0</v>
      </c>
    </row>
    <row r="404" spans="1:10" s="158" customFormat="1">
      <c r="A404" s="376"/>
      <c r="B404" s="31"/>
      <c r="F404" s="347"/>
      <c r="G404" s="370"/>
    </row>
    <row r="405" spans="1:10" s="337" customFormat="1" ht="14.5" customHeight="1">
      <c r="A405" s="224"/>
      <c r="B405" s="388"/>
      <c r="C405" s="500" t="str">
        <f ca="1">IF(ISNUMBER(SEARCH("FÖRUTSÄTTER",E403)),"Felmeddelandet ""FÖRUTSÄTTER ANNAT SVAR PÅ FRÅGA X"" uppstår när man har angett att man inte har haft frågans arbetssätt under hela 2-årsperioden.","")</f>
        <v/>
      </c>
      <c r="D405" s="500"/>
      <c r="E405" s="500"/>
      <c r="F405" s="416"/>
      <c r="G405" s="370"/>
    </row>
    <row r="406" spans="1:10" s="158" customFormat="1" ht="40" customHeight="1">
      <c r="A406" s="376"/>
      <c r="B406" s="31"/>
      <c r="F406" s="347"/>
      <c r="G406" s="370"/>
    </row>
    <row r="407" spans="1:10" s="376" customFormat="1" ht="40" customHeight="1" thickBot="1">
      <c r="A407" s="108">
        <v>2</v>
      </c>
      <c r="B407" s="378">
        <f ca="1">MAX(B10:INDIRECT(ADDRESS(ROW()-1,COLUMN())))+1</f>
        <v>28</v>
      </c>
      <c r="C407" s="465" t="s">
        <v>370</v>
      </c>
      <c r="D407" s="465"/>
      <c r="E407" s="465"/>
      <c r="F407" s="199"/>
      <c r="G407" s="391"/>
    </row>
    <row r="408" spans="1:10" s="158" customFormat="1" ht="18" thickBot="1">
      <c r="A408" s="28"/>
      <c r="B408" s="152"/>
      <c r="C408" s="489" t="s">
        <v>37</v>
      </c>
      <c r="D408" s="489"/>
      <c r="E408" s="489"/>
      <c r="F408" s="352"/>
      <c r="G408" s="397" t="s">
        <v>77</v>
      </c>
    </row>
    <row r="409" spans="1:10" s="158" customFormat="1" ht="16" customHeight="1">
      <c r="A409" s="376"/>
      <c r="B409" s="31"/>
      <c r="C409" s="454" t="s">
        <v>593</v>
      </c>
      <c r="D409" s="455"/>
      <c r="E409" s="456"/>
      <c r="F409" s="353"/>
      <c r="G409" s="443" t="s">
        <v>543</v>
      </c>
    </row>
    <row r="410" spans="1:10" s="158" customFormat="1" ht="16" customHeight="1">
      <c r="A410" s="42"/>
      <c r="B410" s="34"/>
      <c r="C410" s="349" t="s">
        <v>372</v>
      </c>
      <c r="D410" s="349" t="s">
        <v>489</v>
      </c>
      <c r="E410" s="349" t="s">
        <v>490</v>
      </c>
      <c r="F410" s="328"/>
      <c r="G410" s="444"/>
    </row>
    <row r="411" spans="1:10" s="158" customFormat="1" ht="16" customHeight="1">
      <c r="A411" s="376"/>
      <c r="B411" s="31"/>
      <c r="C411" s="346"/>
      <c r="D411" s="346"/>
      <c r="E411" s="346"/>
      <c r="F411" s="412"/>
      <c r="G411" s="444"/>
    </row>
    <row r="412" spans="1:10" s="158" customFormat="1" ht="32" customHeight="1">
      <c r="A412" s="42"/>
      <c r="B412" s="34"/>
      <c r="C412" s="160" t="s">
        <v>508</v>
      </c>
      <c r="D412" s="161" t="s">
        <v>509</v>
      </c>
      <c r="E412" s="355" t="s">
        <v>371</v>
      </c>
      <c r="F412" s="351"/>
      <c r="G412" s="444"/>
    </row>
    <row r="413" spans="1:10" s="158" customFormat="1" ht="16" customHeight="1">
      <c r="A413" s="376"/>
      <c r="B413" s="31"/>
      <c r="C413" s="346"/>
      <c r="D413" s="346"/>
      <c r="E413" s="346"/>
      <c r="F413" s="412"/>
      <c r="G413" s="444"/>
    </row>
    <row r="414" spans="1:10" s="158" customFormat="1" ht="16" customHeight="1">
      <c r="A414" s="376"/>
      <c r="B414" s="31"/>
      <c r="C414" s="316" t="s">
        <v>60</v>
      </c>
      <c r="D414" s="317" t="s">
        <v>61</v>
      </c>
      <c r="E414" s="345" t="s">
        <v>3</v>
      </c>
      <c r="F414" s="336"/>
      <c r="G414" s="444"/>
    </row>
    <row r="415" spans="1:10" s="158" customFormat="1" ht="16" customHeight="1">
      <c r="A415" s="376"/>
      <c r="B415" s="31"/>
      <c r="C415" s="346"/>
      <c r="D415" s="346"/>
      <c r="E415" s="345" t="str">
        <f ca="1">IF(
 OR(E226="FRÅGAN ÄR OBESVARAD",E226="ANGE SVAR OCKSÅ",E226="ANGE BEDÖMNING OCKSÅ",E226="FULLSTÄNDIGT SVAR SAKNAS PÅ FRÅGA 12"),
 "FULLSTÄNDIGT SVAR SAKNAS PÅ FRÅGA "&amp; B214,
 IF(
  OR(E226="MOTSÄGELSEFULLT SVAR",E226="MOTSÄGELSEFULL BEDÖMNING",E226="EJ SAMMANHÄNGANDE INTERVALL"),
  "EJ KORREKT IFYLLT SVAR I FRÅGA "&amp; B214,
  IF(
   OR(C222="x",C224="x"),
   "FÖRUTSÄTTER ANNAT SVAR PÅ FRÅGA "&amp; B214,
   IF(
    AND(
     ISBLANK(C411),
     ISBLANK(D411),
     ISBLANK(E411),
     ISBLANK(C413),
     ISBLANK(D413),
     ISBLANK(E413),
     ISBLANK(C415),
     ISBLANK(D415)),
    "FRÅGAN ÄR OBESVARAD",
    IF(
     AND(
      ISBLANK(C411),
      ISBLANK(D411),
      ISBLANK(E411),
      ISBLANK(C413),
      ISBLANK(D413),
      ISBLANK(E413)),
     "ANGE SVAR OCKSÅ",
     IF(
      AND(
       ISBLANK(C415),
       ISBLANK(D415)),
      "ANGE BEDÖMNING OCKSÅ",
      IF(
       AND(
        OR(C411="x",D411="x",E411="x",C413="x",D413="x"),
        E413="x"),
       "MOTSÄGELSEFULLT SVAR",
       IF(
        AND(
         C415="x",D415="x"),
        "MOTSÄGELSEFULL BEDÖMNING",
        IF(
         AND(
          C411="x",
          ISBLANK(D411),
          OR(E411="x",C413="x",D413="x")),
         "EJ SAMMANHÄNGANDE INTERVALL",
         IF(
          AND(
           D411="x",
           ISBLANK(E411),
           OR(C413="x",D413="x")),
          "EJ SAMMANHÄNGANDE INTERVALL",
          IF(
           AND(
            E411="x",
            ISBLANK(C413),
            D413="x"),
           "EJ SAMMANHÄNGANDE INTERVALL",
           IF(
            E413="x",
            0,
            IF(
            D413="x",
            1,
            IF(
             C413="x",
             2,
             IF(
              E411="x",
              3,
              IF(
               D411="x",
               4,
               5))))))))))))))))</f>
        <v>FULLSTÄNDIGT SVAR SAKNAS PÅ FRÅGA 13</v>
      </c>
      <c r="F415" s="336"/>
      <c r="G415" s="444"/>
      <c r="H415" s="158">
        <f ca="1">IF(ISNUMBER(E415),E415,0)</f>
        <v>0</v>
      </c>
      <c r="J415" s="158">
        <f ca="1">$H415</f>
        <v>0</v>
      </c>
    </row>
    <row r="416" spans="1:10" s="158" customFormat="1" ht="14.5" customHeight="1">
      <c r="A416" s="376"/>
      <c r="B416" s="31"/>
      <c r="F416" s="347"/>
      <c r="G416" s="444"/>
    </row>
    <row r="417" spans="1:12" s="158" customFormat="1" ht="61.5" customHeight="1" thickBot="1">
      <c r="A417" s="376"/>
      <c r="B417" s="31"/>
      <c r="F417" s="347"/>
      <c r="G417" s="445"/>
    </row>
    <row r="418" spans="1:12" s="337" customFormat="1" ht="14.5" customHeight="1">
      <c r="A418" s="224"/>
      <c r="B418" s="388"/>
      <c r="C418" s="500" t="str">
        <f>IF(ISNUMBER(SEARCH("FÖRUTSÄTTER",E416)),"Felmeddelandet ""FÖRUTSÄTTER ANNAT SVAR PÅ FRÅGA X"" uppstår när man har angett att man inte har haft frågans arbetssätt under hela 2-årsperioden.","")</f>
        <v/>
      </c>
      <c r="D418" s="500"/>
      <c r="E418" s="500"/>
      <c r="F418" s="416"/>
      <c r="G418" s="370"/>
    </row>
    <row r="419" spans="1:12" s="158" customFormat="1" ht="40" customHeight="1">
      <c r="A419" s="376"/>
      <c r="B419" s="31"/>
      <c r="F419" s="347"/>
      <c r="G419" s="370"/>
    </row>
    <row r="420" spans="1:12" s="158" customFormat="1" ht="30" customHeight="1">
      <c r="A420" s="486" t="s">
        <v>211</v>
      </c>
      <c r="B420" s="486"/>
      <c r="C420" s="486"/>
      <c r="D420" s="486"/>
      <c r="E420" s="486"/>
      <c r="F420" s="197"/>
      <c r="G420" s="197"/>
    </row>
    <row r="421" spans="1:12" s="158" customFormat="1" ht="15" customHeight="1">
      <c r="A421" s="376"/>
      <c r="B421" s="31"/>
      <c r="F421" s="347"/>
      <c r="G421" s="157"/>
    </row>
    <row r="422" spans="1:12" s="158" customFormat="1" ht="95.25" customHeight="1">
      <c r="A422" s="376"/>
      <c r="B422" s="31"/>
      <c r="C422" s="502" t="s">
        <v>544</v>
      </c>
      <c r="D422" s="502"/>
      <c r="E422" s="502"/>
      <c r="F422" s="365"/>
      <c r="G422" s="157"/>
    </row>
    <row r="423" spans="1:12" s="158" customFormat="1" ht="50" customHeight="1">
      <c r="A423" s="376"/>
      <c r="B423" s="31"/>
      <c r="F423" s="347"/>
      <c r="G423" s="157"/>
    </row>
    <row r="424" spans="1:12" s="376" customFormat="1" ht="40" customHeight="1" thickBot="1">
      <c r="A424" s="108">
        <v>3</v>
      </c>
      <c r="B424" s="378">
        <f ca="1">MAX(B10:INDIRECT(ADDRESS(ROW()-1,COLUMN())))+1</f>
        <v>29</v>
      </c>
      <c r="C424" s="465" t="s">
        <v>455</v>
      </c>
      <c r="D424" s="465"/>
      <c r="E424" s="465"/>
      <c r="F424" s="199"/>
      <c r="G424" s="378"/>
    </row>
    <row r="425" spans="1:12" s="158" customFormat="1" ht="18" thickBot="1">
      <c r="A425" s="28"/>
      <c r="B425" s="152"/>
      <c r="C425" s="489" t="s">
        <v>36</v>
      </c>
      <c r="D425" s="489"/>
      <c r="E425" s="489"/>
      <c r="F425" s="352"/>
      <c r="G425" s="397" t="s">
        <v>77</v>
      </c>
      <c r="H425" s="371"/>
      <c r="I425" s="371"/>
      <c r="J425" s="371"/>
      <c r="K425" s="371"/>
      <c r="L425" s="371"/>
    </row>
    <row r="426" spans="1:12" s="158" customFormat="1" ht="16" customHeight="1">
      <c r="A426" s="376"/>
      <c r="B426" s="31"/>
      <c r="C426" s="454" t="s">
        <v>606</v>
      </c>
      <c r="D426" s="455"/>
      <c r="E426" s="456"/>
      <c r="F426" s="353"/>
      <c r="G426" s="443" t="s">
        <v>93</v>
      </c>
      <c r="H426" s="371"/>
      <c r="I426" s="371"/>
      <c r="J426" s="371"/>
      <c r="K426" s="371"/>
      <c r="L426" s="371"/>
    </row>
    <row r="427" spans="1:12" s="158" customFormat="1" ht="56" customHeight="1">
      <c r="A427" s="42"/>
      <c r="B427" s="34"/>
      <c r="C427" s="160" t="s">
        <v>545</v>
      </c>
      <c r="D427" s="160" t="s">
        <v>221</v>
      </c>
      <c r="E427" s="160" t="s">
        <v>324</v>
      </c>
      <c r="F427" s="328"/>
      <c r="G427" s="444"/>
      <c r="H427" s="371"/>
      <c r="I427" s="371"/>
      <c r="J427" s="371"/>
      <c r="K427" s="371"/>
      <c r="L427" s="371"/>
    </row>
    <row r="428" spans="1:12" s="158" customFormat="1" ht="16" customHeight="1" thickBot="1">
      <c r="A428" s="376"/>
      <c r="B428" s="31"/>
      <c r="C428" s="346"/>
      <c r="D428" s="346"/>
      <c r="E428" s="346"/>
      <c r="F428" s="412"/>
      <c r="G428" s="445"/>
      <c r="H428" s="371"/>
      <c r="I428" s="371"/>
      <c r="J428" s="371"/>
      <c r="K428" s="371"/>
      <c r="L428" s="371"/>
    </row>
    <row r="429" spans="1:12" s="158" customFormat="1" ht="42" customHeight="1">
      <c r="A429" s="42"/>
      <c r="B429" s="34"/>
      <c r="C429" s="354" t="s">
        <v>222</v>
      </c>
      <c r="D429" s="354" t="s">
        <v>223</v>
      </c>
      <c r="E429" s="400" t="s">
        <v>72</v>
      </c>
      <c r="F429" s="373"/>
      <c r="G429" s="356"/>
      <c r="H429" s="371"/>
      <c r="I429" s="371"/>
      <c r="J429" s="371"/>
      <c r="K429" s="371"/>
      <c r="L429" s="371"/>
    </row>
    <row r="430" spans="1:12" s="158" customFormat="1" ht="16" customHeight="1">
      <c r="A430" s="376"/>
      <c r="B430" s="31"/>
      <c r="C430" s="346"/>
      <c r="D430" s="346"/>
      <c r="E430" s="346"/>
      <c r="F430" s="412"/>
      <c r="G430" s="356"/>
      <c r="H430" s="371"/>
      <c r="I430" s="371"/>
      <c r="J430" s="371"/>
      <c r="K430" s="371"/>
      <c r="L430" s="371"/>
    </row>
    <row r="431" spans="1:12" s="158" customFormat="1" ht="16" customHeight="1">
      <c r="A431" s="376"/>
      <c r="B431" s="31"/>
      <c r="C431" s="460" t="s">
        <v>2</v>
      </c>
      <c r="D431" s="460"/>
      <c r="E431" s="460"/>
      <c r="F431" s="344"/>
      <c r="G431" s="356"/>
      <c r="H431" s="371"/>
      <c r="I431" s="371"/>
      <c r="J431" s="371"/>
      <c r="K431" s="371"/>
      <c r="L431" s="371"/>
    </row>
    <row r="432" spans="1:12" s="158" customFormat="1" ht="16" customHeight="1">
      <c r="A432" s="376"/>
      <c r="B432" s="31"/>
      <c r="C432" s="453"/>
      <c r="D432" s="453"/>
      <c r="E432" s="453"/>
      <c r="F432" s="413"/>
      <c r="G432" s="356"/>
      <c r="H432" s="371"/>
      <c r="I432" s="371"/>
      <c r="J432" s="371"/>
      <c r="K432" s="371"/>
      <c r="L432" s="371"/>
    </row>
    <row r="433" spans="1:12" s="158" customFormat="1" ht="16" customHeight="1">
      <c r="A433" s="376"/>
      <c r="B433" s="31"/>
      <c r="C433" s="316" t="s">
        <v>60</v>
      </c>
      <c r="D433" s="317" t="s">
        <v>61</v>
      </c>
      <c r="E433" s="345" t="s">
        <v>3</v>
      </c>
      <c r="F433" s="336"/>
      <c r="G433" s="356"/>
      <c r="H433" s="371"/>
      <c r="I433" s="371"/>
      <c r="J433" s="371"/>
      <c r="K433" s="371"/>
      <c r="L433" s="371"/>
    </row>
    <row r="434" spans="1:12" s="158" customFormat="1" ht="16" customHeight="1">
      <c r="A434" s="376"/>
      <c r="B434" s="31"/>
      <c r="C434" s="346"/>
      <c r="D434" s="346"/>
      <c r="E434" s="345" t="str">
        <f ca="1">IF(
 OR(E161="FRÅGAN ÄR OBESVARAD",E161="ANGE SVAR OCKSÅ",E161="ANGE BEDÖMNING OCKSÅ",E161="FULLSTÄNDIGT SVAR SAKNAS PÅ FRÅGA 12"),
 "FULLSTÄNDIGT SVAR SAKNAS PÅ FRÅGA "&amp; B149,
 IF(
  OR(E161="MOTSÄGELSEFULLT SVAR",E161="MOTSÄGELSEFULL BEDÖMNING",E161="EJ SAMMANHÄNGANDE INTERVALL"),
  "EJ KORREKT IFYLLT SVAR I FRÅGA "&amp; B149,
  IF(
   OR(C157="x",C159="x"),
   "FÖRUTSÄTTER ANNAT SVAR PÅ FRÅGA "&amp; B149,
   IF(
    AND(ISBLANK(C428),ISBLANK(D428),ISBLANK(E428),ISBLANK(C430),ISBLANK(D430),ISBLANK(E430),ISBLANK(C432),ISBLANK(C434),ISBLANK(D434)),
    "FRÅGAN ÄR OBESVARAD",
    IF(
     AND(ISBLANK(C428),ISBLANK(D428),ISBLANK(E428),ISBLANK(C430),ISBLANK(D430),ISBLANK(E430),ISBLANK(C432)),
     "ANGE SVAR OCKSÅ",
     IF(
      AND(OR(C428="x",D428="x",E428="x",C430="x",D430="x"),OR(E430="x",C432="x")),
      "MOTSÄGELSEFULLT SVAR",
      IF(
       AND(E430="x",C432="x"),
       "MOTSÄGELSEFULLT SVAR",
       IF(
        AND(C434="x",D434="x"),
        "MOTSÄGELSEFULL BEDÖMNING",
        IF(
         OR(C434="x",D434="x"),
         COUNTIF(C428:E428,"x")+COUNTIF(C430:D430,"x"),
         "ANGE BEDÖMNING OCKSÅ")))))))))</f>
        <v>FULLSTÄNDIGT SVAR SAKNAS PÅ FRÅGA 9</v>
      </c>
      <c r="F434" s="336"/>
      <c r="G434" s="356"/>
      <c r="H434" s="371">
        <f ca="1">IF(ISNUMBER(E434),E434,0)</f>
        <v>0</v>
      </c>
      <c r="I434" s="371"/>
      <c r="J434" s="371"/>
      <c r="K434" s="158">
        <f ca="1">$H434</f>
        <v>0</v>
      </c>
      <c r="L434" s="371"/>
    </row>
    <row r="435" spans="1:12" s="158" customFormat="1">
      <c r="A435" s="376"/>
      <c r="B435" s="31"/>
      <c r="C435" s="333"/>
      <c r="D435" s="334"/>
      <c r="E435" s="335"/>
      <c r="F435" s="336"/>
      <c r="G435" s="356"/>
      <c r="H435" s="371"/>
      <c r="I435" s="371"/>
      <c r="J435" s="371"/>
      <c r="K435" s="371"/>
      <c r="L435" s="371"/>
    </row>
    <row r="436" spans="1:12" s="337" customFormat="1" ht="14.5" customHeight="1">
      <c r="A436" s="224"/>
      <c r="B436" s="388"/>
      <c r="C436" s="500" t="str">
        <f ca="1">IF(ISNUMBER(SEARCH("FÖRUTSÄTTER",E434)),"Felmeddelandet ""FÖRUTSÄTTER ANNAT SVAR PÅ FRÅGA X"" uppstår när man har angett att man inte har haft frågans arbetssätt under hela 2-årsperioden.","")</f>
        <v/>
      </c>
      <c r="D436" s="500"/>
      <c r="E436" s="500"/>
      <c r="F436" s="416"/>
      <c r="G436" s="370"/>
    </row>
    <row r="437" spans="1:12" s="158" customFormat="1" ht="40" customHeight="1">
      <c r="A437" s="376"/>
      <c r="B437" s="31"/>
      <c r="F437" s="347"/>
      <c r="G437" s="370"/>
    </row>
    <row r="438" spans="1:12" s="376" customFormat="1" ht="40" customHeight="1" thickBot="1">
      <c r="A438" s="108">
        <v>3</v>
      </c>
      <c r="B438" s="378">
        <f ca="1">MAX(B10:INDIRECT(ADDRESS(ROW()-1,COLUMN())))+1</f>
        <v>30</v>
      </c>
      <c r="C438" s="465" t="s">
        <v>456</v>
      </c>
      <c r="D438" s="465"/>
      <c r="E438" s="465"/>
      <c r="F438" s="199"/>
      <c r="G438" s="391"/>
      <c r="H438" s="393"/>
      <c r="I438" s="393"/>
      <c r="J438" s="393"/>
      <c r="K438" s="393"/>
      <c r="L438" s="393"/>
    </row>
    <row r="439" spans="1:12" s="158" customFormat="1" ht="18" thickBot="1">
      <c r="A439" s="28"/>
      <c r="B439" s="152"/>
      <c r="C439" s="489" t="s">
        <v>36</v>
      </c>
      <c r="D439" s="489"/>
      <c r="E439" s="489"/>
      <c r="F439" s="352"/>
      <c r="G439" s="397" t="s">
        <v>77</v>
      </c>
      <c r="H439" s="371"/>
      <c r="I439" s="371"/>
      <c r="J439" s="371"/>
      <c r="K439" s="371"/>
      <c r="L439" s="371"/>
    </row>
    <row r="440" spans="1:12" s="158" customFormat="1" ht="16" customHeight="1">
      <c r="A440" s="376"/>
      <c r="B440" s="31"/>
      <c r="C440" s="454" t="s">
        <v>525</v>
      </c>
      <c r="D440" s="455"/>
      <c r="E440" s="456"/>
      <c r="F440" s="353"/>
      <c r="G440" s="443" t="s">
        <v>547</v>
      </c>
      <c r="H440" s="371"/>
      <c r="I440" s="371"/>
      <c r="J440" s="371"/>
      <c r="K440" s="371"/>
      <c r="L440" s="371"/>
    </row>
    <row r="441" spans="1:12" s="158" customFormat="1" ht="42">
      <c r="A441" s="42"/>
      <c r="B441" s="34"/>
      <c r="C441" s="160" t="s">
        <v>17</v>
      </c>
      <c r="D441" s="160" t="s">
        <v>546</v>
      </c>
      <c r="E441" s="160" t="s">
        <v>18</v>
      </c>
      <c r="F441" s="328"/>
      <c r="G441" s="444"/>
      <c r="H441" s="371"/>
      <c r="I441" s="371"/>
      <c r="J441" s="371"/>
      <c r="K441" s="371"/>
      <c r="L441" s="371"/>
    </row>
    <row r="442" spans="1:12" s="158" customFormat="1" ht="16" customHeight="1">
      <c r="A442" s="376"/>
      <c r="B442" s="31"/>
      <c r="C442" s="346"/>
      <c r="D442" s="346"/>
      <c r="E442" s="346"/>
      <c r="F442" s="412"/>
      <c r="G442" s="444"/>
      <c r="H442" s="371"/>
      <c r="I442" s="371"/>
      <c r="J442" s="371"/>
      <c r="K442" s="371"/>
      <c r="L442" s="371"/>
    </row>
    <row r="443" spans="1:12" s="158" customFormat="1" ht="28">
      <c r="A443" s="42"/>
      <c r="B443" s="34"/>
      <c r="C443" s="349" t="s">
        <v>19</v>
      </c>
      <c r="D443" s="354" t="s">
        <v>20</v>
      </c>
      <c r="E443" s="372" t="s">
        <v>129</v>
      </c>
      <c r="F443" s="373"/>
      <c r="G443" s="444"/>
      <c r="H443" s="371"/>
      <c r="I443" s="371"/>
      <c r="J443" s="371"/>
      <c r="K443" s="371"/>
      <c r="L443" s="371"/>
    </row>
    <row r="444" spans="1:12" s="158" customFormat="1" ht="16" customHeight="1">
      <c r="A444" s="376"/>
      <c r="B444" s="31"/>
      <c r="C444" s="346"/>
      <c r="D444" s="346"/>
      <c r="E444" s="346"/>
      <c r="F444" s="412"/>
      <c r="G444" s="444"/>
      <c r="H444" s="371"/>
      <c r="I444" s="371"/>
      <c r="J444" s="371"/>
      <c r="K444" s="371"/>
      <c r="L444" s="371"/>
    </row>
    <row r="445" spans="1:12" s="158" customFormat="1" ht="16" customHeight="1">
      <c r="A445" s="376"/>
      <c r="B445" s="31"/>
      <c r="C445" s="460" t="s">
        <v>2</v>
      </c>
      <c r="D445" s="460"/>
      <c r="E445" s="460"/>
      <c r="F445" s="344"/>
      <c r="G445" s="444"/>
      <c r="H445" s="371"/>
      <c r="I445" s="371"/>
      <c r="J445" s="371"/>
      <c r="K445" s="371"/>
      <c r="L445" s="371"/>
    </row>
    <row r="446" spans="1:12" s="158" customFormat="1" ht="16" customHeight="1">
      <c r="A446" s="376"/>
      <c r="B446" s="31"/>
      <c r="C446" s="453"/>
      <c r="D446" s="453"/>
      <c r="E446" s="453"/>
      <c r="F446" s="413"/>
      <c r="G446" s="444"/>
      <c r="H446" s="371"/>
      <c r="I446" s="371"/>
      <c r="J446" s="371"/>
      <c r="K446" s="371"/>
      <c r="L446" s="371"/>
    </row>
    <row r="447" spans="1:12" s="158" customFormat="1" ht="16" customHeight="1">
      <c r="A447" s="376"/>
      <c r="B447" s="31"/>
      <c r="C447" s="316" t="s">
        <v>60</v>
      </c>
      <c r="D447" s="317" t="s">
        <v>61</v>
      </c>
      <c r="E447" s="345" t="s">
        <v>3</v>
      </c>
      <c r="F447" s="336"/>
      <c r="G447" s="444"/>
      <c r="H447" s="371"/>
      <c r="I447" s="371"/>
      <c r="J447" s="371"/>
      <c r="K447" s="371"/>
      <c r="L447" s="371"/>
    </row>
    <row r="448" spans="1:12" s="158" customFormat="1" ht="16" customHeight="1" thickBot="1">
      <c r="A448" s="376"/>
      <c r="B448" s="31"/>
      <c r="C448" s="346"/>
      <c r="D448" s="346"/>
      <c r="E448" s="345" t="str">
        <f ca="1">IF(
 OR(E97="FRÅGAN ÄR OBESVARAD",E97="ANGE SVAR OCKSÅ",E97="ANGE BEDÖMNING OCKSÅ",E97="FULLSTÄNDIGT SVAR SAKNAS PÅ FRÅGA 12"),
 "FULLSTÄNDIGT SVAR SAKNAS PÅ FRÅGA "&amp; B89,
 IF(
  OR(E97="MOTSÄGELSEFULLT SVAR",E97="MOTSÄGELSEFULL BEDÖMNING",E97="EJ SAMMANHÄNGANDE INTERVALL"),
  "EJ KORREKT IFYLLT SVAR I FRÅGA "&amp; B89,
  IF(
   E95="x",
   "FÖRUTSÄTTER ANNAT SVAR PÅ FRÅGA "&amp; B89,
   IF(
    AND(ISBLANK(C442),ISBLANK(D442),ISBLANK(E442),ISBLANK(C444),ISBLANK(D444),ISBLANK(E444),ISBLANK(C446),ISBLANK(C448),ISBLANK(D448)),
    "FRÅGAN ÄR OBESVARAD",
    IF(
     AND(ISBLANK(C442),ISBLANK(D442),ISBLANK(E442),ISBLANK(C444),ISBLANK(D444),ISBLANK(E444),ISBLANK(C446)),
     "ANGE SVAR OCKSÅ",
     IF(
      AND(OR(C442="x",D442="x",E442="x",C444="x",D444="x"),OR(E444="x",C446="x")),
      "MOTSÄGELSEFULLT SVAR",
      IF(
       AND(E444="x",C446="x"),
       "MOTSÄGELSEFULLT SVAR",
       IF(
        AND(C448="x",D448="x"),
        "MOTSÄGELSEFULL BEDÖMNING",
        IF(
         OR(C448="x",D448="x"),
         COUNTIF(C442:E442,"x")+COUNTIF(C444:D444,"x"),
         "ANGE BEDÖMNING OCKSÅ")))))))))</f>
        <v>FULLSTÄNDIGT SVAR SAKNAS PÅ FRÅGA 5</v>
      </c>
      <c r="F448" s="336"/>
      <c r="G448" s="445"/>
      <c r="H448" s="371">
        <f ca="1">IF(ISNUMBER(E448),E448,0)</f>
        <v>0</v>
      </c>
      <c r="I448" s="371"/>
      <c r="J448" s="371"/>
      <c r="K448" s="158">
        <f ca="1">$H448</f>
        <v>0</v>
      </c>
      <c r="L448" s="371"/>
    </row>
    <row r="449" spans="1:12" s="158" customFormat="1">
      <c r="A449" s="376"/>
      <c r="B449" s="31"/>
      <c r="F449" s="347"/>
      <c r="G449" s="348"/>
      <c r="H449" s="371"/>
      <c r="I449" s="371"/>
      <c r="J449" s="371"/>
      <c r="K449" s="371"/>
      <c r="L449" s="371"/>
    </row>
    <row r="450" spans="1:12" s="337" customFormat="1" ht="14.5" customHeight="1">
      <c r="A450" s="224"/>
      <c r="B450" s="388"/>
      <c r="C450" s="500" t="str">
        <f ca="1">IF(ISNUMBER(SEARCH("FÖRUTSÄTTER",E448)),"Felmeddelandet ""FÖRUTSÄTTER ANNAT SVAR PÅ FRÅGA X"" uppstår när man har angett att man inte har haft frågans arbetssätt under hela 2-årsperioden.","")</f>
        <v/>
      </c>
      <c r="D450" s="500"/>
      <c r="E450" s="500"/>
      <c r="F450" s="416"/>
      <c r="G450" s="370"/>
    </row>
    <row r="451" spans="1:12" s="158" customFormat="1" ht="40" customHeight="1">
      <c r="A451" s="376"/>
      <c r="B451" s="31"/>
      <c r="F451" s="347"/>
      <c r="G451" s="370"/>
    </row>
    <row r="452" spans="1:12" s="376" customFormat="1" ht="40" customHeight="1" thickBot="1">
      <c r="A452" s="108">
        <v>3</v>
      </c>
      <c r="B452" s="378">
        <f ca="1">MAX(B10:INDIRECT(ADDRESS(ROW()-1,COLUMN())))+1</f>
        <v>31</v>
      </c>
      <c r="C452" s="465" t="s">
        <v>457</v>
      </c>
      <c r="D452" s="465"/>
      <c r="E452" s="465"/>
      <c r="F452" s="199"/>
      <c r="G452" s="391"/>
      <c r="H452" s="393"/>
      <c r="I452" s="393"/>
      <c r="J452" s="393"/>
      <c r="K452" s="393"/>
      <c r="L452" s="393"/>
    </row>
    <row r="453" spans="1:12" s="158" customFormat="1" ht="18" thickBot="1">
      <c r="A453" s="28"/>
      <c r="B453" s="152"/>
      <c r="C453" s="489" t="s">
        <v>36</v>
      </c>
      <c r="D453" s="489"/>
      <c r="E453" s="489"/>
      <c r="F453" s="352"/>
      <c r="G453" s="397" t="s">
        <v>77</v>
      </c>
      <c r="H453" s="371"/>
      <c r="I453" s="371"/>
      <c r="J453" s="371"/>
      <c r="K453" s="371"/>
      <c r="L453" s="371"/>
    </row>
    <row r="454" spans="1:12" s="158" customFormat="1" ht="16" customHeight="1">
      <c r="A454" s="376"/>
      <c r="B454" s="31"/>
      <c r="C454" s="454" t="s">
        <v>607</v>
      </c>
      <c r="D454" s="455"/>
      <c r="E454" s="456"/>
      <c r="F454" s="353"/>
      <c r="G454" s="512" t="s">
        <v>520</v>
      </c>
      <c r="H454" s="371"/>
      <c r="I454" s="371"/>
      <c r="J454" s="371"/>
      <c r="K454" s="371"/>
      <c r="L454" s="371"/>
    </row>
    <row r="455" spans="1:12" s="158" customFormat="1" ht="28">
      <c r="A455" s="42"/>
      <c r="B455" s="34"/>
      <c r="C455" s="160" t="s">
        <v>22</v>
      </c>
      <c r="D455" s="160" t="s">
        <v>23</v>
      </c>
      <c r="E455" s="160" t="s">
        <v>24</v>
      </c>
      <c r="F455" s="328"/>
      <c r="G455" s="513"/>
      <c r="H455" s="371"/>
      <c r="I455" s="371"/>
      <c r="J455" s="371"/>
      <c r="K455" s="371"/>
      <c r="L455" s="371"/>
    </row>
    <row r="456" spans="1:12" s="158" customFormat="1" ht="16" customHeight="1">
      <c r="A456" s="376"/>
      <c r="B456" s="31"/>
      <c r="C456" s="346"/>
      <c r="D456" s="346"/>
      <c r="E456" s="346"/>
      <c r="F456" s="412"/>
      <c r="G456" s="513"/>
      <c r="H456" s="371"/>
      <c r="I456" s="371"/>
      <c r="J456" s="371"/>
      <c r="K456" s="371"/>
      <c r="L456" s="371"/>
    </row>
    <row r="457" spans="1:12" s="158" customFormat="1" ht="42">
      <c r="A457" s="42"/>
      <c r="B457" s="34"/>
      <c r="C457" s="160" t="s">
        <v>323</v>
      </c>
      <c r="D457" s="160" t="s">
        <v>322</v>
      </c>
      <c r="E457" s="400" t="s">
        <v>71</v>
      </c>
      <c r="F457" s="373"/>
      <c r="G457" s="513"/>
      <c r="H457" s="371"/>
      <c r="I457" s="371"/>
      <c r="J457" s="371"/>
      <c r="K457" s="371"/>
      <c r="L457" s="371"/>
    </row>
    <row r="458" spans="1:12" s="158" customFormat="1" ht="16" customHeight="1">
      <c r="A458" s="376"/>
      <c r="B458" s="31"/>
      <c r="C458" s="346"/>
      <c r="D458" s="346"/>
      <c r="E458" s="346"/>
      <c r="F458" s="412"/>
      <c r="G458" s="513"/>
      <c r="H458" s="371"/>
      <c r="I458" s="371"/>
      <c r="J458" s="371"/>
      <c r="K458" s="371"/>
      <c r="L458" s="371"/>
    </row>
    <row r="459" spans="1:12" s="158" customFormat="1" ht="16" customHeight="1" thickBot="1">
      <c r="A459" s="376"/>
      <c r="B459" s="31"/>
      <c r="C459" s="460" t="s">
        <v>2</v>
      </c>
      <c r="D459" s="460"/>
      <c r="E459" s="460"/>
      <c r="F459" s="344"/>
      <c r="G459" s="514"/>
      <c r="H459" s="371"/>
      <c r="I459" s="371"/>
      <c r="J459" s="371"/>
      <c r="K459" s="371"/>
      <c r="L459" s="371"/>
    </row>
    <row r="460" spans="1:12" s="158" customFormat="1" ht="16" customHeight="1">
      <c r="A460" s="376"/>
      <c r="B460" s="31"/>
      <c r="C460" s="453"/>
      <c r="D460" s="453"/>
      <c r="E460" s="453"/>
      <c r="F460" s="413"/>
      <c r="G460" s="356"/>
      <c r="H460" s="371"/>
      <c r="I460" s="371"/>
      <c r="J460" s="371"/>
      <c r="K460" s="371"/>
      <c r="L460" s="371"/>
    </row>
    <row r="461" spans="1:12" s="158" customFormat="1" ht="16" customHeight="1">
      <c r="A461" s="376"/>
      <c r="B461" s="31"/>
      <c r="C461" s="316" t="s">
        <v>60</v>
      </c>
      <c r="D461" s="317" t="s">
        <v>61</v>
      </c>
      <c r="E461" s="345" t="s">
        <v>3</v>
      </c>
      <c r="F461" s="336"/>
      <c r="G461" s="356"/>
      <c r="H461" s="371"/>
      <c r="I461" s="371"/>
      <c r="J461" s="371"/>
      <c r="K461" s="371"/>
      <c r="L461" s="371"/>
    </row>
    <row r="462" spans="1:12" s="158" customFormat="1" ht="16" customHeight="1">
      <c r="A462" s="376"/>
      <c r="B462" s="31"/>
      <c r="C462" s="346"/>
      <c r="D462" s="346"/>
      <c r="E462" s="345" t="str">
        <f ca="1">IF(
 OR(E210="FRÅGAN ÄR OBESVARAD",E210="ANGE SVAR OCKSÅ",E210="ANGE BEDÖMNING OCKSÅ",E210="FULLSTÄNDIGT SVAR SAKNAS PÅ FRÅGA 12"),
 "FULLSTÄNDIGT SVAR SAKNAS PÅ FRÅGA "&amp; B198,
 IF(
  OR(E210="MOTSÄGELSEFULLT SVAR",E210="MOTSÄGELSEFULL BEDÖMNING",E210="EJ SAMMANHÄNGANDE INTERVALL"),
  "EJ KORREKT IFYLLT SVAR I FRÅGA "&amp; B198,
  IF(
   OR(C206="x",C208="x"),
   "FÖRUTSÄTTER ANNAT SVAR PÅ FRÅGA "&amp; B198,
   IF(
    AND(ISBLANK(C456),ISBLANK(D456),ISBLANK(E456),ISBLANK(C458),ISBLANK(D458),ISBLANK(E458),ISBLANK(C460),ISBLANK(C462),ISBLANK(D462)),
    "FRÅGAN ÄR OBESVARAD",
    IF(
     AND(ISBLANK(C456),ISBLANK(D456),ISBLANK(E456),ISBLANK(C458),ISBLANK(D458),ISBLANK(E458),ISBLANK(C460)),
     "ANGE SVAR OCKSÅ",
     IF(
      AND(OR(C456="x",D456="x",E456="x",C458="x",D458="x"),OR(E458="x",C460="x")),
      "MOTSÄGELSEFULLT SVAR",
      IF(
       AND(E458="x",C460="x"),
       "MOTSÄGELSEFULLT SVAR",
       IF(
        AND(C462="x",D462="x"),
        "MOTSÄGELSEFULL BEDÖMNING",
        IF(
         OR(C462="x",D462="x"),
         COUNTIF(C456:E456,"x")+COUNTIF(C458:D458,"x"),
         "ANGE BEDÖMNING OCKSÅ")))))))))</f>
        <v>FULLSTÄNDIGT SVAR SAKNAS PÅ FRÅGA 12</v>
      </c>
      <c r="F462" s="336"/>
      <c r="G462" s="356"/>
      <c r="H462" s="371">
        <f ca="1">IF(ISNUMBER(E462),E462,0)</f>
        <v>0</v>
      </c>
      <c r="I462" s="371"/>
      <c r="J462" s="371"/>
      <c r="K462" s="158">
        <f ca="1">$H462</f>
        <v>0</v>
      </c>
      <c r="L462" s="371"/>
    </row>
    <row r="463" spans="1:12" s="158" customFormat="1">
      <c r="A463" s="376"/>
      <c r="B463" s="31"/>
      <c r="F463" s="347"/>
      <c r="G463" s="348"/>
      <c r="H463" s="371"/>
      <c r="I463" s="371"/>
      <c r="J463" s="371"/>
      <c r="K463" s="371"/>
      <c r="L463" s="371"/>
    </row>
    <row r="464" spans="1:12" s="337" customFormat="1" ht="14.5" customHeight="1">
      <c r="A464" s="224"/>
      <c r="B464" s="388"/>
      <c r="C464" s="500" t="str">
        <f ca="1">IF(ISNUMBER(SEARCH("FÖRUTSÄTTER",E462)),"Felmeddelandet ""FÖRUTSÄTTER ANNAT SVAR PÅ FRÅGA X"" uppstår när man har angett att man inte har haft frågans arbetssätt under hela 2-årsperioden.","")</f>
        <v/>
      </c>
      <c r="D464" s="500"/>
      <c r="E464" s="500"/>
      <c r="F464" s="416"/>
      <c r="G464" s="370"/>
    </row>
    <row r="465" spans="1:12" s="158" customFormat="1" ht="40" customHeight="1">
      <c r="A465" s="376"/>
      <c r="B465" s="31"/>
      <c r="F465" s="347"/>
      <c r="G465" s="370"/>
    </row>
    <row r="466" spans="1:12" s="376" customFormat="1" ht="20" customHeight="1" thickBot="1">
      <c r="A466" s="108">
        <v>3</v>
      </c>
      <c r="B466" s="378">
        <f ca="1">MAX(B10:INDIRECT(ADDRESS(ROW()-1,COLUMN())))+1</f>
        <v>32</v>
      </c>
      <c r="C466" s="465" t="s">
        <v>458</v>
      </c>
      <c r="D466" s="465"/>
      <c r="E466" s="465"/>
      <c r="F466" s="199"/>
      <c r="G466" s="391"/>
      <c r="H466" s="393"/>
      <c r="I466" s="393"/>
      <c r="J466" s="393"/>
      <c r="K466" s="393"/>
      <c r="L466" s="393"/>
    </row>
    <row r="467" spans="1:12" s="158" customFormat="1" ht="18" thickBot="1">
      <c r="A467" s="28"/>
      <c r="B467" s="152"/>
      <c r="C467" s="489" t="s">
        <v>36</v>
      </c>
      <c r="D467" s="489"/>
      <c r="E467" s="489"/>
      <c r="F467" s="352"/>
      <c r="G467" s="397" t="s">
        <v>77</v>
      </c>
      <c r="H467" s="371"/>
      <c r="I467" s="371"/>
      <c r="J467" s="371"/>
      <c r="K467" s="371"/>
      <c r="L467" s="371"/>
    </row>
    <row r="468" spans="1:12" s="158" customFormat="1" ht="16" customHeight="1">
      <c r="A468" s="376"/>
      <c r="B468" s="31"/>
      <c r="C468" s="454" t="s">
        <v>608</v>
      </c>
      <c r="D468" s="455"/>
      <c r="E468" s="456"/>
      <c r="F468" s="353"/>
      <c r="G468" s="443" t="s">
        <v>191</v>
      </c>
      <c r="H468" s="371"/>
      <c r="I468" s="371"/>
      <c r="J468" s="371"/>
      <c r="K468" s="371"/>
      <c r="L468" s="371"/>
    </row>
    <row r="469" spans="1:12" s="158" customFormat="1" ht="70.5" thickBot="1">
      <c r="A469" s="42"/>
      <c r="B469" s="34"/>
      <c r="C469" s="160" t="s">
        <v>25</v>
      </c>
      <c r="D469" s="160" t="s">
        <v>550</v>
      </c>
      <c r="E469" s="160" t="s">
        <v>26</v>
      </c>
      <c r="F469" s="328"/>
      <c r="G469" s="445"/>
      <c r="H469" s="371"/>
      <c r="I469" s="371"/>
      <c r="J469" s="371"/>
      <c r="K469" s="371"/>
      <c r="L469" s="371"/>
    </row>
    <row r="470" spans="1:12" s="158" customFormat="1" ht="16" customHeight="1">
      <c r="A470" s="376"/>
      <c r="B470" s="31"/>
      <c r="C470" s="346"/>
      <c r="D470" s="346"/>
      <c r="E470" s="346"/>
      <c r="F470" s="412"/>
      <c r="G470" s="356"/>
      <c r="H470" s="371"/>
      <c r="I470" s="371"/>
      <c r="J470" s="371"/>
      <c r="K470" s="371"/>
      <c r="L470" s="371"/>
    </row>
    <row r="471" spans="1:12" s="158" customFormat="1" ht="28">
      <c r="A471" s="42"/>
      <c r="B471" s="34"/>
      <c r="C471" s="349" t="s">
        <v>27</v>
      </c>
      <c r="D471" s="354" t="s">
        <v>28</v>
      </c>
      <c r="E471" s="372" t="s">
        <v>72</v>
      </c>
      <c r="F471" s="373"/>
      <c r="G471" s="356"/>
      <c r="H471" s="371"/>
      <c r="I471" s="371"/>
      <c r="J471" s="371"/>
      <c r="K471" s="371"/>
      <c r="L471" s="371"/>
    </row>
    <row r="472" spans="1:12" s="158" customFormat="1" ht="16" customHeight="1">
      <c r="A472" s="376"/>
      <c r="B472" s="31"/>
      <c r="C472" s="346"/>
      <c r="D472" s="346"/>
      <c r="E472" s="346"/>
      <c r="F472" s="412"/>
      <c r="G472" s="356"/>
      <c r="H472" s="371"/>
      <c r="I472" s="371"/>
      <c r="J472" s="371"/>
      <c r="K472" s="371"/>
      <c r="L472" s="371"/>
    </row>
    <row r="473" spans="1:12" s="158" customFormat="1" ht="16" customHeight="1">
      <c r="A473" s="376"/>
      <c r="B473" s="31"/>
      <c r="C473" s="460" t="s">
        <v>2</v>
      </c>
      <c r="D473" s="460"/>
      <c r="E473" s="460"/>
      <c r="F473" s="344"/>
      <c r="G473" s="356"/>
      <c r="H473" s="371"/>
      <c r="I473" s="371"/>
      <c r="J473" s="371"/>
      <c r="K473" s="371"/>
      <c r="L473" s="371"/>
    </row>
    <row r="474" spans="1:12" s="158" customFormat="1" ht="16" customHeight="1">
      <c r="A474" s="376"/>
      <c r="B474" s="31"/>
      <c r="C474" s="453"/>
      <c r="D474" s="453"/>
      <c r="E474" s="453"/>
      <c r="F474" s="413"/>
      <c r="G474" s="356"/>
      <c r="H474" s="371"/>
      <c r="I474" s="371"/>
      <c r="J474" s="371"/>
      <c r="K474" s="371"/>
      <c r="L474" s="371"/>
    </row>
    <row r="475" spans="1:12" s="158" customFormat="1" ht="16" customHeight="1">
      <c r="A475" s="376"/>
      <c r="B475" s="31"/>
      <c r="C475" s="316" t="s">
        <v>60</v>
      </c>
      <c r="D475" s="317" t="s">
        <v>61</v>
      </c>
      <c r="E475" s="345" t="s">
        <v>3</v>
      </c>
      <c r="F475" s="336"/>
      <c r="G475" s="356"/>
      <c r="H475" s="371"/>
      <c r="I475" s="371"/>
      <c r="J475" s="371"/>
      <c r="K475" s="371"/>
      <c r="L475" s="371"/>
    </row>
    <row r="476" spans="1:12" s="158" customFormat="1" ht="16" customHeight="1">
      <c r="A476" s="376"/>
      <c r="B476" s="31"/>
      <c r="C476" s="346"/>
      <c r="D476" s="346"/>
      <c r="E476" s="345" t="str">
        <f ca="1">IF(
 OR(E129="FRÅGAN ÄR OBESVARAD",E129="ANGE SVAR OCKSÅ",E129="ANGE BEDÖMNING OCKSÅ",E129="FULLSTÄNDIGT SVAR SAKNAS PÅ FRÅGA 12"),
 "FULLSTÄNDIGT SVAR SAKNAS PÅ FRÅGA "&amp; B117,
 IF(
  OR(E129="MOTSÄGELSEFULLT SVAR",E129="MOTSÄGELSEFULL BEDÖMNING",E129="EJ SAMMANHÄNGANDE INTERVALL"),
  "EJ KORREKT IFYLLT SVAR I FRÅGA "&amp; B117,
  IF(
   OR(C125="x",C127="x"),
   "FÖRUTSÄTTER ANNAT SVAR PÅ FRÅGA "&amp; B117,
   IF(
    AND(ISBLANK(C470),ISBLANK(D470),ISBLANK(E470),ISBLANK(C472),ISBLANK(D472),ISBLANK(E472),ISBLANK(C474),ISBLANK(C476),ISBLANK(D476)),
    "FRÅGAN ÄR OBESVARAD",
    IF(
     AND(ISBLANK(C470),ISBLANK(D470),ISBLANK(E470),ISBLANK(C472),ISBLANK(D472),ISBLANK(E472),ISBLANK(C474)),
     "ANGE SVAR OCKSÅ",
     IF(
      AND(OR(C470="x",D470="x",E470="x",C472="x",D472="x"),OR(E472="x",C474="x")),
      "MOTSÄGELSEFULLT SVAR",
      IF(
       AND(E472="x",C474="x"),
       "MOTSÄGELSEFULLT SVAR",
       IF(
        AND(C476="x",D476="x"),
        "MOTSÄGELSEFULL BEDÖMNING",
        IF(
         OR(C476="x",D476="x"),
         COUNTIF(C470:E470,"x")+COUNTIF(C472:D472,"x"),
         "ANGE BEDÖMNING OCKSÅ")))))))))</f>
        <v>FULLSTÄNDIGT SVAR SAKNAS PÅ FRÅGA 7</v>
      </c>
      <c r="F476" s="336"/>
      <c r="G476" s="356"/>
      <c r="H476" s="371">
        <f ca="1">IF(ISNUMBER(E476),E476,0)</f>
        <v>0</v>
      </c>
      <c r="I476" s="371"/>
      <c r="J476" s="371"/>
      <c r="K476" s="158">
        <f ca="1">$H476</f>
        <v>0</v>
      </c>
      <c r="L476" s="371"/>
    </row>
    <row r="477" spans="1:12" s="158" customFormat="1">
      <c r="A477" s="376"/>
      <c r="B477" s="31"/>
      <c r="F477" s="347"/>
      <c r="G477" s="348"/>
      <c r="H477" s="371"/>
      <c r="I477" s="371"/>
      <c r="J477" s="371"/>
      <c r="K477" s="371"/>
      <c r="L477" s="371"/>
    </row>
    <row r="478" spans="1:12" s="337" customFormat="1" ht="14.5" customHeight="1">
      <c r="A478" s="224"/>
      <c r="B478" s="388"/>
      <c r="C478" s="500" t="str">
        <f ca="1">IF(ISNUMBER(SEARCH("FÖRUTSÄTTER",E476)),"Felmeddelandet ""FÖRUTSÄTTER ANNAT SVAR PÅ FRÅGA X"" uppstår när man har angett att man inte har haft frågans arbetssätt under hela 2-årsperioden.","")</f>
        <v/>
      </c>
      <c r="D478" s="500"/>
      <c r="E478" s="500"/>
      <c r="F478" s="416"/>
      <c r="G478" s="370"/>
    </row>
    <row r="479" spans="1:12" s="158" customFormat="1" ht="40" customHeight="1">
      <c r="A479" s="376"/>
      <c r="B479" s="31"/>
      <c r="F479" s="347"/>
      <c r="G479" s="370"/>
    </row>
    <row r="480" spans="1:12" s="376" customFormat="1" ht="40" customHeight="1" thickBot="1">
      <c r="A480" s="108">
        <v>3</v>
      </c>
      <c r="B480" s="378">
        <f ca="1">MAX(B10:INDIRECT(ADDRESS(ROW()-1,COLUMN())))+1</f>
        <v>33</v>
      </c>
      <c r="C480" s="465" t="s">
        <v>459</v>
      </c>
      <c r="D480" s="465"/>
      <c r="E480" s="465"/>
      <c r="F480" s="199"/>
      <c r="G480" s="391"/>
      <c r="H480" s="393"/>
      <c r="I480" s="393"/>
      <c r="J480" s="393"/>
      <c r="K480" s="393"/>
      <c r="L480" s="393"/>
    </row>
    <row r="481" spans="1:12" s="158" customFormat="1" ht="18" thickBot="1">
      <c r="A481" s="28"/>
      <c r="B481" s="152"/>
      <c r="C481" s="489" t="s">
        <v>36</v>
      </c>
      <c r="D481" s="489"/>
      <c r="E481" s="489"/>
      <c r="F481" s="352"/>
      <c r="G481" s="397" t="s">
        <v>77</v>
      </c>
      <c r="H481" s="371"/>
      <c r="I481" s="371"/>
      <c r="J481" s="371"/>
      <c r="K481" s="371"/>
      <c r="L481" s="371"/>
    </row>
    <row r="482" spans="1:12" s="158" customFormat="1" ht="16" customHeight="1">
      <c r="A482" s="376"/>
      <c r="B482" s="31"/>
      <c r="C482" s="454" t="s">
        <v>609</v>
      </c>
      <c r="D482" s="455"/>
      <c r="E482" s="456"/>
      <c r="F482" s="353"/>
      <c r="G482" s="443" t="s">
        <v>548</v>
      </c>
      <c r="H482" s="371"/>
      <c r="I482" s="371"/>
      <c r="J482" s="371"/>
      <c r="K482" s="371"/>
      <c r="L482" s="371"/>
    </row>
    <row r="483" spans="1:12" s="158" customFormat="1" ht="43" customHeight="1">
      <c r="A483" s="42"/>
      <c r="B483" s="34"/>
      <c r="C483" s="349" t="s">
        <v>29</v>
      </c>
      <c r="D483" s="349" t="s">
        <v>30</v>
      </c>
      <c r="E483" s="349" t="s">
        <v>373</v>
      </c>
      <c r="F483" s="328"/>
      <c r="G483" s="444"/>
      <c r="H483" s="371"/>
      <c r="I483" s="371"/>
      <c r="J483" s="371"/>
      <c r="K483" s="371"/>
      <c r="L483" s="371"/>
    </row>
    <row r="484" spans="1:12" s="158" customFormat="1" ht="16" customHeight="1">
      <c r="A484" s="376"/>
      <c r="B484" s="31"/>
      <c r="C484" s="346"/>
      <c r="D484" s="346"/>
      <c r="E484" s="346"/>
      <c r="F484" s="412"/>
      <c r="G484" s="444"/>
      <c r="H484" s="371"/>
      <c r="I484" s="371"/>
      <c r="J484" s="371"/>
      <c r="K484" s="371"/>
      <c r="L484" s="371"/>
    </row>
    <row r="485" spans="1:12" s="158" customFormat="1" ht="28">
      <c r="A485" s="42"/>
      <c r="B485" s="34"/>
      <c r="C485" s="349" t="s">
        <v>31</v>
      </c>
      <c r="D485" s="354" t="s">
        <v>28</v>
      </c>
      <c r="E485" s="372" t="s">
        <v>72</v>
      </c>
      <c r="F485" s="373"/>
      <c r="G485" s="444"/>
      <c r="H485" s="371"/>
      <c r="I485" s="371"/>
      <c r="J485" s="371"/>
      <c r="K485" s="371"/>
      <c r="L485" s="371"/>
    </row>
    <row r="486" spans="1:12" s="158" customFormat="1" ht="16" customHeight="1" thickBot="1">
      <c r="A486" s="376"/>
      <c r="B486" s="31"/>
      <c r="C486" s="346"/>
      <c r="D486" s="346"/>
      <c r="E486" s="346"/>
      <c r="F486" s="412"/>
      <c r="G486" s="445"/>
      <c r="H486" s="371"/>
      <c r="I486" s="371"/>
      <c r="J486" s="371"/>
      <c r="K486" s="371"/>
      <c r="L486" s="371"/>
    </row>
    <row r="487" spans="1:12" s="158" customFormat="1" ht="16" customHeight="1">
      <c r="A487" s="376"/>
      <c r="B487" s="31"/>
      <c r="C487" s="460" t="s">
        <v>2</v>
      </c>
      <c r="D487" s="460"/>
      <c r="E487" s="460"/>
      <c r="F487" s="344"/>
      <c r="G487" s="356"/>
      <c r="H487" s="371"/>
      <c r="I487" s="371"/>
      <c r="J487" s="371"/>
      <c r="K487" s="371"/>
      <c r="L487" s="371"/>
    </row>
    <row r="488" spans="1:12" s="158" customFormat="1" ht="16" customHeight="1">
      <c r="A488" s="376"/>
      <c r="B488" s="31"/>
      <c r="C488" s="453"/>
      <c r="D488" s="453"/>
      <c r="E488" s="453"/>
      <c r="F488" s="413"/>
      <c r="G488" s="356"/>
      <c r="H488" s="371"/>
      <c r="I488" s="371"/>
      <c r="J488" s="371"/>
      <c r="K488" s="371"/>
      <c r="L488" s="371"/>
    </row>
    <row r="489" spans="1:12" s="158" customFormat="1" ht="16" customHeight="1">
      <c r="A489" s="376"/>
      <c r="B489" s="31"/>
      <c r="C489" s="316" t="s">
        <v>60</v>
      </c>
      <c r="D489" s="317" t="s">
        <v>61</v>
      </c>
      <c r="E489" s="345" t="s">
        <v>3</v>
      </c>
      <c r="F489" s="336"/>
      <c r="G489" s="356"/>
      <c r="H489" s="371"/>
      <c r="I489" s="371"/>
      <c r="J489" s="371"/>
      <c r="K489" s="371"/>
      <c r="L489" s="371"/>
    </row>
    <row r="490" spans="1:12" s="158" customFormat="1" ht="16" customHeight="1">
      <c r="A490" s="376"/>
      <c r="B490" s="31"/>
      <c r="C490" s="346"/>
      <c r="D490" s="346"/>
      <c r="E490" s="345" t="str">
        <f ca="1">IF(
 OR(E145="FRÅGAN ÄR OBESVARAD",E145="ANGE SVAR OCKSÅ",E145="ANGE BEDÖMNING OCKSÅ",E145="FULLSTÄNDIGT SVAR SAKNAS PÅ FRÅGA 12"),
 "FULLSTÄNDIGT SVAR SAKNAS PÅ FRÅGA "&amp; B133,
 IF(
  OR(E145="MOTSÄGELSEFULLT SVAR",E145="MOTSÄGELSEFULL BEDÖMNING",E145="EJ SAMMANHÄNGANDE INTERVALL"),
  "EJ KORREKT IFYLLT SVAR I FRÅGA "&amp; B133,
  IF(
   OR(C141="x",C143="x"),
   "FÖRUTSÄTTER ANNAT SVAR PÅ FRÅGA "&amp; B133,
   IF(
    AND(ISBLANK(C484),ISBLANK(D484),ISBLANK(E484),ISBLANK(C486),ISBLANK(D486),ISBLANK(E486),ISBLANK(C488),ISBLANK(C490),ISBLANK(D490)),
    "FRÅGAN ÄR OBESVARAD",
    IF(
     AND(ISBLANK(C484),ISBLANK(D484),ISBLANK(E484),ISBLANK(C486),ISBLANK(D486),ISBLANK(E486),ISBLANK(C488)),
     "ANGE SVAR OCKSÅ",
     IF(
      AND(OR(C484="x",D484="x",E484="x",C486="x",D486="x"),OR(E486="x",C488="x")),
      "MOTSÄGELSEFULLT SVAR",
      IF(
       AND(E486="x",C488="x"),
       "MOTSÄGELSEFULLT SVAR",
       IF(
        AND(C490="x",D490="x"),
        "MOTSÄGELSEFULL BEDÖMNING",
        IF(
         OR(C490="x",D490="x"),
         COUNTIF(C484:E484,"x")+COUNTIF(C486:D486,"x"),
         "ANGE BEDÖMNING OCKSÅ")))))))))</f>
        <v>FULLSTÄNDIGT SVAR SAKNAS PÅ FRÅGA 8</v>
      </c>
      <c r="F490" s="336"/>
      <c r="G490" s="356"/>
      <c r="H490" s="371">
        <f ca="1">IF(ISNUMBER(E490),E490,0)</f>
        <v>0</v>
      </c>
      <c r="I490" s="371"/>
      <c r="J490" s="371"/>
      <c r="K490" s="158">
        <f ca="1">$H490</f>
        <v>0</v>
      </c>
      <c r="L490" s="371"/>
    </row>
    <row r="491" spans="1:12" s="158" customFormat="1">
      <c r="A491" s="376"/>
      <c r="B491" s="31"/>
      <c r="F491" s="347"/>
      <c r="G491" s="348"/>
      <c r="H491" s="371"/>
      <c r="I491" s="371"/>
      <c r="J491" s="371"/>
      <c r="K491" s="371"/>
      <c r="L491" s="371"/>
    </row>
    <row r="492" spans="1:12" s="337" customFormat="1" ht="14.5" customHeight="1">
      <c r="A492" s="224"/>
      <c r="B492" s="388"/>
      <c r="C492" s="500" t="str">
        <f ca="1">IF(ISNUMBER(SEARCH("FÖRUTSÄTTER",E490)),"Felmeddelandet ""FÖRUTSÄTTER ANNAT SVAR PÅ FRÅGA X"" uppstår när man har angett att man inte har haft frågans arbetssätt under hela 2-årsperioden.","")</f>
        <v/>
      </c>
      <c r="D492" s="500"/>
      <c r="E492" s="500"/>
      <c r="F492" s="416"/>
      <c r="G492" s="370"/>
    </row>
    <row r="493" spans="1:12" s="158" customFormat="1" ht="40" customHeight="1">
      <c r="A493" s="376"/>
      <c r="B493" s="31"/>
      <c r="F493" s="347"/>
      <c r="G493" s="370"/>
    </row>
    <row r="494" spans="1:12" s="376" customFormat="1" ht="40" customHeight="1" thickBot="1">
      <c r="A494" s="108">
        <v>3</v>
      </c>
      <c r="B494" s="378">
        <f ca="1">MAX(B10:INDIRECT(ADDRESS(ROW()-1,COLUMN())))+1</f>
        <v>34</v>
      </c>
      <c r="C494" s="465" t="s">
        <v>460</v>
      </c>
      <c r="D494" s="465"/>
      <c r="E494" s="465"/>
      <c r="F494" s="199"/>
      <c r="G494" s="391"/>
      <c r="H494" s="393"/>
      <c r="I494" s="393"/>
      <c r="J494" s="393"/>
      <c r="K494" s="393"/>
      <c r="L494" s="393"/>
    </row>
    <row r="495" spans="1:12" s="158" customFormat="1" ht="18" thickBot="1">
      <c r="A495" s="28"/>
      <c r="B495" s="152"/>
      <c r="C495" s="489" t="s">
        <v>36</v>
      </c>
      <c r="D495" s="489"/>
      <c r="E495" s="489"/>
      <c r="F495" s="352"/>
      <c r="G495" s="397" t="s">
        <v>77</v>
      </c>
      <c r="H495" s="371"/>
      <c r="I495" s="371"/>
      <c r="J495" s="371"/>
      <c r="K495" s="371"/>
      <c r="L495" s="371"/>
    </row>
    <row r="496" spans="1:12" s="158" customFormat="1" ht="16" customHeight="1">
      <c r="A496" s="376"/>
      <c r="B496" s="31"/>
      <c r="C496" s="454" t="s">
        <v>610</v>
      </c>
      <c r="D496" s="455"/>
      <c r="E496" s="456"/>
      <c r="F496" s="353"/>
      <c r="G496" s="443" t="s">
        <v>549</v>
      </c>
      <c r="H496" s="371"/>
      <c r="I496" s="371"/>
      <c r="J496" s="371"/>
      <c r="K496" s="371"/>
      <c r="L496" s="371"/>
    </row>
    <row r="497" spans="1:12" s="158" customFormat="1" ht="42.5" thickBot="1">
      <c r="A497" s="42"/>
      <c r="B497" s="34"/>
      <c r="C497" s="160" t="s">
        <v>78</v>
      </c>
      <c r="D497" s="160" t="s">
        <v>613</v>
      </c>
      <c r="E497" s="160" t="s">
        <v>32</v>
      </c>
      <c r="F497" s="328"/>
      <c r="G497" s="445"/>
      <c r="H497" s="371"/>
      <c r="I497" s="371"/>
      <c r="J497" s="371"/>
      <c r="K497" s="371"/>
      <c r="L497" s="371"/>
    </row>
    <row r="498" spans="1:12" s="158" customFormat="1" ht="16" customHeight="1">
      <c r="A498" s="376"/>
      <c r="B498" s="31"/>
      <c r="C498" s="346"/>
      <c r="D498" s="346"/>
      <c r="E498" s="346"/>
      <c r="F498" s="412"/>
      <c r="G498" s="356"/>
      <c r="H498" s="371"/>
      <c r="I498" s="371"/>
      <c r="J498" s="371"/>
      <c r="K498" s="371"/>
      <c r="L498" s="371"/>
    </row>
    <row r="499" spans="1:12" s="158" customFormat="1" ht="42">
      <c r="A499" s="42"/>
      <c r="B499" s="34"/>
      <c r="C499" s="160" t="s">
        <v>73</v>
      </c>
      <c r="D499" s="161" t="s">
        <v>74</v>
      </c>
      <c r="E499" s="400" t="s">
        <v>76</v>
      </c>
      <c r="F499" s="373"/>
      <c r="G499" s="356"/>
      <c r="H499" s="371"/>
      <c r="I499" s="371"/>
      <c r="J499" s="371"/>
      <c r="K499" s="371"/>
      <c r="L499" s="371"/>
    </row>
    <row r="500" spans="1:12" s="158" customFormat="1" ht="16" customHeight="1">
      <c r="A500" s="376"/>
      <c r="B500" s="31"/>
      <c r="C500" s="346"/>
      <c r="D500" s="346"/>
      <c r="E500" s="346"/>
      <c r="F500" s="412"/>
      <c r="G500" s="356"/>
      <c r="H500" s="371"/>
      <c r="I500" s="371"/>
      <c r="J500" s="371"/>
      <c r="K500" s="371"/>
      <c r="L500" s="371"/>
    </row>
    <row r="501" spans="1:12" s="158" customFormat="1" ht="16" customHeight="1">
      <c r="A501" s="376"/>
      <c r="B501" s="31"/>
      <c r="C501" s="460" t="s">
        <v>2</v>
      </c>
      <c r="D501" s="460"/>
      <c r="E501" s="460"/>
      <c r="F501" s="344"/>
      <c r="G501" s="356"/>
      <c r="H501" s="371"/>
      <c r="I501" s="371"/>
      <c r="J501" s="371"/>
      <c r="K501" s="371"/>
      <c r="L501" s="371"/>
    </row>
    <row r="502" spans="1:12" s="158" customFormat="1" ht="16" customHeight="1">
      <c r="A502" s="376"/>
      <c r="B502" s="31"/>
      <c r="C502" s="453"/>
      <c r="D502" s="453"/>
      <c r="E502" s="453"/>
      <c r="F502" s="413"/>
      <c r="G502" s="356"/>
      <c r="H502" s="371"/>
      <c r="I502" s="371"/>
      <c r="J502" s="371"/>
      <c r="K502" s="371"/>
      <c r="L502" s="371"/>
    </row>
    <row r="503" spans="1:12" s="158" customFormat="1" ht="16" customHeight="1">
      <c r="A503" s="376"/>
      <c r="B503" s="31"/>
      <c r="C503" s="316" t="s">
        <v>60</v>
      </c>
      <c r="D503" s="317" t="s">
        <v>61</v>
      </c>
      <c r="E503" s="345" t="s">
        <v>3</v>
      </c>
      <c r="F503" s="336"/>
      <c r="G503" s="356"/>
      <c r="H503" s="371"/>
      <c r="I503" s="371"/>
      <c r="J503" s="371"/>
      <c r="K503" s="371"/>
      <c r="L503" s="371"/>
    </row>
    <row r="504" spans="1:12" s="158" customFormat="1" ht="16" customHeight="1">
      <c r="A504" s="376"/>
      <c r="B504" s="31"/>
      <c r="C504" s="346"/>
      <c r="D504" s="346"/>
      <c r="E504" s="345" t="str">
        <f ca="1">IF(
 OR(E145="FRÅGAN ÄR OBESVARAD",E145="ANGE SVAR OCKSÅ",E145="ANGE BEDÖMNING OCKSÅ",E145="FULLSTÄNDIGT SVAR SAKNAS PÅ FRÅGA 12"),
 "FULLSTÄNDIGT SVAR SAKNAS PÅ FRÅGA "&amp; B133,
 IF(
  OR(E145="MOTSÄGELSEFULLT SVAR",E145="MOTSÄGELSEFULL BEDÖMNING",E145="EJ SAMMANHÄNGANDE INTERVALL"),
  "EJ KORREKT IFYLLT SVAR I FRÅGA "&amp; B133,
  IF(
   OR(C141="x",C143="x"),
   "FÖRUTSÄTTER ANNAT SVAR PÅ FRÅGA "&amp; B133,
   IF(
    AND(ISBLANK(C498),ISBLANK(D498),ISBLANK(E498),ISBLANK(C500),ISBLANK(D500),ISBLANK(E500),ISBLANK(C502),ISBLANK(C504),ISBLANK(D504)),
    "FRÅGAN ÄR OBESVARAD",
    IF(
     AND(ISBLANK(C498),ISBLANK(D498),ISBLANK(E498),ISBLANK(C500),ISBLANK(D500),ISBLANK(E500),ISBLANK(C502)),
     "ANGE SVAR OCKSÅ",
     IF(
      AND(OR(C498="x",D498="x",E498="x",C500="x",D500="x"),OR(E500="x",C502="x")),
      "MOTSÄGELSEFULLT SVAR",
      IF(
       AND(E500="x",C502="x"),
       "MOTSÄGELSEFULLT SVAR",
       IF(
        AND(C504="x",D504="x"),
        "MOTSÄGELSEFULL BEDÖMNING",
        IF(
         OR(C504="x",D504="x"),
         COUNTIF(C498:E498,"x")+COUNTIF(C500:D500,"x"),
         "ANGE BEDÖMNING OCKSÅ")))))))))</f>
        <v>FULLSTÄNDIGT SVAR SAKNAS PÅ FRÅGA 8</v>
      </c>
      <c r="F504" s="336"/>
      <c r="G504" s="356"/>
      <c r="H504" s="371">
        <f ca="1">IF(ISNUMBER(E504),E504,0)</f>
        <v>0</v>
      </c>
      <c r="I504" s="371"/>
      <c r="J504" s="371"/>
      <c r="K504" s="158">
        <f ca="1">$H504</f>
        <v>0</v>
      </c>
      <c r="L504" s="371"/>
    </row>
    <row r="505" spans="1:12" s="158" customFormat="1">
      <c r="A505" s="376"/>
      <c r="B505" s="31"/>
      <c r="F505" s="347"/>
      <c r="G505" s="348"/>
      <c r="H505" s="371"/>
      <c r="I505" s="371"/>
      <c r="J505" s="371"/>
      <c r="K505" s="371"/>
      <c r="L505" s="371"/>
    </row>
    <row r="506" spans="1:12" s="337" customFormat="1" ht="14.5" customHeight="1">
      <c r="A506" s="224"/>
      <c r="B506" s="388"/>
      <c r="C506" s="500" t="str">
        <f ca="1">IF(ISNUMBER(SEARCH("FÖRUTSÄTTER",E504)),"Felmeddelandet ""FÖRUTSÄTTER ANNAT SVAR PÅ FRÅGA X"" uppstår när man har angett att man inte har haft frågans arbetssätt under hela 2-årsperioden.","")</f>
        <v/>
      </c>
      <c r="D506" s="500"/>
      <c r="E506" s="500"/>
      <c r="F506" s="416"/>
      <c r="G506" s="370"/>
    </row>
    <row r="507" spans="1:12" s="158" customFormat="1" ht="40" customHeight="1">
      <c r="A507" s="376"/>
      <c r="B507" s="31"/>
      <c r="F507" s="347"/>
      <c r="G507" s="370"/>
    </row>
    <row r="508" spans="1:12" s="376" customFormat="1" ht="40" customHeight="1" thickBot="1">
      <c r="A508" s="108">
        <v>3</v>
      </c>
      <c r="B508" s="378">
        <f ca="1">MAX(B10:INDIRECT(ADDRESS(ROW()-1,COLUMN())))+1</f>
        <v>35</v>
      </c>
      <c r="C508" s="465" t="s">
        <v>461</v>
      </c>
      <c r="D508" s="465"/>
      <c r="E508" s="465"/>
      <c r="F508" s="199"/>
      <c r="G508" s="391"/>
      <c r="H508" s="393"/>
      <c r="I508" s="393"/>
      <c r="J508" s="393"/>
      <c r="K508" s="393"/>
      <c r="L508" s="393"/>
    </row>
    <row r="509" spans="1:12" s="158" customFormat="1" ht="18" thickBot="1">
      <c r="A509" s="28"/>
      <c r="B509" s="152"/>
      <c r="C509" s="489" t="s">
        <v>36</v>
      </c>
      <c r="D509" s="489"/>
      <c r="E509" s="489"/>
      <c r="F509" s="352"/>
      <c r="G509" s="397" t="s">
        <v>77</v>
      </c>
      <c r="H509" s="371"/>
      <c r="I509" s="371"/>
      <c r="J509" s="371"/>
      <c r="K509" s="371"/>
      <c r="L509" s="371"/>
    </row>
    <row r="510" spans="1:12" s="158" customFormat="1" ht="16" customHeight="1">
      <c r="A510" s="376"/>
      <c r="B510" s="31"/>
      <c r="C510" s="454" t="s">
        <v>611</v>
      </c>
      <c r="D510" s="455"/>
      <c r="E510" s="456"/>
      <c r="F510" s="353"/>
      <c r="G510" s="443" t="s">
        <v>551</v>
      </c>
      <c r="H510" s="371"/>
      <c r="I510" s="371"/>
      <c r="J510" s="371"/>
      <c r="K510" s="371"/>
      <c r="L510" s="371"/>
    </row>
    <row r="511" spans="1:12" s="158" customFormat="1" ht="28">
      <c r="A511" s="42"/>
      <c r="B511" s="34"/>
      <c r="C511" s="349" t="s">
        <v>79</v>
      </c>
      <c r="D511" s="349" t="s">
        <v>33</v>
      </c>
      <c r="E511" s="349" t="s">
        <v>375</v>
      </c>
      <c r="F511" s="328"/>
      <c r="G511" s="444"/>
      <c r="H511" s="371"/>
      <c r="I511" s="371"/>
      <c r="J511" s="371"/>
      <c r="K511" s="371"/>
      <c r="L511" s="371"/>
    </row>
    <row r="512" spans="1:12" s="158" customFormat="1" ht="16" customHeight="1">
      <c r="A512" s="376"/>
      <c r="B512" s="31"/>
      <c r="C512" s="346"/>
      <c r="D512" s="346"/>
      <c r="E512" s="346"/>
      <c r="F512" s="412"/>
      <c r="G512" s="444"/>
      <c r="H512" s="371"/>
      <c r="I512" s="371"/>
      <c r="J512" s="371"/>
      <c r="K512" s="371"/>
      <c r="L512" s="371"/>
    </row>
    <row r="513" spans="1:12" s="158" customFormat="1" ht="42.5" thickBot="1">
      <c r="A513" s="42"/>
      <c r="B513" s="34"/>
      <c r="C513" s="160" t="s">
        <v>374</v>
      </c>
      <c r="D513" s="161" t="s">
        <v>34</v>
      </c>
      <c r="E513" s="400" t="s">
        <v>75</v>
      </c>
      <c r="F513" s="373"/>
      <c r="G513" s="445"/>
      <c r="H513" s="371"/>
      <c r="I513" s="371"/>
      <c r="J513" s="371"/>
      <c r="K513" s="371"/>
      <c r="L513" s="371"/>
    </row>
    <row r="514" spans="1:12" s="158" customFormat="1" ht="16" customHeight="1">
      <c r="A514" s="376"/>
      <c r="B514" s="31"/>
      <c r="C514" s="346"/>
      <c r="D514" s="346"/>
      <c r="E514" s="346"/>
      <c r="F514" s="412"/>
      <c r="G514" s="356"/>
      <c r="H514" s="371"/>
      <c r="I514" s="371"/>
      <c r="J514" s="371"/>
      <c r="K514" s="371"/>
      <c r="L514" s="371"/>
    </row>
    <row r="515" spans="1:12" s="158" customFormat="1" ht="16" customHeight="1">
      <c r="A515" s="376"/>
      <c r="B515" s="31"/>
      <c r="C515" s="460" t="s">
        <v>2</v>
      </c>
      <c r="D515" s="460"/>
      <c r="E515" s="460"/>
      <c r="F515" s="344"/>
      <c r="G515" s="356"/>
      <c r="H515" s="371"/>
      <c r="I515" s="371"/>
      <c r="J515" s="371"/>
      <c r="K515" s="371"/>
      <c r="L515" s="371"/>
    </row>
    <row r="516" spans="1:12" s="158" customFormat="1" ht="16" customHeight="1">
      <c r="A516" s="376"/>
      <c r="B516" s="31"/>
      <c r="C516" s="453"/>
      <c r="D516" s="453"/>
      <c r="E516" s="453"/>
      <c r="F516" s="413"/>
      <c r="G516" s="356"/>
      <c r="H516" s="371"/>
      <c r="I516" s="371"/>
      <c r="J516" s="371"/>
      <c r="K516" s="371"/>
      <c r="L516" s="371"/>
    </row>
    <row r="517" spans="1:12" s="158" customFormat="1" ht="16" customHeight="1">
      <c r="A517" s="376"/>
      <c r="B517" s="31"/>
      <c r="C517" s="316" t="s">
        <v>60</v>
      </c>
      <c r="D517" s="317" t="s">
        <v>61</v>
      </c>
      <c r="E517" s="345" t="s">
        <v>3</v>
      </c>
      <c r="F517" s="336"/>
      <c r="G517" s="356"/>
      <c r="H517" s="371"/>
      <c r="I517" s="371"/>
      <c r="J517" s="371"/>
      <c r="K517" s="371"/>
      <c r="L517" s="371"/>
    </row>
    <row r="518" spans="1:12" s="158" customFormat="1" ht="16" customHeight="1">
      <c r="A518" s="376"/>
      <c r="B518" s="31"/>
      <c r="C518" s="346"/>
      <c r="D518" s="346"/>
      <c r="E518" s="345" t="str">
        <f ca="1">IF(
 OR(E145="FRÅGAN ÄR OBESVARAD",E145="ANGE SVAR OCKSÅ",E145="ANGE BEDÖMNING OCKSÅ",E145="FULLSTÄNDIGT SVAR SAKNAS PÅ FRÅGA 12"),
 "FULLSTÄNDIGT SVAR SAKNAS PÅ FRÅGA "&amp; B133,
 IF(
  OR(E145="MOTSÄGELSEFULLT SVAR",E145="MOTSÄGELSEFULL BEDÖMNING",E145="EJ SAMMANHÄNGANDE INTERVALL"),
  "EJ KORREKT IFYLLT SVAR I FRÅGA "&amp; B133,
  IF(
   OR(C141="x",C143="x"),
   "FÖRUTSÄTTER ANNAT SVAR PÅ FRÅGA "&amp; B133,
   IF(
    AND(ISBLANK(C512),ISBLANK(D512),ISBLANK(E512),ISBLANK(C514),ISBLANK(D514),ISBLANK(E514),ISBLANK(C516),ISBLANK(C518),ISBLANK(D518)),
    "FRÅGAN ÄR OBESVARAD",
    IF(
     AND(ISBLANK(C512),ISBLANK(D512),ISBLANK(E512),ISBLANK(C514),ISBLANK(D514),ISBLANK(E514),ISBLANK(C516)),
     "ANGE SVAR OCKSÅ",
     IF(
      AND(OR(C512="x",D512="x",E512="x",C514="x",D514="x"),OR(E514="x",C516="x")),
      "MOTSÄGELSEFULLT SVAR",
      IF(
       AND(E514="x",C516="x"),
       "MOTSÄGELSEFULLT SVAR",
       IF(
        AND(C518="x",D518="x"),
        "MOTSÄGELSEFULL BEDÖMNING",
        IF(
         OR(C518="x",D518="x"),
           COUNTIF(C512:E512,"x")+COUNTIF(C514:D514,"x"),
           "ANGE BEDÖMNING OCKSÅ")))))))))</f>
        <v>FULLSTÄNDIGT SVAR SAKNAS PÅ FRÅGA 8</v>
      </c>
      <c r="F518" s="336"/>
      <c r="G518" s="356"/>
      <c r="H518" s="371">
        <f ca="1">IF(ISNUMBER(E518),E518,0)</f>
        <v>0</v>
      </c>
      <c r="I518" s="371"/>
      <c r="J518" s="371"/>
      <c r="K518" s="158">
        <f ca="1">$H518</f>
        <v>0</v>
      </c>
      <c r="L518" s="371"/>
    </row>
    <row r="519" spans="1:12" s="158" customFormat="1">
      <c r="A519" s="376"/>
      <c r="B519" s="31"/>
      <c r="F519" s="347"/>
      <c r="G519" s="348"/>
      <c r="H519" s="371"/>
      <c r="I519" s="371"/>
      <c r="J519" s="371"/>
      <c r="K519" s="371"/>
      <c r="L519" s="371"/>
    </row>
    <row r="520" spans="1:12" s="337" customFormat="1" ht="14.5" customHeight="1">
      <c r="A520" s="224"/>
      <c r="B520" s="388"/>
      <c r="C520" s="500" t="str">
        <f ca="1">IF(ISNUMBER(SEARCH("FÖRUTSÄTTER",E518)),"Felmeddelandet ""FÖRUTSÄTTER ANNAT SVAR PÅ FRÅGA X"" uppstår när man har angett att man inte har haft frågans arbetssätt under hela 2-årsperioden.","")</f>
        <v/>
      </c>
      <c r="D520" s="500"/>
      <c r="E520" s="500"/>
      <c r="F520" s="416"/>
      <c r="G520" s="370"/>
    </row>
    <row r="521" spans="1:12" s="158" customFormat="1" ht="40" customHeight="1">
      <c r="A521" s="376"/>
      <c r="B521" s="31"/>
      <c r="F521" s="347"/>
      <c r="G521" s="370"/>
    </row>
    <row r="522" spans="1:12" s="376" customFormat="1" ht="40" customHeight="1">
      <c r="A522" s="108">
        <v>3</v>
      </c>
      <c r="B522" s="378">
        <f ca="1">MAX(B10:INDIRECT(ADDRESS(ROW()-1,COLUMN())))+1</f>
        <v>36</v>
      </c>
      <c r="C522" s="465" t="s">
        <v>462</v>
      </c>
      <c r="D522" s="465"/>
      <c r="E522" s="465"/>
      <c r="F522" s="199"/>
      <c r="G522" s="391"/>
      <c r="H522" s="393"/>
      <c r="I522" s="393"/>
      <c r="J522" s="393"/>
      <c r="K522" s="393"/>
      <c r="L522" s="393"/>
    </row>
    <row r="523" spans="1:12" s="158" customFormat="1" ht="17.5">
      <c r="A523" s="28"/>
      <c r="B523" s="152"/>
      <c r="C523" s="489" t="s">
        <v>36</v>
      </c>
      <c r="D523" s="489"/>
      <c r="E523" s="489"/>
      <c r="F523" s="352"/>
      <c r="G523" s="368"/>
      <c r="H523" s="371"/>
      <c r="I523" s="371"/>
      <c r="J523" s="371"/>
      <c r="K523" s="371"/>
      <c r="L523" s="371"/>
    </row>
    <row r="524" spans="1:12" s="158" customFormat="1" ht="16" customHeight="1">
      <c r="A524" s="376"/>
      <c r="B524" s="31"/>
      <c r="C524" s="454" t="s">
        <v>594</v>
      </c>
      <c r="D524" s="455"/>
      <c r="E524" s="456"/>
      <c r="F524" s="353"/>
      <c r="G524" s="504"/>
      <c r="H524" s="371"/>
      <c r="I524" s="371"/>
      <c r="J524" s="371"/>
      <c r="K524" s="371"/>
      <c r="L524" s="371"/>
    </row>
    <row r="525" spans="1:12" s="158" customFormat="1" ht="56" customHeight="1">
      <c r="A525" s="42"/>
      <c r="B525" s="34"/>
      <c r="C525" s="160" t="s">
        <v>376</v>
      </c>
      <c r="D525" s="160" t="s">
        <v>189</v>
      </c>
      <c r="E525" s="160" t="s">
        <v>377</v>
      </c>
      <c r="F525" s="328"/>
      <c r="G525" s="504"/>
      <c r="H525" s="371"/>
      <c r="I525" s="371"/>
      <c r="J525" s="371"/>
      <c r="K525" s="371"/>
      <c r="L525" s="371"/>
    </row>
    <row r="526" spans="1:12" s="158" customFormat="1" ht="16" customHeight="1">
      <c r="A526" s="376"/>
      <c r="B526" s="31"/>
      <c r="C526" s="346"/>
      <c r="D526" s="346"/>
      <c r="E526" s="346"/>
      <c r="F526" s="412"/>
      <c r="G526" s="504"/>
      <c r="H526" s="371"/>
      <c r="I526" s="371"/>
      <c r="J526" s="371"/>
      <c r="K526" s="371"/>
      <c r="L526" s="371"/>
    </row>
    <row r="527" spans="1:12" s="158" customFormat="1" ht="28">
      <c r="A527" s="42"/>
      <c r="B527" s="34"/>
      <c r="C527" s="349" t="s">
        <v>187</v>
      </c>
      <c r="D527" s="354" t="s">
        <v>552</v>
      </c>
      <c r="E527" s="372" t="s">
        <v>190</v>
      </c>
      <c r="F527" s="329"/>
      <c r="G527" s="504"/>
      <c r="H527" s="371"/>
      <c r="I527" s="371"/>
      <c r="J527" s="371"/>
      <c r="K527" s="371"/>
      <c r="L527" s="371"/>
    </row>
    <row r="528" spans="1:12" s="158" customFormat="1" ht="16" customHeight="1">
      <c r="A528" s="376"/>
      <c r="B528" s="31"/>
      <c r="C528" s="346"/>
      <c r="D528" s="346"/>
      <c r="E528" s="346"/>
      <c r="F528" s="412"/>
      <c r="G528" s="504"/>
      <c r="H528" s="371"/>
      <c r="I528" s="371"/>
      <c r="J528" s="371"/>
      <c r="K528" s="371"/>
      <c r="L528" s="371"/>
    </row>
    <row r="529" spans="1:12" s="158" customFormat="1" ht="16" customHeight="1">
      <c r="A529" s="376"/>
      <c r="B529" s="31"/>
      <c r="C529" s="460" t="s">
        <v>2</v>
      </c>
      <c r="D529" s="460"/>
      <c r="E529" s="460"/>
      <c r="F529" s="344"/>
      <c r="G529" s="504"/>
      <c r="H529" s="371"/>
      <c r="I529" s="371"/>
      <c r="J529" s="371"/>
      <c r="K529" s="371"/>
      <c r="L529" s="371"/>
    </row>
    <row r="530" spans="1:12" s="158" customFormat="1" ht="16" customHeight="1">
      <c r="A530" s="376"/>
      <c r="B530" s="31"/>
      <c r="C530" s="453"/>
      <c r="D530" s="453"/>
      <c r="E530" s="453"/>
      <c r="F530" s="413"/>
      <c r="G530" s="504"/>
      <c r="H530" s="371"/>
      <c r="I530" s="371"/>
      <c r="J530" s="371"/>
      <c r="K530" s="371"/>
      <c r="L530" s="371"/>
    </row>
    <row r="531" spans="1:12" s="158" customFormat="1" ht="16" customHeight="1">
      <c r="A531" s="376"/>
      <c r="B531" s="31"/>
      <c r="C531" s="316" t="s">
        <v>60</v>
      </c>
      <c r="D531" s="317" t="s">
        <v>61</v>
      </c>
      <c r="E531" s="345" t="s">
        <v>3</v>
      </c>
      <c r="F531" s="336"/>
      <c r="G531" s="504"/>
      <c r="H531" s="371"/>
      <c r="I531" s="371"/>
      <c r="J531" s="371"/>
      <c r="K531" s="371"/>
      <c r="L531" s="371"/>
    </row>
    <row r="532" spans="1:12" s="158" customFormat="1" ht="16" customHeight="1">
      <c r="A532" s="376"/>
      <c r="B532" s="31"/>
      <c r="C532" s="346"/>
      <c r="D532" s="346"/>
      <c r="E532" s="345" t="str">
        <f ca="1">IF(
 OR(E145="FRÅGAN ÄR OBESVARAD",E145="ANGE SVAR OCKSÅ",E145="ANGE BEDÖMNING OCKSÅ",E145="FULLSTÄNDIGT SVAR SAKNAS PÅ FRÅGA 12"),
 "FULLSTÄNDIGT SVAR SAKNAS PÅ FRÅGA "&amp; B133,
 IF(
  OR(E145="MOTSÄGELSEFULLT SVAR",E145="MOTSÄGELSEFULL BEDÖMNING",E145="EJ SAMMANHÄNGANDE INTERVALL"),
  "EJ KORREKT IFYLLT SVAR I FRÅGA "&amp; B133,
  IF(
   OR(C141="x",C143="x"),
   "FÖRUTSÄTTER ANNAT SVAR PÅ FRÅGA "&amp; B133,
   IF(
    AND(ISBLANK(C526),ISBLANK(D526),ISBLANK(E526),ISBLANK(C528),ISBLANK(D528),ISBLANK(E528),ISBLANK(C530),ISBLANK(C532),ISBLANK(D532)),
    "FRÅGAN ÄR OBESVARAD",
    IF(
     AND(ISBLANK(C526),ISBLANK(D526),ISBLANK(E526),ISBLANK(C528),ISBLANK(D528),ISBLANK(E528),ISBLANK(C530)),
     "ANGE SVAR OCKSÅ",
     IF(
      AND(OR(C526="x",D526="x",E526="x",C528="x",D528="x"),OR(E528="x",C530="x")),
      "MOTSÄGELSEFULLT SVAR",
      IF(
       AND(E528="x",C530="x"),
       "MOTSÄGELSEFULLT SVAR",
       IF(
        AND(C532="x",D532="x"),
        "MOTSÄGELSEFULL BEDÖMNING",
        IF(
         OR(C532="x",D532="x"),
         COUNTIF(C526:E526,"x")+COUNTIF(C528:D528,"x"),
         "ANGE BEDÖMNING OCKSÅ")))))))))</f>
        <v>FULLSTÄNDIGT SVAR SAKNAS PÅ FRÅGA 8</v>
      </c>
      <c r="F532" s="336"/>
      <c r="G532" s="504"/>
      <c r="H532" s="371">
        <f ca="1">IF(ISNUMBER(E532),E532,0)</f>
        <v>0</v>
      </c>
      <c r="I532" s="371"/>
      <c r="J532" s="371"/>
      <c r="K532" s="158">
        <f ca="1">$H532</f>
        <v>0</v>
      </c>
      <c r="L532" s="371"/>
    </row>
    <row r="533" spans="1:12" s="337" customFormat="1">
      <c r="A533" s="224"/>
      <c r="B533" s="388"/>
      <c r="F533" s="347"/>
    </row>
    <row r="534" spans="1:12" s="337" customFormat="1" ht="14.5" customHeight="1">
      <c r="A534" s="224"/>
      <c r="B534" s="388"/>
      <c r="C534" s="500" t="str">
        <f ca="1">IF(ISNUMBER(SEARCH("FÖRUTSÄTTER",E532)),"Felmeddelandet ""FÖRUTSÄTTER ANNAT SVAR PÅ FRÅGA X"" uppstår när man har angett att man inte har haft frågans arbetssätt under hela 2-årsperioden.","")</f>
        <v/>
      </c>
      <c r="D534" s="500"/>
      <c r="E534" s="500"/>
      <c r="F534" s="416"/>
      <c r="G534" s="370"/>
    </row>
    <row r="535" spans="1:12" s="158" customFormat="1" ht="40" customHeight="1">
      <c r="A535" s="376"/>
      <c r="B535" s="31"/>
      <c r="D535" s="369"/>
      <c r="F535" s="347"/>
      <c r="G535" s="370"/>
    </row>
    <row r="536" spans="1:12" s="376" customFormat="1" ht="40" customHeight="1" thickBot="1">
      <c r="A536" s="108">
        <v>3</v>
      </c>
      <c r="B536" s="378">
        <f ca="1">MAX(B10:INDIRECT(ADDRESS(ROW()-1,COLUMN())))+1</f>
        <v>37</v>
      </c>
      <c r="C536" s="465" t="s">
        <v>463</v>
      </c>
      <c r="D536" s="465"/>
      <c r="E536" s="465"/>
      <c r="F536" s="199"/>
      <c r="G536" s="391"/>
      <c r="H536" s="393"/>
      <c r="I536" s="393"/>
      <c r="J536" s="393"/>
      <c r="K536" s="393"/>
      <c r="L536" s="393"/>
    </row>
    <row r="537" spans="1:12" s="158" customFormat="1" ht="18" thickBot="1">
      <c r="A537" s="28"/>
      <c r="B537" s="152"/>
      <c r="C537" s="489" t="s">
        <v>36</v>
      </c>
      <c r="D537" s="489"/>
      <c r="E537" s="489"/>
      <c r="F537" s="352"/>
      <c r="G537" s="397" t="s">
        <v>77</v>
      </c>
      <c r="H537" s="371"/>
      <c r="I537" s="371"/>
      <c r="J537" s="371"/>
      <c r="K537" s="371"/>
      <c r="L537" s="371"/>
    </row>
    <row r="538" spans="1:12" s="158" customFormat="1" ht="16" customHeight="1">
      <c r="A538" s="376"/>
      <c r="B538" s="31"/>
      <c r="C538" s="454" t="s">
        <v>612</v>
      </c>
      <c r="D538" s="455"/>
      <c r="E538" s="456"/>
      <c r="F538" s="353"/>
      <c r="G538" s="443" t="s">
        <v>558</v>
      </c>
      <c r="H538" s="371"/>
      <c r="I538" s="371"/>
      <c r="J538" s="371"/>
      <c r="K538" s="371"/>
      <c r="L538" s="371"/>
    </row>
    <row r="539" spans="1:12" s="158" customFormat="1" ht="56.5" customHeight="1">
      <c r="A539" s="42"/>
      <c r="B539" s="34"/>
      <c r="C539" s="160" t="s">
        <v>556</v>
      </c>
      <c r="D539" s="160" t="s">
        <v>555</v>
      </c>
      <c r="E539" s="160" t="s">
        <v>557</v>
      </c>
      <c r="F539" s="328"/>
      <c r="G539" s="444"/>
      <c r="H539" s="371"/>
      <c r="I539" s="371"/>
      <c r="J539" s="371"/>
      <c r="K539" s="371"/>
      <c r="L539" s="371"/>
    </row>
    <row r="540" spans="1:12" s="158" customFormat="1" ht="16" customHeight="1">
      <c r="A540" s="376"/>
      <c r="B540" s="31"/>
      <c r="C540" s="346"/>
      <c r="D540" s="346"/>
      <c r="E540" s="346"/>
      <c r="F540" s="412"/>
      <c r="G540" s="444"/>
      <c r="H540" s="371"/>
      <c r="I540" s="371"/>
      <c r="J540" s="371"/>
      <c r="K540" s="371"/>
      <c r="L540" s="371"/>
    </row>
    <row r="541" spans="1:12" s="158" customFormat="1" ht="43.5" customHeight="1">
      <c r="A541" s="42"/>
      <c r="B541" s="34"/>
      <c r="C541" s="160" t="s">
        <v>553</v>
      </c>
      <c r="D541" s="161" t="s">
        <v>554</v>
      </c>
      <c r="E541" s="400" t="s">
        <v>72</v>
      </c>
      <c r="F541" s="373"/>
      <c r="G541" s="444"/>
      <c r="H541" s="371"/>
      <c r="I541" s="371"/>
      <c r="J541" s="371"/>
      <c r="K541" s="371"/>
      <c r="L541" s="371"/>
    </row>
    <row r="542" spans="1:12" s="158" customFormat="1" ht="16" customHeight="1" thickBot="1">
      <c r="A542" s="376"/>
      <c r="B542" s="31"/>
      <c r="C542" s="346"/>
      <c r="D542" s="346"/>
      <c r="E542" s="346"/>
      <c r="F542" s="412"/>
      <c r="G542" s="445"/>
      <c r="H542" s="371"/>
      <c r="I542" s="371"/>
      <c r="J542" s="371"/>
      <c r="K542" s="371"/>
      <c r="L542" s="371"/>
    </row>
    <row r="543" spans="1:12" s="158" customFormat="1" ht="16" customHeight="1">
      <c r="A543" s="376"/>
      <c r="B543" s="31"/>
      <c r="C543" s="460" t="s">
        <v>2</v>
      </c>
      <c r="D543" s="460"/>
      <c r="E543" s="460"/>
      <c r="F543" s="344"/>
      <c r="G543" s="356"/>
      <c r="H543" s="371"/>
      <c r="I543" s="371"/>
      <c r="J543" s="371"/>
      <c r="K543" s="371"/>
      <c r="L543" s="371"/>
    </row>
    <row r="544" spans="1:12" s="158" customFormat="1" ht="16" customHeight="1">
      <c r="A544" s="376"/>
      <c r="B544" s="31"/>
      <c r="C544" s="453"/>
      <c r="D544" s="453"/>
      <c r="E544" s="453"/>
      <c r="F544" s="413"/>
      <c r="G544" s="356"/>
      <c r="H544" s="371"/>
      <c r="I544" s="371"/>
      <c r="J544" s="371"/>
      <c r="K544" s="371"/>
      <c r="L544" s="371"/>
    </row>
    <row r="545" spans="1:12" s="158" customFormat="1" ht="16" customHeight="1">
      <c r="A545" s="376"/>
      <c r="B545" s="31"/>
      <c r="C545" s="316" t="s">
        <v>60</v>
      </c>
      <c r="D545" s="317" t="s">
        <v>61</v>
      </c>
      <c r="E545" s="345" t="s">
        <v>3</v>
      </c>
      <c r="F545" s="336"/>
      <c r="G545" s="356"/>
      <c r="H545" s="371"/>
      <c r="I545" s="371"/>
      <c r="J545" s="371"/>
      <c r="K545" s="371"/>
      <c r="L545" s="371"/>
    </row>
    <row r="546" spans="1:12" s="158" customFormat="1" ht="16" customHeight="1">
      <c r="A546" s="376"/>
      <c r="B546" s="31"/>
      <c r="C546" s="346"/>
      <c r="D546" s="346"/>
      <c r="E546" s="345" t="str">
        <f ca="1">IF(
 OR(E226="FRÅGAN ÄR OBESVARAD",E226="ANGE SVAR OCKSÅ",E226="ANGE BEDÖMNING OCKSÅ",E226="FULLSTÄNDIGT SVAR SAKNAS PÅ FRÅGA 12"),
 "FULLSTÄNDIGT SVAR SAKNAS PÅ FRÅGA "&amp; B214,
 IF(
  OR(E226="MOTSÄGELSEFULLT SVAR",E226="MOTSÄGELSEFULL BEDÖMNING",E226="EJ SAMMANHÄNGANDE INTERVALL"),
  "EJ KORREKT IFYLLT SVAR I FRÅGA "&amp; B214,
  IF(
   OR(C222="x",C224="x"),
   "FÖRUTSÄTTER ANNAT SVAR PÅ FRÅGA "&amp; B214,
   IF(
    AND(ISBLANK(C540),ISBLANK(D540),ISBLANK(E540),ISBLANK(C542),ISBLANK(D542),ISBLANK(E542),ISBLANK(C544),ISBLANK(C546),ISBLANK(D546)),
    "FRÅGAN ÄR OBESVARAD",
    IF(
     AND(ISBLANK(C540),ISBLANK(D540),ISBLANK(E540),ISBLANK(C542),ISBLANK(D542),ISBLANK(E542),ISBLANK(C544)),
     "ANGE SVAR OCKSÅ",
     IF(
      AND(OR(C540="x",D540="x",E540="x",C542="x",D542="x"),OR(E542="x",C544="x")),
      "MOTSÄGELSEFULLT SVAR",
      IF(
       AND(E542="x",C544="x"),
       "MOTSÄGELSEFULLT SVAR",
       IF(
        AND(C546="x",D546="x"),
        "MOTSÄGELSEFULL BEDÖMNING",
        IF(
         OR(C546="x",D546="x"),
         COUNTIF(C540:E540,"x")+COUNTIF(C542:D542,"x"),
         "ANGE BEDÖMNING OCKSÅ")))))))))</f>
        <v>FULLSTÄNDIGT SVAR SAKNAS PÅ FRÅGA 13</v>
      </c>
      <c r="F546" s="336"/>
      <c r="G546" s="356"/>
      <c r="H546" s="371">
        <f ca="1">IF(ISNUMBER(E546),E546,0)</f>
        <v>0</v>
      </c>
      <c r="I546" s="371"/>
      <c r="J546" s="371"/>
      <c r="K546" s="158">
        <f ca="1">$H546</f>
        <v>0</v>
      </c>
      <c r="L546" s="371"/>
    </row>
    <row r="547" spans="1:12" s="337" customFormat="1">
      <c r="A547" s="224"/>
      <c r="B547" s="388"/>
      <c r="F547" s="347"/>
    </row>
    <row r="548" spans="1:12" s="337" customFormat="1" ht="14.5" customHeight="1">
      <c r="A548" s="224"/>
      <c r="B548" s="388"/>
      <c r="C548" s="500" t="str">
        <f ca="1">IF(ISNUMBER(SEARCH("FÖRUTSÄTTER",E546)),"Felmeddelandet ""FÖRUTSÄTTER ANNAT SVAR PÅ FRÅGA X"" uppstår när man har angett att man inte har haft frågans arbetssätt under hela 2-årsperioden.","")</f>
        <v/>
      </c>
      <c r="D548" s="500"/>
      <c r="E548" s="500"/>
      <c r="F548" s="416"/>
      <c r="G548" s="370"/>
    </row>
    <row r="549" spans="1:12" s="337" customFormat="1" ht="40" customHeight="1">
      <c r="A549" s="224"/>
      <c r="B549" s="388"/>
      <c r="F549" s="347"/>
    </row>
    <row r="550" spans="1:12" s="376" customFormat="1" ht="40" customHeight="1" thickBot="1">
      <c r="A550" s="108">
        <v>3</v>
      </c>
      <c r="B550" s="378">
        <f ca="1">MAX(B10:INDIRECT(ADDRESS(ROW()-1,COLUMN())))+1</f>
        <v>38</v>
      </c>
      <c r="C550" s="465" t="s">
        <v>464</v>
      </c>
      <c r="D550" s="465"/>
      <c r="E550" s="465"/>
      <c r="F550" s="199"/>
      <c r="G550" s="391"/>
      <c r="H550" s="393"/>
      <c r="I550" s="393"/>
      <c r="J550" s="393"/>
      <c r="K550" s="393"/>
      <c r="L550" s="393"/>
    </row>
    <row r="551" spans="1:12" s="158" customFormat="1" ht="18" thickBot="1">
      <c r="A551" s="28"/>
      <c r="B551" s="152"/>
      <c r="C551" s="489" t="s">
        <v>36</v>
      </c>
      <c r="D551" s="489"/>
      <c r="E551" s="489"/>
      <c r="F551" s="352"/>
      <c r="G551" s="397" t="s">
        <v>77</v>
      </c>
      <c r="H551" s="371"/>
      <c r="I551" s="371"/>
      <c r="J551" s="371"/>
      <c r="K551" s="371"/>
      <c r="L551" s="371"/>
    </row>
    <row r="552" spans="1:12" s="158" customFormat="1" ht="16" customHeight="1">
      <c r="A552" s="376"/>
      <c r="B552" s="31"/>
      <c r="C552" s="460" t="s">
        <v>595</v>
      </c>
      <c r="D552" s="460"/>
      <c r="E552" s="460"/>
      <c r="F552" s="353"/>
      <c r="G552" s="443" t="s">
        <v>561</v>
      </c>
      <c r="H552" s="371"/>
      <c r="I552" s="371"/>
      <c r="J552" s="371"/>
      <c r="K552" s="371"/>
      <c r="L552" s="371"/>
    </row>
    <row r="553" spans="1:12" s="158" customFormat="1" ht="69.5" customHeight="1">
      <c r="A553" s="42"/>
      <c r="B553" s="34"/>
      <c r="C553" s="160" t="s">
        <v>378</v>
      </c>
      <c r="D553" s="160" t="s">
        <v>465</v>
      </c>
      <c r="E553" s="160" t="s">
        <v>466</v>
      </c>
      <c r="F553" s="328"/>
      <c r="G553" s="444"/>
      <c r="H553" s="371"/>
      <c r="I553" s="371"/>
      <c r="J553" s="371"/>
      <c r="K553" s="371"/>
      <c r="L553" s="371"/>
    </row>
    <row r="554" spans="1:12" s="158" customFormat="1" ht="16" customHeight="1">
      <c r="A554" s="376"/>
      <c r="B554" s="31"/>
      <c r="C554" s="346"/>
      <c r="D554" s="346"/>
      <c r="E554" s="346"/>
      <c r="F554" s="412"/>
      <c r="G554" s="444"/>
      <c r="H554" s="371"/>
      <c r="I554" s="371"/>
      <c r="J554" s="371"/>
      <c r="K554" s="371"/>
      <c r="L554" s="371"/>
    </row>
    <row r="555" spans="1:12" s="158" customFormat="1" ht="44.5" customHeight="1">
      <c r="A555" s="42"/>
      <c r="B555" s="34"/>
      <c r="C555" s="349" t="s">
        <v>560</v>
      </c>
      <c r="D555" s="354" t="s">
        <v>467</v>
      </c>
      <c r="E555" s="234" t="s">
        <v>35</v>
      </c>
      <c r="F555" s="329"/>
      <c r="G555" s="444"/>
      <c r="H555" s="371"/>
      <c r="I555" s="371"/>
      <c r="J555" s="371"/>
      <c r="K555" s="371"/>
      <c r="L555" s="371"/>
    </row>
    <row r="556" spans="1:12" s="158" customFormat="1" ht="16" customHeight="1">
      <c r="A556" s="376"/>
      <c r="B556" s="31"/>
      <c r="C556" s="346"/>
      <c r="D556" s="346"/>
      <c r="E556" s="346"/>
      <c r="F556" s="412"/>
      <c r="G556" s="444"/>
      <c r="H556" s="371"/>
      <c r="I556" s="371"/>
      <c r="J556" s="371"/>
      <c r="K556" s="371"/>
      <c r="L556" s="371"/>
    </row>
    <row r="557" spans="1:12" s="158" customFormat="1" ht="16" customHeight="1">
      <c r="A557" s="376"/>
      <c r="B557" s="31"/>
      <c r="C557" s="460" t="s">
        <v>2</v>
      </c>
      <c r="D557" s="460"/>
      <c r="E557" s="460"/>
      <c r="F557" s="344"/>
      <c r="G557" s="444"/>
      <c r="H557" s="371"/>
      <c r="I557" s="371"/>
      <c r="J557" s="371"/>
      <c r="K557" s="371"/>
      <c r="L557" s="371"/>
    </row>
    <row r="558" spans="1:12" s="158" customFormat="1" ht="16" customHeight="1">
      <c r="A558" s="376"/>
      <c r="B558" s="31"/>
      <c r="C558" s="453"/>
      <c r="D558" s="453"/>
      <c r="E558" s="453"/>
      <c r="F558" s="413"/>
      <c r="G558" s="444"/>
      <c r="H558" s="371"/>
      <c r="I558" s="371"/>
      <c r="J558" s="371"/>
      <c r="K558" s="371"/>
      <c r="L558" s="371"/>
    </row>
    <row r="559" spans="1:12" s="158" customFormat="1" ht="16" customHeight="1">
      <c r="A559" s="376"/>
      <c r="B559" s="31"/>
      <c r="C559" s="316" t="s">
        <v>60</v>
      </c>
      <c r="D559" s="317" t="s">
        <v>61</v>
      </c>
      <c r="E559" s="345" t="s">
        <v>3</v>
      </c>
      <c r="F559" s="336"/>
      <c r="G559" s="444"/>
      <c r="H559" s="371"/>
      <c r="I559" s="371"/>
      <c r="J559" s="371"/>
      <c r="K559" s="371"/>
      <c r="L559" s="371"/>
    </row>
    <row r="560" spans="1:12" s="158" customFormat="1" ht="16" customHeight="1">
      <c r="A560" s="376"/>
      <c r="B560" s="31"/>
      <c r="C560" s="346"/>
      <c r="D560" s="346"/>
      <c r="E560" s="345" t="str">
        <f>IF(
 AND(ISBLANK(C554),ISBLANK(D554),ISBLANK(E554),ISBLANK(C556),ISBLANK(D556),ISBLANK(E556),ISBLANK(C558),ISBLANK(C560),ISBLANK(D560)),
 "FRÅGAN ÄR OBESVARAD",
 IF(
  AND(ISBLANK(C554),ISBLANK(D554),ISBLANK(E554),ISBLANK(C556),ISBLANK(D556),ISBLANK(E556),ISBLANK(C558)),
  "ANGE SVAR OCKSÅ",
  IF(
   AND(OR(C554="x",D554="x",E554="x",C556="x",D556="x"),OR(E556="x",C558="x")),
   "MOTSÄGELSEFULLT SVAR",
   IF(
    AND(E556="x",C558="x"),
    "MOTSÄGELSEFULLT SVAR",
    IF(
     AND(C560="x",D560="x"),
     "MOTSÄGELSEFULL BEDÖMNING",
     IF(
      OR(C560="x",D560="x"),
      COUNTIF(C554:E554,"x")+COUNTIF(C556:D556,"x"),
      "ANGE BEDÖMNING OCKSÅ"))))))</f>
        <v>FRÅGAN ÄR OBESVARAD</v>
      </c>
      <c r="F560" s="336"/>
      <c r="G560" s="444"/>
      <c r="H560" s="371">
        <f>IF(ISNUMBER(E560),E560,0)</f>
        <v>0</v>
      </c>
      <c r="I560" s="371"/>
      <c r="J560" s="371"/>
      <c r="K560" s="158">
        <f>$H560</f>
        <v>0</v>
      </c>
      <c r="L560" s="371"/>
    </row>
    <row r="561" spans="1:12" s="158" customFormat="1" ht="15" thickBot="1">
      <c r="A561" s="376"/>
      <c r="B561" s="31"/>
      <c r="C561" s="337"/>
      <c r="D561" s="337"/>
      <c r="E561" s="335"/>
      <c r="F561" s="336"/>
      <c r="G561" s="445"/>
    </row>
    <row r="562" spans="1:12" s="337" customFormat="1" ht="14.5" customHeight="1">
      <c r="A562" s="224"/>
      <c r="B562" s="388"/>
      <c r="C562" s="500" t="str">
        <f>IF(ISNUMBER(SEARCH("FÖRUTSÄTTER",E560)),"Felmeddelandet ""FÖRUTSÄTTER ANNAT SVAR PÅ FRÅGA X"" uppstår när man har angett att man inte har haft frågans arbetssätt under hela 2-årsperioden.","")</f>
        <v/>
      </c>
      <c r="D562" s="500"/>
      <c r="E562" s="500"/>
      <c r="F562" s="416"/>
      <c r="G562" s="370"/>
    </row>
    <row r="563" spans="1:12" s="337" customFormat="1" ht="40" customHeight="1">
      <c r="A563" s="224"/>
      <c r="B563" s="388"/>
      <c r="F563" s="347"/>
    </row>
    <row r="564" spans="1:12" s="158" customFormat="1" ht="30" customHeight="1">
      <c r="A564" s="486" t="s">
        <v>212</v>
      </c>
      <c r="B564" s="486"/>
      <c r="C564" s="486"/>
      <c r="D564" s="486"/>
      <c r="E564" s="486"/>
      <c r="F564" s="197"/>
      <c r="G564" s="197"/>
    </row>
    <row r="565" spans="1:12" s="158" customFormat="1" ht="15" customHeight="1">
      <c r="A565" s="376"/>
      <c r="B565" s="31"/>
      <c r="F565" s="347"/>
      <c r="G565" s="157"/>
    </row>
    <row r="566" spans="1:12" s="158" customFormat="1" ht="70" customHeight="1">
      <c r="A566" s="376"/>
      <c r="B566" s="31"/>
      <c r="C566" s="502" t="s">
        <v>562</v>
      </c>
      <c r="D566" s="502"/>
      <c r="E566" s="502"/>
      <c r="F566" s="365"/>
      <c r="G566" s="374"/>
    </row>
    <row r="567" spans="1:12" s="158" customFormat="1" ht="50" customHeight="1">
      <c r="A567" s="376"/>
      <c r="B567" s="31"/>
      <c r="F567" s="347"/>
      <c r="G567" s="157"/>
    </row>
    <row r="568" spans="1:12" s="376" customFormat="1" ht="40" customHeight="1" thickBot="1">
      <c r="A568" s="108">
        <v>4</v>
      </c>
      <c r="B568" s="378">
        <f ca="1">MAX(B10:INDIRECT(ADDRESS(ROW()-1,COLUMN())))+1</f>
        <v>39</v>
      </c>
      <c r="C568" s="465" t="s">
        <v>468</v>
      </c>
      <c r="D568" s="465"/>
      <c r="E568" s="465"/>
      <c r="F568" s="199"/>
      <c r="G568" s="392"/>
    </row>
    <row r="569" spans="1:12" s="158" customFormat="1" ht="18" thickBot="1">
      <c r="A569" s="28"/>
      <c r="B569" s="152"/>
      <c r="C569" s="489" t="s">
        <v>37</v>
      </c>
      <c r="D569" s="489"/>
      <c r="E569" s="489"/>
      <c r="F569" s="352"/>
      <c r="G569" s="397" t="s">
        <v>77</v>
      </c>
    </row>
    <row r="570" spans="1:12" s="158" customFormat="1" ht="16" customHeight="1">
      <c r="A570" s="376"/>
      <c r="B570" s="31"/>
      <c r="C570" s="454" t="s">
        <v>596</v>
      </c>
      <c r="D570" s="455"/>
      <c r="E570" s="456"/>
      <c r="F570" s="353"/>
      <c r="G570" s="443" t="s">
        <v>380</v>
      </c>
    </row>
    <row r="571" spans="1:12" s="158" customFormat="1" ht="16" customHeight="1">
      <c r="A571" s="42"/>
      <c r="B571" s="34"/>
      <c r="C571" s="349" t="s">
        <v>10</v>
      </c>
      <c r="D571" s="349" t="s">
        <v>477</v>
      </c>
      <c r="E571" s="349" t="s">
        <v>478</v>
      </c>
      <c r="F571" s="328"/>
      <c r="G571" s="444"/>
    </row>
    <row r="572" spans="1:12" s="158" customFormat="1" ht="16" customHeight="1">
      <c r="A572" s="376"/>
      <c r="B572" s="31"/>
      <c r="C572" s="346"/>
      <c r="D572" s="346"/>
      <c r="E572" s="346"/>
      <c r="F572" s="412"/>
      <c r="G572" s="444"/>
    </row>
    <row r="573" spans="1:12" s="158" customFormat="1" ht="16" customHeight="1">
      <c r="A573" s="42"/>
      <c r="B573" s="34"/>
      <c r="C573" s="349" t="s">
        <v>493</v>
      </c>
      <c r="D573" s="354" t="s">
        <v>494</v>
      </c>
      <c r="E573" s="355" t="s">
        <v>2</v>
      </c>
      <c r="F573" s="351"/>
      <c r="G573" s="444"/>
    </row>
    <row r="574" spans="1:12" s="158" customFormat="1" ht="16" customHeight="1">
      <c r="A574" s="376"/>
      <c r="B574" s="31"/>
      <c r="C574" s="346"/>
      <c r="D574" s="346"/>
      <c r="E574" s="346"/>
      <c r="F574" s="412"/>
      <c r="G574" s="444"/>
    </row>
    <row r="575" spans="1:12" s="158" customFormat="1" ht="16" customHeight="1">
      <c r="A575" s="376"/>
      <c r="B575" s="31"/>
      <c r="C575" s="316" t="s">
        <v>60</v>
      </c>
      <c r="D575" s="317" t="s">
        <v>61</v>
      </c>
      <c r="E575" s="345" t="s">
        <v>3</v>
      </c>
      <c r="F575" s="336"/>
      <c r="G575" s="444"/>
    </row>
    <row r="576" spans="1:12" s="158" customFormat="1" ht="16" customHeight="1">
      <c r="A576" s="376"/>
      <c r="B576" s="31"/>
      <c r="C576" s="346"/>
      <c r="D576" s="346"/>
      <c r="E576" s="345" t="str">
        <f>IF(
 AND(
  ISBLANK(C572),
  ISBLANK(D572),
  ISBLANK(E572),
  ISBLANK(C574),
  ISBLANK(D574),
  ISBLANK(E574),
  ISBLANK(C576),
  ISBLANK(D576)),
 "FRÅGAN ÄR OBESVARAD",
 IF(
  AND(
   ISBLANK(C572),
   ISBLANK(D572),
   ISBLANK(E572),
   ISBLANK(C574),
   ISBLANK(D574),
   ISBLANK(E574)),
  "ANGE SVAR OCKSÅ",
  IF(
   AND(
    ISBLANK(C576),
    ISBLANK(D576)),
   "ANGE BEDÖMNING OCKSÅ",
   IF(
    AND(
     OR(C572="x",D572="x",E572="x",C574="x",D574="x"),
     E574="x"),
    "MOTSÄGELSEFULLT SVAR",
    IF(
     AND(
      C576="x",D576="x"),
     "MOTSÄGELSEFULL BEDÖMNING",
     IF(
      AND(
       C572="x",
       ISBLANK(D572),
       OR(E572="x",C574="x",D574="x")),
      "EJ SAMMANHÄNGANDE INTERVALL",
      IF(
       AND(
        D572="x",
        ISBLANK(E572),
        OR(C574="x",D574="x")),
       "EJ SAMMANHÄNGANDE INTERVALL",
       IF(
        AND(
         E572="x",
         ISBLANK(C574),
         D574="x"),
        "EJ SAMMANHÄNGANDE INTERVALL",
        IF(
         E574="x",
         0,
         IF(
          D574="x",
          1,
          IF(
           C574="x",
           2,
           IF(
            E572="x",
            3,
            IF(
             D572="x",
             4,
             5)))))))))))))</f>
        <v>FRÅGAN ÄR OBESVARAD</v>
      </c>
      <c r="F576" s="336"/>
      <c r="G576" s="444"/>
      <c r="H576" s="158">
        <f>IF(ISNUMBER(E576),E576,0)</f>
        <v>0</v>
      </c>
      <c r="L576" s="158">
        <f>$H576</f>
        <v>0</v>
      </c>
    </row>
    <row r="577" spans="1:12" s="158" customFormat="1">
      <c r="A577" s="376"/>
      <c r="B577" s="31"/>
      <c r="C577" s="337"/>
      <c r="D577" s="337"/>
      <c r="E577" s="335"/>
      <c r="F577" s="336"/>
      <c r="G577" s="444"/>
    </row>
    <row r="578" spans="1:12" s="158" customFormat="1">
      <c r="A578" s="376"/>
      <c r="B578" s="31"/>
      <c r="C578" s="500" t="str">
        <f>IF(ISNUMBER(SEARCH("FÖRUTSÄTTER",E576)),"Felmeddelandet ""FÖRUTSÄTTER ANNAT SVAR PÅ FRÅGA X"" uppstår när man har angett att man inte har haft frågans arbetssätt under hela 2-årsperioden.","")</f>
        <v/>
      </c>
      <c r="D578" s="500"/>
      <c r="E578" s="500"/>
      <c r="F578" s="416"/>
      <c r="G578" s="444"/>
    </row>
    <row r="579" spans="1:12" s="158" customFormat="1" ht="58" customHeight="1" thickBot="1">
      <c r="A579" s="376"/>
      <c r="B579" s="31"/>
      <c r="C579" s="337"/>
      <c r="D579" s="337"/>
      <c r="E579" s="335"/>
      <c r="F579" s="336"/>
      <c r="G579" s="445"/>
    </row>
    <row r="580" spans="1:12" s="337" customFormat="1" ht="14.5" customHeight="1">
      <c r="A580" s="224"/>
      <c r="B580" s="388"/>
      <c r="F580" s="347"/>
      <c r="G580" s="375"/>
    </row>
    <row r="581" spans="1:12" s="158" customFormat="1" ht="4" customHeight="1">
      <c r="A581" s="376"/>
      <c r="B581" s="31"/>
      <c r="F581" s="347"/>
      <c r="G581" s="370"/>
    </row>
    <row r="582" spans="1:12" s="376" customFormat="1" ht="40" customHeight="1">
      <c r="A582" s="108">
        <v>4</v>
      </c>
      <c r="B582" s="378">
        <f ca="1">MAX(B10:INDIRECT(ADDRESS(ROW()-1,COLUMN())))+1</f>
        <v>40</v>
      </c>
      <c r="C582" s="465" t="s">
        <v>469</v>
      </c>
      <c r="D582" s="465"/>
      <c r="E582" s="465"/>
      <c r="F582" s="199"/>
      <c r="G582" s="391"/>
    </row>
    <row r="583" spans="1:12" s="158" customFormat="1" ht="17.5">
      <c r="A583" s="28"/>
      <c r="B583" s="152"/>
      <c r="C583" s="489" t="s">
        <v>36</v>
      </c>
      <c r="D583" s="489"/>
      <c r="E583" s="489"/>
      <c r="F583" s="352"/>
      <c r="G583" s="368"/>
    </row>
    <row r="584" spans="1:12" s="158" customFormat="1" ht="16" customHeight="1">
      <c r="A584" s="376"/>
      <c r="B584" s="31"/>
      <c r="C584" s="454" t="s">
        <v>597</v>
      </c>
      <c r="D584" s="455"/>
      <c r="E584" s="456"/>
      <c r="F584" s="353"/>
      <c r="G584" s="504"/>
    </row>
    <row r="585" spans="1:12" s="158" customFormat="1" ht="58" customHeight="1">
      <c r="A585" s="42"/>
      <c r="B585" s="34"/>
      <c r="C585" s="160" t="s">
        <v>423</v>
      </c>
      <c r="D585" s="160" t="s">
        <v>424</v>
      </c>
      <c r="E585" s="160" t="s">
        <v>425</v>
      </c>
      <c r="F585" s="328"/>
      <c r="G585" s="504"/>
    </row>
    <row r="586" spans="1:12" s="158" customFormat="1" ht="16" customHeight="1">
      <c r="A586" s="376"/>
      <c r="B586" s="31"/>
      <c r="C586" s="346"/>
      <c r="D586" s="346"/>
      <c r="E586" s="346"/>
      <c r="F586" s="412"/>
      <c r="G586" s="504"/>
    </row>
    <row r="587" spans="1:12" s="158" customFormat="1" ht="42">
      <c r="A587" s="42"/>
      <c r="B587" s="34"/>
      <c r="C587" s="160" t="s">
        <v>720</v>
      </c>
      <c r="D587" s="161" t="s">
        <v>426</v>
      </c>
      <c r="E587" s="234" t="s">
        <v>35</v>
      </c>
      <c r="F587" s="329"/>
      <c r="G587" s="504"/>
    </row>
    <row r="588" spans="1:12" s="158" customFormat="1" ht="16" customHeight="1">
      <c r="A588" s="376"/>
      <c r="B588" s="31"/>
      <c r="C588" s="346"/>
      <c r="D588" s="346"/>
      <c r="E588" s="346"/>
      <c r="F588" s="412"/>
      <c r="G588" s="504"/>
    </row>
    <row r="589" spans="1:12" s="158" customFormat="1" ht="16" customHeight="1">
      <c r="A589" s="376"/>
      <c r="B589" s="31"/>
      <c r="C589" s="460" t="s">
        <v>2</v>
      </c>
      <c r="D589" s="460"/>
      <c r="E589" s="460"/>
      <c r="F589" s="344"/>
      <c r="G589" s="504"/>
    </row>
    <row r="590" spans="1:12" s="158" customFormat="1" ht="16" customHeight="1">
      <c r="A590" s="376"/>
      <c r="B590" s="31"/>
      <c r="C590" s="453"/>
      <c r="D590" s="453"/>
      <c r="E590" s="453"/>
      <c r="F590" s="413"/>
      <c r="G590" s="504"/>
    </row>
    <row r="591" spans="1:12" s="158" customFormat="1" ht="16" customHeight="1">
      <c r="A591" s="376"/>
      <c r="B591" s="31"/>
      <c r="C591" s="316" t="s">
        <v>60</v>
      </c>
      <c r="D591" s="317" t="s">
        <v>61</v>
      </c>
      <c r="E591" s="345" t="s">
        <v>3</v>
      </c>
      <c r="F591" s="336"/>
      <c r="G591" s="504"/>
    </row>
    <row r="592" spans="1:12" s="158" customFormat="1" ht="16" customHeight="1">
      <c r="A592" s="376"/>
      <c r="B592" s="31"/>
      <c r="C592" s="346"/>
      <c r="D592" s="346"/>
      <c r="E592" s="345" t="str">
        <f>IF(
 AND(ISBLANK(C586),ISBLANK(D586),ISBLANK(E586),ISBLANK(C588),ISBLANK(D588),ISBLANK(E588),ISBLANK(C590),ISBLANK(C592),ISBLANK(D592)),
 "FRÅGAN ÄR OBESVARAD",
 IF(
  AND(ISBLANK(C586),ISBLANK(D586),ISBLANK(E586),ISBLANK(C588),ISBLANK(D588),ISBLANK(E588),ISBLANK(C590)),
  "ANGE SVAR OCKSÅ",
  IF(
   AND(OR(C586="x",D586="x",E586="x",C588="x",D588="x"),OR(E588="x",C590="x")),
   "MOTSÄGELSEFULLT SVAR",
   IF(
    AND(E588="x",C590="x"),
    "MOTSÄGELSEFULLT SVAR",
    IF(
     AND(C592="x",D592="x"),
     "MOTSÄGELSEFULL BEDÖMNING",
     IF(
      OR(C592="x",D592="x"),
      COUNTIF(C586:E586,"x")+COUNTIF(C588:D588,"x"),
      "ANGE BEDÖMNING OCKSÅ"))))))</f>
        <v>FRÅGAN ÄR OBESVARAD</v>
      </c>
      <c r="F592" s="336"/>
      <c r="G592" s="504"/>
      <c r="H592" s="158">
        <f>IF(ISNUMBER(E592),E592,0)</f>
        <v>0</v>
      </c>
      <c r="L592" s="158">
        <f>$H592</f>
        <v>0</v>
      </c>
    </row>
    <row r="593" spans="1:6" s="337" customFormat="1">
      <c r="A593" s="224"/>
      <c r="B593" s="388"/>
      <c r="F593" s="347"/>
    </row>
    <row r="594" spans="1:6" s="337" customFormat="1">
      <c r="A594" s="224"/>
      <c r="B594" s="388"/>
      <c r="C594" s="500" t="str">
        <f>IF(ISNUMBER(SEARCH("FÖRUTSÄTTER",E592)),"Felmeddelandet ""FÖRUTSÄTTER ANNAT SVAR PÅ FRÅGA X"" uppstår när man har angett att man inte har haft frågans arbetssätt under hela 2-årsperioden.","")</f>
        <v/>
      </c>
      <c r="D594" s="500"/>
      <c r="E594" s="500"/>
      <c r="F594" s="416"/>
    </row>
    <row r="595" spans="1:6" s="337" customFormat="1">
      <c r="A595" s="224"/>
      <c r="B595" s="388"/>
      <c r="F595" s="347"/>
    </row>
    <row r="596" spans="1:6" s="337" customFormat="1">
      <c r="A596" s="224"/>
      <c r="B596" s="388"/>
      <c r="F596" s="347"/>
    </row>
    <row r="597" spans="1:6" s="337" customFormat="1">
      <c r="A597" s="224"/>
      <c r="B597" s="388"/>
      <c r="F597" s="347"/>
    </row>
    <row r="598" spans="1:6" s="337" customFormat="1">
      <c r="A598" s="224"/>
      <c r="B598" s="388"/>
      <c r="F598" s="347"/>
    </row>
    <row r="599" spans="1:6" s="337" customFormat="1">
      <c r="A599" s="224"/>
      <c r="B599" s="388"/>
      <c r="F599" s="347"/>
    </row>
    <row r="600" spans="1:6" s="337" customFormat="1">
      <c r="A600" s="224"/>
      <c r="B600" s="388"/>
      <c r="F600" s="347"/>
    </row>
    <row r="601" spans="1:6" s="337" customFormat="1">
      <c r="A601" s="224"/>
      <c r="B601" s="388"/>
      <c r="F601" s="347"/>
    </row>
    <row r="602" spans="1:6" s="337" customFormat="1">
      <c r="A602" s="224"/>
      <c r="B602" s="388"/>
      <c r="F602" s="347"/>
    </row>
    <row r="603" spans="1:6" s="337" customFormat="1">
      <c r="A603" s="224"/>
      <c r="B603" s="388"/>
      <c r="F603" s="347"/>
    </row>
    <row r="604" spans="1:6" s="337" customFormat="1">
      <c r="A604" s="224"/>
      <c r="B604" s="388"/>
      <c r="F604" s="347"/>
    </row>
    <row r="605" spans="1:6" s="337" customFormat="1">
      <c r="A605" s="224"/>
      <c r="B605" s="388"/>
      <c r="F605" s="347"/>
    </row>
    <row r="606" spans="1:6" s="337" customFormat="1">
      <c r="A606" s="224"/>
      <c r="B606" s="388"/>
      <c r="F606" s="347"/>
    </row>
    <row r="607" spans="1:6" s="337" customFormat="1">
      <c r="A607" s="224"/>
      <c r="B607" s="388"/>
      <c r="F607" s="347"/>
    </row>
    <row r="608" spans="1:6" s="337" customFormat="1">
      <c r="A608" s="224"/>
      <c r="B608" s="388"/>
      <c r="F608" s="347"/>
    </row>
    <row r="609" spans="1:6" s="337" customFormat="1">
      <c r="A609" s="224"/>
      <c r="B609" s="388"/>
      <c r="F609" s="347"/>
    </row>
    <row r="610" spans="1:6" s="337" customFormat="1">
      <c r="A610" s="224"/>
      <c r="B610" s="388"/>
      <c r="F610" s="347"/>
    </row>
    <row r="611" spans="1:6" s="337" customFormat="1">
      <c r="A611" s="224"/>
      <c r="B611" s="388"/>
      <c r="F611" s="347"/>
    </row>
    <row r="612" spans="1:6" s="337" customFormat="1">
      <c r="A612" s="224"/>
      <c r="B612" s="388"/>
      <c r="F612" s="347"/>
    </row>
    <row r="613" spans="1:6" s="337" customFormat="1">
      <c r="A613" s="224"/>
      <c r="B613" s="388"/>
      <c r="F613" s="347"/>
    </row>
    <row r="614" spans="1:6" s="337" customFormat="1">
      <c r="A614" s="224"/>
      <c r="B614" s="388"/>
      <c r="F614" s="347"/>
    </row>
    <row r="615" spans="1:6" s="337" customFormat="1">
      <c r="A615" s="224"/>
      <c r="B615" s="388"/>
      <c r="F615" s="347"/>
    </row>
    <row r="616" spans="1:6" s="337" customFormat="1">
      <c r="A616" s="224"/>
      <c r="B616" s="388"/>
      <c r="F616" s="347"/>
    </row>
    <row r="617" spans="1:6" s="337" customFormat="1">
      <c r="A617" s="224"/>
      <c r="B617" s="388"/>
      <c r="F617" s="347"/>
    </row>
    <row r="618" spans="1:6" s="337" customFormat="1">
      <c r="A618" s="224"/>
      <c r="B618" s="388"/>
      <c r="F618" s="347"/>
    </row>
    <row r="619" spans="1:6" s="337" customFormat="1">
      <c r="A619" s="224"/>
      <c r="B619" s="388"/>
      <c r="F619" s="347"/>
    </row>
    <row r="620" spans="1:6" s="337" customFormat="1">
      <c r="A620" s="224"/>
      <c r="B620" s="388"/>
      <c r="F620" s="347"/>
    </row>
    <row r="621" spans="1:6" s="337" customFormat="1">
      <c r="A621" s="224"/>
      <c r="B621" s="388"/>
      <c r="F621" s="347"/>
    </row>
    <row r="622" spans="1:6" s="337" customFormat="1">
      <c r="A622" s="224"/>
      <c r="B622" s="388"/>
      <c r="F622" s="347"/>
    </row>
    <row r="623" spans="1:6" s="337" customFormat="1">
      <c r="A623" s="224"/>
      <c r="B623" s="388"/>
      <c r="F623" s="347"/>
    </row>
    <row r="624" spans="1:6" s="337" customFormat="1">
      <c r="A624" s="224"/>
      <c r="B624" s="388"/>
      <c r="F624" s="347"/>
    </row>
    <row r="625" spans="1:6" s="337" customFormat="1">
      <c r="A625" s="224"/>
      <c r="B625" s="388"/>
      <c r="F625" s="347"/>
    </row>
    <row r="626" spans="1:6" s="337" customFormat="1">
      <c r="A626" s="224"/>
      <c r="B626" s="388"/>
      <c r="F626" s="347"/>
    </row>
    <row r="627" spans="1:6" s="337" customFormat="1">
      <c r="A627" s="224"/>
      <c r="B627" s="388"/>
      <c r="F627" s="347"/>
    </row>
    <row r="628" spans="1:6" s="337" customFormat="1">
      <c r="A628" s="224"/>
      <c r="B628" s="388"/>
      <c r="F628" s="347"/>
    </row>
    <row r="629" spans="1:6" s="337" customFormat="1">
      <c r="A629" s="224"/>
      <c r="B629" s="388"/>
      <c r="F629" s="347"/>
    </row>
    <row r="630" spans="1:6" s="337" customFormat="1">
      <c r="A630" s="224"/>
      <c r="B630" s="388"/>
      <c r="F630" s="347"/>
    </row>
    <row r="631" spans="1:6" s="337" customFormat="1">
      <c r="A631" s="224"/>
      <c r="B631" s="388"/>
      <c r="F631" s="347"/>
    </row>
    <row r="632" spans="1:6" s="337" customFormat="1">
      <c r="A632" s="224"/>
      <c r="B632" s="388"/>
      <c r="F632" s="347"/>
    </row>
    <row r="633" spans="1:6" s="337" customFormat="1">
      <c r="A633" s="224"/>
      <c r="B633" s="388"/>
      <c r="F633" s="347"/>
    </row>
    <row r="634" spans="1:6" s="337" customFormat="1">
      <c r="A634" s="224"/>
      <c r="B634" s="388"/>
      <c r="F634" s="347"/>
    </row>
    <row r="635" spans="1:6" s="337" customFormat="1">
      <c r="A635" s="224"/>
      <c r="B635" s="388"/>
      <c r="F635" s="347"/>
    </row>
    <row r="636" spans="1:6" s="337" customFormat="1">
      <c r="A636" s="224"/>
      <c r="B636" s="388"/>
      <c r="F636" s="347"/>
    </row>
    <row r="637" spans="1:6" s="337" customFormat="1">
      <c r="A637" s="224"/>
      <c r="B637" s="388"/>
      <c r="F637" s="347"/>
    </row>
    <row r="638" spans="1:6" s="337" customFormat="1">
      <c r="A638" s="224"/>
      <c r="B638" s="388"/>
      <c r="F638" s="347"/>
    </row>
    <row r="639" spans="1:6" s="337" customFormat="1">
      <c r="A639" s="224"/>
      <c r="B639" s="388"/>
      <c r="F639" s="347"/>
    </row>
    <row r="640" spans="1:6" s="337" customFormat="1">
      <c r="A640" s="224"/>
      <c r="B640" s="388"/>
      <c r="F640" s="347"/>
    </row>
    <row r="641" spans="1:6" s="337" customFormat="1">
      <c r="A641" s="224"/>
      <c r="B641" s="388"/>
      <c r="F641" s="347"/>
    </row>
    <row r="642" spans="1:6" s="337" customFormat="1">
      <c r="A642" s="224"/>
      <c r="B642" s="388"/>
      <c r="F642" s="347"/>
    </row>
    <row r="643" spans="1:6" s="337" customFormat="1">
      <c r="A643" s="224"/>
      <c r="B643" s="388"/>
      <c r="F643" s="347"/>
    </row>
    <row r="644" spans="1:6" s="337" customFormat="1">
      <c r="A644" s="224"/>
      <c r="B644" s="388"/>
      <c r="F644" s="347"/>
    </row>
    <row r="645" spans="1:6" s="337" customFormat="1">
      <c r="A645" s="224"/>
      <c r="B645" s="388"/>
      <c r="F645" s="347"/>
    </row>
    <row r="646" spans="1:6" s="337" customFormat="1">
      <c r="A646" s="224"/>
      <c r="B646" s="388"/>
      <c r="F646" s="347"/>
    </row>
    <row r="647" spans="1:6" s="337" customFormat="1">
      <c r="A647" s="224"/>
      <c r="B647" s="388"/>
      <c r="F647" s="347"/>
    </row>
    <row r="648" spans="1:6" s="337" customFormat="1">
      <c r="A648" s="224"/>
      <c r="B648" s="388"/>
      <c r="F648" s="347"/>
    </row>
    <row r="649" spans="1:6" s="337" customFormat="1">
      <c r="A649" s="224"/>
      <c r="B649" s="388"/>
      <c r="F649" s="347"/>
    </row>
    <row r="650" spans="1:6" s="337" customFormat="1">
      <c r="A650" s="224"/>
      <c r="B650" s="388"/>
      <c r="F650" s="347"/>
    </row>
    <row r="651" spans="1:6" s="337" customFormat="1">
      <c r="A651" s="224"/>
      <c r="B651" s="388"/>
      <c r="F651" s="347"/>
    </row>
    <row r="652" spans="1:6" s="337" customFormat="1">
      <c r="A652" s="224"/>
      <c r="B652" s="388"/>
      <c r="F652" s="347"/>
    </row>
    <row r="653" spans="1:6" s="337" customFormat="1">
      <c r="A653" s="224"/>
      <c r="B653" s="388"/>
      <c r="F653" s="347"/>
    </row>
    <row r="654" spans="1:6" s="337" customFormat="1">
      <c r="A654" s="224"/>
      <c r="B654" s="388"/>
      <c r="F654" s="347"/>
    </row>
    <row r="655" spans="1:6" s="337" customFormat="1">
      <c r="A655" s="224"/>
      <c r="B655" s="388"/>
      <c r="F655" s="347"/>
    </row>
    <row r="656" spans="1:6" s="337" customFormat="1">
      <c r="A656" s="224"/>
      <c r="B656" s="388"/>
      <c r="F656" s="347"/>
    </row>
    <row r="657" spans="1:6" s="337" customFormat="1">
      <c r="A657" s="224"/>
      <c r="B657" s="388"/>
      <c r="F657" s="347"/>
    </row>
    <row r="658" spans="1:6" s="337" customFormat="1">
      <c r="A658" s="224"/>
      <c r="B658" s="388"/>
      <c r="F658" s="347"/>
    </row>
    <row r="659" spans="1:6" s="337" customFormat="1">
      <c r="A659" s="224"/>
      <c r="B659" s="388"/>
      <c r="F659" s="347"/>
    </row>
    <row r="660" spans="1:6" s="337" customFormat="1">
      <c r="A660" s="224"/>
      <c r="B660" s="388"/>
      <c r="F660" s="347"/>
    </row>
    <row r="661" spans="1:6" s="337" customFormat="1">
      <c r="A661" s="224"/>
      <c r="B661" s="388"/>
      <c r="F661" s="347"/>
    </row>
    <row r="662" spans="1:6" s="337" customFormat="1">
      <c r="A662" s="224"/>
      <c r="B662" s="388"/>
      <c r="F662" s="347"/>
    </row>
    <row r="663" spans="1:6">
      <c r="C663" s="130"/>
      <c r="D663" s="130"/>
      <c r="E663" s="130"/>
    </row>
    <row r="664" spans="1:6">
      <c r="C664" s="130"/>
      <c r="D664" s="130"/>
      <c r="E664" s="130"/>
    </row>
    <row r="669" spans="1:6">
      <c r="C669" s="493"/>
      <c r="D669" s="493"/>
      <c r="E669" s="493"/>
    </row>
    <row r="670" spans="1:6">
      <c r="C670" s="493"/>
      <c r="D670" s="493"/>
      <c r="E670" s="493"/>
    </row>
  </sheetData>
  <sheetProtection algorithmName="SHA-512" hashValue="FGE/ReXr9X/je+6gYOZpOP5MLA/clPUyV0zBoaaTQU05CTLKDCy5NvXfwYRNxaeC4zyXoBqThzt/dqBgBrE7Vw==" saltValue="aIZCwWr5sQPfg0Nzn2TYwA==" spinCount="100000" sheet="1" formatCells="0" formatColumns="0" formatRows="0" selectLockedCells="1"/>
  <mergeCells count="269">
    <mergeCell ref="G51:G56"/>
    <mergeCell ref="G16:G22"/>
    <mergeCell ref="G91:G96"/>
    <mergeCell ref="G103:G111"/>
    <mergeCell ref="G135:G141"/>
    <mergeCell ref="G151:G164"/>
    <mergeCell ref="G168:G171"/>
    <mergeCell ref="G552:G561"/>
    <mergeCell ref="G200:G203"/>
    <mergeCell ref="G232:G233"/>
    <mergeCell ref="G246:G247"/>
    <mergeCell ref="G276:G284"/>
    <mergeCell ref="G325:G328"/>
    <mergeCell ref="G337:G340"/>
    <mergeCell ref="G349:G357"/>
    <mergeCell ref="G361:G369"/>
    <mergeCell ref="G373:G377"/>
    <mergeCell ref="G385:G388"/>
    <mergeCell ref="G397:G402"/>
    <mergeCell ref="G426:G428"/>
    <mergeCell ref="G454:G459"/>
    <mergeCell ref="G468:G469"/>
    <mergeCell ref="G79:G86"/>
    <mergeCell ref="G300:G308"/>
    <mergeCell ref="A564:E564"/>
    <mergeCell ref="G482:G486"/>
    <mergeCell ref="G496:G497"/>
    <mergeCell ref="G510:G513"/>
    <mergeCell ref="C594:E594"/>
    <mergeCell ref="C578:E578"/>
    <mergeCell ref="C522:E522"/>
    <mergeCell ref="C523:E523"/>
    <mergeCell ref="C524:E524"/>
    <mergeCell ref="C510:E510"/>
    <mergeCell ref="C515:E515"/>
    <mergeCell ref="C509:E509"/>
    <mergeCell ref="C508:E508"/>
    <mergeCell ref="C494:E494"/>
    <mergeCell ref="C482:E482"/>
    <mergeCell ref="C488:E488"/>
    <mergeCell ref="C502:E502"/>
    <mergeCell ref="C558:E558"/>
    <mergeCell ref="C557:E557"/>
    <mergeCell ref="C529:E529"/>
    <mergeCell ref="C530:E530"/>
    <mergeCell ref="C496:E496"/>
    <mergeCell ref="C501:E501"/>
    <mergeCell ref="C487:E487"/>
    <mergeCell ref="C562:E562"/>
    <mergeCell ref="G524:G532"/>
    <mergeCell ref="C538:E538"/>
    <mergeCell ref="C543:E543"/>
    <mergeCell ref="C544:E544"/>
    <mergeCell ref="C460:E460"/>
    <mergeCell ref="C516:E516"/>
    <mergeCell ref="C536:E536"/>
    <mergeCell ref="C537:E537"/>
    <mergeCell ref="C474:E474"/>
    <mergeCell ref="C473:E473"/>
    <mergeCell ref="C480:E480"/>
    <mergeCell ref="C468:E468"/>
    <mergeCell ref="C467:E467"/>
    <mergeCell ref="C481:E481"/>
    <mergeCell ref="C495:E495"/>
    <mergeCell ref="G538:G542"/>
    <mergeCell ref="C550:E550"/>
    <mergeCell ref="C492:E492"/>
    <mergeCell ref="C506:E506"/>
    <mergeCell ref="C520:E520"/>
    <mergeCell ref="C534:E534"/>
    <mergeCell ref="C548:E548"/>
    <mergeCell ref="C432:E432"/>
    <mergeCell ref="C439:E439"/>
    <mergeCell ref="C440:E440"/>
    <mergeCell ref="C431:E431"/>
    <mergeCell ref="C422:E422"/>
    <mergeCell ref="C407:E407"/>
    <mergeCell ref="C424:E424"/>
    <mergeCell ref="C464:E464"/>
    <mergeCell ref="C478:E478"/>
    <mergeCell ref="C452:E452"/>
    <mergeCell ref="C438:E438"/>
    <mergeCell ref="A7:E7"/>
    <mergeCell ref="G584:G592"/>
    <mergeCell ref="C589:E589"/>
    <mergeCell ref="C590:E590"/>
    <mergeCell ref="C551:E551"/>
    <mergeCell ref="C466:E466"/>
    <mergeCell ref="C566:E566"/>
    <mergeCell ref="C568:E568"/>
    <mergeCell ref="C569:E569"/>
    <mergeCell ref="C570:E570"/>
    <mergeCell ref="C582:E582"/>
    <mergeCell ref="C583:E583"/>
    <mergeCell ref="C584:E584"/>
    <mergeCell ref="C552:E552"/>
    <mergeCell ref="C436:E436"/>
    <mergeCell ref="C450:E450"/>
    <mergeCell ref="C425:E425"/>
    <mergeCell ref="C408:E408"/>
    <mergeCell ref="C9:E9"/>
    <mergeCell ref="G288:G295"/>
    <mergeCell ref="G409:G417"/>
    <mergeCell ref="C372:E372"/>
    <mergeCell ref="C299:E299"/>
    <mergeCell ref="G313:G319"/>
    <mergeCell ref="C405:E405"/>
    <mergeCell ref="C361:E361"/>
    <mergeCell ref="A258:E258"/>
    <mergeCell ref="C345:E345"/>
    <mergeCell ref="C357:E357"/>
    <mergeCell ref="C385:E385"/>
    <mergeCell ref="C359:E359"/>
    <mergeCell ref="C321:E321"/>
    <mergeCell ref="C369:E369"/>
    <mergeCell ref="C381:E381"/>
    <mergeCell ref="C393:E393"/>
    <mergeCell ref="C244:E244"/>
    <mergeCell ref="C336:E336"/>
    <mergeCell ref="C323:E323"/>
    <mergeCell ref="C252:E252"/>
    <mergeCell ref="C287:E287"/>
    <mergeCell ref="C313:E313"/>
    <mergeCell ref="C274:E274"/>
    <mergeCell ref="C272:E272"/>
    <mergeCell ref="C284:E284"/>
    <mergeCell ref="C296:E296"/>
    <mergeCell ref="C276:E276"/>
    <mergeCell ref="C333:E333"/>
    <mergeCell ref="C312:E312"/>
    <mergeCell ref="C275:E275"/>
    <mergeCell ref="C324:E324"/>
    <mergeCell ref="C311:E311"/>
    <mergeCell ref="C260:E260"/>
    <mergeCell ref="C125:E125"/>
    <mergeCell ref="C288:E288"/>
    <mergeCell ref="C286:E286"/>
    <mergeCell ref="C298:E298"/>
    <mergeCell ref="C300:E300"/>
    <mergeCell ref="C397:E397"/>
    <mergeCell ref="C454:E454"/>
    <mergeCell ref="C459:E459"/>
    <mergeCell ref="C383:E383"/>
    <mergeCell ref="C384:E384"/>
    <mergeCell ref="C418:E418"/>
    <mergeCell ref="C426:E426"/>
    <mergeCell ref="C453:E453"/>
    <mergeCell ref="A420:E420"/>
    <mergeCell ref="C348:E348"/>
    <mergeCell ref="C337:E337"/>
    <mergeCell ref="C347:E347"/>
    <mergeCell ref="C309:E309"/>
    <mergeCell ref="C335:E335"/>
    <mergeCell ref="C325:E325"/>
    <mergeCell ref="C373:E373"/>
    <mergeCell ref="C349:E349"/>
    <mergeCell ref="C445:E445"/>
    <mergeCell ref="C446:E446"/>
    <mergeCell ref="C208:E208"/>
    <mergeCell ref="C207:E207"/>
    <mergeCell ref="C221:E221"/>
    <mergeCell ref="C232:E232"/>
    <mergeCell ref="C206:E206"/>
    <mergeCell ref="C183:E183"/>
    <mergeCell ref="C200:E200"/>
    <mergeCell ref="C189:E189"/>
    <mergeCell ref="C190:E190"/>
    <mergeCell ref="C199:E199"/>
    <mergeCell ref="C198:E198"/>
    <mergeCell ref="C184:E184"/>
    <mergeCell ref="C191:E191"/>
    <mergeCell ref="C222:E222"/>
    <mergeCell ref="C216:E216"/>
    <mergeCell ref="G440:G448"/>
    <mergeCell ref="C409:E409"/>
    <mergeCell ref="C360:E360"/>
    <mergeCell ref="C395:E395"/>
    <mergeCell ref="C396:E396"/>
    <mergeCell ref="C371:E371"/>
    <mergeCell ref="C669:E669"/>
    <mergeCell ref="C670:E670"/>
    <mergeCell ref="C5:E5"/>
    <mergeCell ref="C237:E237"/>
    <mergeCell ref="C238:E238"/>
    <mergeCell ref="C33:E33"/>
    <mergeCell ref="C49:E49"/>
    <mergeCell ref="C77:E77"/>
    <mergeCell ref="C89:E89"/>
    <mergeCell ref="C101:E101"/>
    <mergeCell ref="C117:E117"/>
    <mergeCell ref="C133:E133"/>
    <mergeCell ref="C149:E149"/>
    <mergeCell ref="C34:E34"/>
    <mergeCell ref="C50:E50"/>
    <mergeCell ref="C66:E66"/>
    <mergeCell ref="C78:E78"/>
    <mergeCell ref="C90:E90"/>
    <mergeCell ref="C26:E26"/>
    <mergeCell ref="C65:E65"/>
    <mergeCell ref="G264:G270"/>
    <mergeCell ref="C251:E251"/>
    <mergeCell ref="C246:E246"/>
    <mergeCell ref="C262:E262"/>
    <mergeCell ref="C263:E263"/>
    <mergeCell ref="C102:E102"/>
    <mergeCell ref="C35:E35"/>
    <mergeCell ref="C264:E264"/>
    <mergeCell ref="C140:E140"/>
    <mergeCell ref="G184:G194"/>
    <mergeCell ref="G119:G130"/>
    <mergeCell ref="C134:E134"/>
    <mergeCell ref="C192:E192"/>
    <mergeCell ref="C182:E182"/>
    <mergeCell ref="C205:E205"/>
    <mergeCell ref="C245:E245"/>
    <mergeCell ref="C215:E215"/>
    <mergeCell ref="C230:E230"/>
    <mergeCell ref="C224:E224"/>
    <mergeCell ref="C175:E175"/>
    <mergeCell ref="C166:E166"/>
    <mergeCell ref="C231:E231"/>
    <mergeCell ref="C59:E59"/>
    <mergeCell ref="C11:E11"/>
    <mergeCell ref="C16:E16"/>
    <mergeCell ref="C22:E22"/>
    <mergeCell ref="C24:E24"/>
    <mergeCell ref="C41:E41"/>
    <mergeCell ref="C58:E58"/>
    <mergeCell ref="C126:E126"/>
    <mergeCell ref="C127:E127"/>
    <mergeCell ref="C118:E118"/>
    <mergeCell ref="C67:E67"/>
    <mergeCell ref="C119:E119"/>
    <mergeCell ref="C79:E79"/>
    <mergeCell ref="C91:E91"/>
    <mergeCell ref="C103:E103"/>
    <mergeCell ref="C27:E27"/>
    <mergeCell ref="C111:E111"/>
    <mergeCell ref="C110:E110"/>
    <mergeCell ref="C31:E31"/>
    <mergeCell ref="C56:E56"/>
    <mergeCell ref="C57:E57"/>
    <mergeCell ref="C109:E109"/>
    <mergeCell ref="A29:E29"/>
    <mergeCell ref="C124:E124"/>
    <mergeCell ref="G570:G579"/>
    <mergeCell ref="G67:G74"/>
    <mergeCell ref="C40:E40"/>
    <mergeCell ref="G35:G46"/>
    <mergeCell ref="G216:G226"/>
    <mergeCell ref="C150:E150"/>
    <mergeCell ref="C141:E141"/>
    <mergeCell ref="C135:E135"/>
    <mergeCell ref="C168:E168"/>
    <mergeCell ref="C167:E167"/>
    <mergeCell ref="C142:E142"/>
    <mergeCell ref="C143:E143"/>
    <mergeCell ref="C151:E151"/>
    <mergeCell ref="C158:E158"/>
    <mergeCell ref="C159:E159"/>
    <mergeCell ref="C223:E223"/>
    <mergeCell ref="C176:E176"/>
    <mergeCell ref="C108:E108"/>
    <mergeCell ref="C156:E156"/>
    <mergeCell ref="C157:E157"/>
    <mergeCell ref="C173:E173"/>
    <mergeCell ref="C174:E174"/>
    <mergeCell ref="C51:E51"/>
    <mergeCell ref="C214:E214"/>
  </mergeCells>
  <conditionalFormatting sqref="E43:F43 E592:F592 E85:F85 E97:F97 E113:F113 E129:F129 E145:F145 E161:F161 E178:F178 E194:F194 E210:F210 E226:F226 E240:F240 E254:F254 E270:F270 E282:F282 E294:F294 E306:F306 E319:F319 E331:F331 E343:F343 E355:F355 E367:F367 E379:F379 E391:F391 E576:F576 E403:F403 E415:F415 E434:F434 E448:F448 E462:F462 E476:F476 E490:F490 E504:F504 E518:F518 E532:F532 E546:F546 E560:F560 E61:F61 E73:F73">
    <cfRule type="expression" dxfId="27" priority="112">
      <formula>OR(E43="ANGE SVAR OCKSÅ",E43="ANGE BEDÖMNING OCKSÅ")</formula>
    </cfRule>
    <cfRule type="expression" dxfId="26" priority="114">
      <formula>OR(E43="MOTSÄGELSEFULLT SVAR",E43="MOTSÄGELSEFULL BEDÖMNING",E43="EJ SAMMANHÄNGANDE INTERVALL")</formula>
    </cfRule>
  </conditionalFormatting>
  <conditionalFormatting sqref="C272">
    <cfRule type="expression" dxfId="25" priority="29">
      <formula>FIND("Felmeddelandet",C272)</formula>
    </cfRule>
  </conditionalFormatting>
  <conditionalFormatting sqref="C284">
    <cfRule type="expression" dxfId="24" priority="28">
      <formula>FIND("Felmeddelandet",C284)</formula>
    </cfRule>
  </conditionalFormatting>
  <conditionalFormatting sqref="C296">
    <cfRule type="expression" dxfId="23" priority="27">
      <formula>FIND("Felmeddelandet",C296)</formula>
    </cfRule>
  </conditionalFormatting>
  <conditionalFormatting sqref="C309">
    <cfRule type="expression" dxfId="22" priority="26">
      <formula>FIND("Felmeddelandet",C309)</formula>
    </cfRule>
  </conditionalFormatting>
  <conditionalFormatting sqref="C321">
    <cfRule type="expression" dxfId="21" priority="25">
      <formula>FIND("Felmeddelandet",C321)</formula>
    </cfRule>
  </conditionalFormatting>
  <conditionalFormatting sqref="C333">
    <cfRule type="expression" dxfId="20" priority="24">
      <formula>FIND("Felmeddelandet",C333)</formula>
    </cfRule>
  </conditionalFormatting>
  <conditionalFormatting sqref="C345">
    <cfRule type="expression" dxfId="19" priority="23">
      <formula>FIND("Felmeddelandet",C345)</formula>
    </cfRule>
  </conditionalFormatting>
  <conditionalFormatting sqref="C357">
    <cfRule type="expression" dxfId="18" priority="22">
      <formula>FIND("Felmeddelandet",C357)</formula>
    </cfRule>
  </conditionalFormatting>
  <conditionalFormatting sqref="C369">
    <cfRule type="expression" dxfId="17" priority="21">
      <formula>FIND("Felmeddelandet",C369)</formula>
    </cfRule>
  </conditionalFormatting>
  <conditionalFormatting sqref="C381">
    <cfRule type="expression" dxfId="16" priority="20">
      <formula>FIND("Felmeddelandet",C381)</formula>
    </cfRule>
  </conditionalFormatting>
  <conditionalFormatting sqref="C393">
    <cfRule type="expression" dxfId="15" priority="19">
      <formula>FIND("Felmeddelandet",C393)</formula>
    </cfRule>
  </conditionalFormatting>
  <conditionalFormatting sqref="C405">
    <cfRule type="expression" dxfId="14" priority="18">
      <formula>FIND("Felmeddelandet",C405)</formula>
    </cfRule>
  </conditionalFormatting>
  <conditionalFormatting sqref="C418">
    <cfRule type="expression" dxfId="13" priority="17">
      <formula>FIND("Felmeddelandet",C418)</formula>
    </cfRule>
  </conditionalFormatting>
  <conditionalFormatting sqref="C436">
    <cfRule type="expression" dxfId="12" priority="16">
      <formula>FIND("Felmeddelandet",C436)</formula>
    </cfRule>
  </conditionalFormatting>
  <conditionalFormatting sqref="C450">
    <cfRule type="expression" dxfId="11" priority="15">
      <formula>FIND("Felmeddelandet",C450)</formula>
    </cfRule>
  </conditionalFormatting>
  <conditionalFormatting sqref="C464">
    <cfRule type="expression" dxfId="10" priority="14">
      <formula>FIND("Felmeddelandet",C464)</formula>
    </cfRule>
  </conditionalFormatting>
  <conditionalFormatting sqref="C478">
    <cfRule type="expression" dxfId="9" priority="13">
      <formula>FIND("Felmeddelandet",C478)</formula>
    </cfRule>
  </conditionalFormatting>
  <conditionalFormatting sqref="C492">
    <cfRule type="expression" dxfId="8" priority="12">
      <formula>FIND("Felmeddelandet",C492)</formula>
    </cfRule>
  </conditionalFormatting>
  <conditionalFormatting sqref="C506">
    <cfRule type="expression" dxfId="7" priority="11">
      <formula>FIND("Felmeddelandet",C506)</formula>
    </cfRule>
  </conditionalFormatting>
  <conditionalFormatting sqref="C520">
    <cfRule type="expression" dxfId="6" priority="10">
      <formula>FIND("Felmeddelandet",C520)</formula>
    </cfRule>
  </conditionalFormatting>
  <conditionalFormatting sqref="C534">
    <cfRule type="expression" dxfId="5" priority="9">
      <formula>FIND("Felmeddelandet",C534)</formula>
    </cfRule>
  </conditionalFormatting>
  <conditionalFormatting sqref="C548">
    <cfRule type="expression" dxfId="4" priority="8">
      <formula>FIND("Felmeddelandet",C548)</formula>
    </cfRule>
  </conditionalFormatting>
  <conditionalFormatting sqref="C562">
    <cfRule type="expression" dxfId="3" priority="7">
      <formula>FIND("Felmeddelandet",C562)</formula>
    </cfRule>
  </conditionalFormatting>
  <conditionalFormatting sqref="C578">
    <cfRule type="expression" dxfId="2" priority="6">
      <formula>FIND("Felmeddelandet",C578)</formula>
    </cfRule>
  </conditionalFormatting>
  <conditionalFormatting sqref="C594">
    <cfRule type="expression" dxfId="1" priority="5">
      <formula>FIND("Felmeddelandet",C594)</formula>
    </cfRule>
  </conditionalFormatting>
  <dataValidations count="8">
    <dataValidation operator="equal" allowBlank="1" showInputMessage="1" showErrorMessage="1" promptTitle="Kryssa i ditt val" prompt="Skriv 'x' i cellen för att välja det här svaret. Ett, flera eller alla av de orangea svaren kan väljas. Orangea svar kan inte kombineras med andra svar. " sqref="C672:D672 C670:F670 C666:F666 C668:F668"/>
    <dataValidation operator="equal" allowBlank="1" showErrorMessage="1" promptTitle="Kryssa i ditt val" prompt="Skriv 'x' i cellen för att välja det här svaret. Ett, flera eller alla av de orangea svaren kan väljas. Orangea svar kan inte kombineras med andra svar. " sqref="C74:D74 C76:D76"/>
    <dataValidation allowBlank="1" showErrorMessage="1" sqref="A227:D227 H417:XFD417 H283:XFD283 A271:B271 H368:XFD368 H86:XFD86 G227:XFD227 G271:XFD271 A255:XFD255 A563:XFD563 A549:XFD549 A547:XFD547 A533:XFD533 A519:XFD519 A505:XFD505 A491:XFD491 A477:XFD477 A463:XFD463 A449:XFD449 A404:XFD404 A344:XFD344 A332:XFD332 A320:XFD320 A241:XFD241 A211:XFD211 A195:XFD195 A179:XFD179 A146:XFD146 A114:XFD114 A417:F417 A62:XFD62 A535:XFD535 A382:XFD382 A370:XFD370 A346:XFD346 A334:XFD334 A297:XFD297 A285:XFD285 A243:XFD243 A213:XFD213 A116:XFD116 A358:XFD358 A406:XFD406 A273:XFD273 A581:XFD581 A64:XFD64 A88:XFD88 A493:XFD493 A132:XFD132 A507:XFD507 A165:XFD165 A148:XFD148 A181:XFD181 A229:XFD229 A197:XFD197 A310:XFD310 A322:XFD322 A394:XFD394 A423:XFD423 A261:XFD261 A437:XFD437 A451:XFD451 A465:XFD465 A479:XFD479 A419:XFD419 A521:XFD521 A567:XFD567 A86:F86 A368:F368 A283:F283 A257:A258 F257:XFD258 B257:E257"/>
    <dataValidation type="textLength" operator="greaterThan" allowBlank="1" showInputMessage="1" showErrorMessage="1" errorTitle="Ogiltig inmatning" error="Ange hela organisationens namn här." sqref="C14">
      <formula1>2</formula1>
    </dataValidation>
    <dataValidation type="custom" operator="equal" allowBlank="1" showErrorMessage="1" errorTitle="Ogiltig inmatning" error="Ange att svaret stämmer genom att skriva i ett &quot;x&quot;." promptTitle="Kryssa i ert svar" prompt="Skriv 'x' i cellen för att välja det här svaret. Ett, flera eller alla av de orangea svaren kan väljas. Orangea svar kan inte kombineras med andra svar. " sqref="C43:D43 C61:D61 C73:D73 C85:D85 C97:D97 C113:D113 C129:D129 C145:D145 C161:D161 C391:D392 C178:D178 C194:D194 C210:D210 C226:D226 C240:D240 C254:D254 C270:D270 C282:D282 C306:D306 C319:D319 C331:D331 C343:D343 C355:D355 C367:D367 C415:D416 C434:D434 C448:D448 C462:D462 C476:D476 C490:D490 C504:D504 C518:D518 C532:D532 C546:D546 C560:D560 C576:D576 C592:D592 C403:D403 C379:D380 C294:D295 C170:F170 C387:F387 C401:F401 C399:F399 C53:F53 C39:F39 C590:F590 C558:F558 C544:F544 C530:F530 C516:F516 C502:F502 C488:F488 C474:F474 C460:F460 C446:F446 C432:F432 C252:F252 C238:F238 C224:F224 C222:F222 C208:F208 C206:F206 C192:F192 C190:F190 C176:F176 C174:F174 C159:F159 C157:F157 C143:F143 C141:F141 C127:F127 C125:F125 C111:F111 C109:F109 C59:F59 C57:F57 C37:F37 C588:F588 C586:F586 C574:F574 C572:F572 C556:F556 C554:F554 C542:F542 C540:F540 C528:F528 C526:F526 C514:F514 C512:F512 C500:F500 C498:F498 C486:F486 C484:F484 C472:F472 C470:F470 C458:F458 C456:F456 C444:F444 C442:F442 C430:F430 C428:F428 C413:F413 C411:F411 C55:F55 C377:F377 C375:F375 C365:F365 C363:F363 C353:F353 C351:F351 C341:F341 C339:F339 C329:F329 C327:F327 C317:F317 C315:F315 C304:F304 C302:F302 C389:F389 C292:F292 C290:F290 C280:F280 C278:F278 C268:F268 C266:F266 C250:F250 C248:F248 C236:F236 C234:F234 C220:F220 C218:F218 C204:F204 C202:F202 C188:F188 C186:F186 C172:F172 C155:F155 C153:F153 C139:F139 C137:F137 C123:F123 C121:F121 C107:F107 C105:F105 C95:F95 C93:F93 C83:F83 C81:F81 C71:F71 C69:F69 C41">
      <formula1>AND(LEN(C37)=1,SEARCH("x",C37))</formula1>
    </dataValidation>
    <dataValidation type="date" allowBlank="1" showInputMessage="1" showErrorMessage="1" errorTitle="Felaktig datuminmatning" error="Ange datumet på formen Dag-Månad-År. Exempelvis 16-03-2003." sqref="C19:D19">
      <formula1>1</formula1>
      <formula2>402132</formula2>
    </dataValidation>
    <dataValidation operator="equal" allowBlank="1" showErrorMessage="1" promptTitle="Kryssa i er bedömning" prompt="Skriv 'x' i cellen för att välja den här bedömningen. Varje fråga måste ges (minst) ett &quot;Ja&quot; eller &quot;Nej&quot;-svar, samt en bedömning." sqref="C579:F579 C577:F577 C98:F98 C435:F435 C100:F100 C162:F163 C561:F561"/>
    <dataValidation operator="equal" allowBlank="1" showErrorMessage="1" promptTitle="Kryssa i ert svar" prompt="Skriv 'x' i cellen för att välja det här svaret. Ett, flera eller alla av de orangea svaren kan väljas. Orangea svar kan inte kombineras med andra svar. " sqref="C221:F221 C189:F189 C173:F173 C156:F156 C140:F140 C205:F205 C124:F124 C108:F108 C56 F56"/>
  </dataValidations>
  <pageMargins left="0.98425196850393704" right="0.98425196850393704" top="0.98425196850393704" bottom="0.98425196850393704" header="0.51181102362204722" footer="0.51181102362204722"/>
  <pageSetup paperSize="8" scale="88" fitToHeight="0" orientation="landscape" r:id="rId1"/>
  <rowBreaks count="1" manualBreakCount="1">
    <brk id="4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Textåterkoppling!$D$6:$D$8</xm:f>
          </x14:formula1>
          <xm:sqref>D14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M281"/>
  <sheetViews>
    <sheetView topLeftCell="A85" zoomScale="80" zoomScaleNormal="80" workbookViewId="0">
      <selection activeCell="P104" sqref="P104"/>
    </sheetView>
  </sheetViews>
  <sheetFormatPr defaultColWidth="8.69140625" defaultRowHeight="14.5"/>
  <cols>
    <col min="1" max="2" width="2.15234375" style="89" customWidth="1"/>
    <col min="3" max="3" width="2.69140625" style="89" customWidth="1"/>
    <col min="4" max="5" width="9.3046875" style="89"/>
  </cols>
  <sheetData>
    <row r="1" spans="1:13" s="3" customFormat="1">
      <c r="A1" s="89"/>
      <c r="B1" s="89"/>
      <c r="C1" s="89"/>
      <c r="D1" s="89"/>
      <c r="E1" s="89"/>
    </row>
    <row r="2" spans="1:13" s="3" customFormat="1" ht="17.5">
      <c r="A2" s="89"/>
      <c r="B2" s="89"/>
      <c r="C2" s="89"/>
      <c r="D2" s="133" t="s">
        <v>230</v>
      </c>
      <c r="E2" s="89"/>
    </row>
    <row r="3" spans="1:13" s="3" customFormat="1">
      <c r="A3" s="89"/>
      <c r="B3" s="89"/>
      <c r="C3" s="89"/>
      <c r="D3" s="89"/>
      <c r="E3" s="89"/>
    </row>
    <row r="4" spans="1:13" s="3" customFormat="1">
      <c r="A4" s="89"/>
      <c r="B4" s="89"/>
      <c r="C4" s="89"/>
      <c r="D4" s="89" t="s">
        <v>231</v>
      </c>
      <c r="E4" s="89"/>
    </row>
    <row r="5" spans="1:13" s="3" customFormat="1">
      <c r="A5" s="89"/>
      <c r="B5" s="89"/>
      <c r="C5" s="89"/>
      <c r="D5" s="89"/>
      <c r="E5" s="89"/>
    </row>
    <row r="6" spans="1:13" s="3" customFormat="1">
      <c r="A6" s="89"/>
      <c r="B6" s="89"/>
      <c r="C6" s="89"/>
      <c r="D6" s="89" t="s">
        <v>232</v>
      </c>
      <c r="E6" s="89"/>
    </row>
    <row r="7" spans="1:13" s="3" customFormat="1">
      <c r="A7" s="89"/>
      <c r="B7" s="89"/>
      <c r="C7" s="89"/>
      <c r="D7" s="89" t="s">
        <v>233</v>
      </c>
      <c r="E7" s="89"/>
    </row>
    <row r="8" spans="1:13" s="3" customFormat="1">
      <c r="A8" s="89"/>
      <c r="B8" s="89"/>
      <c r="C8" s="89"/>
      <c r="D8" s="89" t="s">
        <v>413</v>
      </c>
      <c r="E8" s="89"/>
    </row>
    <row r="9" spans="1:13" s="3" customFormat="1">
      <c r="A9" s="89"/>
      <c r="B9" s="89"/>
      <c r="C9" s="89"/>
      <c r="D9" s="89"/>
      <c r="E9" s="89"/>
    </row>
    <row r="10" spans="1:13" s="3" customFormat="1">
      <c r="A10" s="89"/>
      <c r="B10" s="89"/>
      <c r="C10" s="89"/>
      <c r="D10" s="89" t="s">
        <v>234</v>
      </c>
      <c r="E10" s="89"/>
    </row>
    <row r="11" spans="1:13" s="3" customFormat="1">
      <c r="A11" s="89"/>
      <c r="B11" s="89"/>
      <c r="C11" s="89"/>
      <c r="D11" s="89"/>
      <c r="E11" s="89"/>
    </row>
    <row r="12" spans="1:13" s="3" customFormat="1">
      <c r="A12" s="89"/>
      <c r="B12" s="89"/>
      <c r="C12" s="89"/>
      <c r="D12" s="89" t="s">
        <v>235</v>
      </c>
      <c r="E12" s="89"/>
    </row>
    <row r="13" spans="1:13" s="3" customFormat="1">
      <c r="A13" s="89"/>
      <c r="B13" s="89"/>
      <c r="C13" s="89"/>
      <c r="D13" s="89" t="s">
        <v>236</v>
      </c>
      <c r="E13" s="89"/>
    </row>
    <row r="14" spans="1:13" s="3" customFormat="1">
      <c r="A14" s="89"/>
      <c r="B14" s="89"/>
      <c r="C14" s="89"/>
      <c r="D14" s="89"/>
      <c r="E14" s="89"/>
    </row>
    <row r="15" spans="1:13" s="3" customFormat="1">
      <c r="A15" s="89"/>
      <c r="B15" s="89"/>
      <c r="C15" s="89"/>
      <c r="D15" s="89" t="s">
        <v>238</v>
      </c>
      <c r="E15" s="89"/>
    </row>
    <row r="16" spans="1:13" s="3" customFormat="1">
      <c r="A16" s="89"/>
      <c r="B16" s="89"/>
      <c r="C16" s="89"/>
      <c r="D16" s="89"/>
      <c r="E16" s="89"/>
      <c r="M16" s="3" t="s">
        <v>245</v>
      </c>
    </row>
    <row r="17" spans="1:5" s="3" customFormat="1">
      <c r="A17" s="89"/>
      <c r="B17" s="89"/>
      <c r="C17" s="89"/>
      <c r="D17" s="89" t="s">
        <v>239</v>
      </c>
      <c r="E17" s="89"/>
    </row>
    <row r="18" spans="1:5" s="3" customFormat="1">
      <c r="A18" s="89"/>
      <c r="B18" s="89"/>
      <c r="C18" s="89"/>
      <c r="D18" s="89" t="str">
        <f ca="1">"- "&amp; Nivåfrågor!C2 &amp;" poäng har samlats in totalt."</f>
        <v>- 0 poäng har samlats in totalt.</v>
      </c>
      <c r="E18" s="89"/>
    </row>
    <row r="19" spans="1:5" s="3" customFormat="1">
      <c r="A19" s="89"/>
      <c r="B19" s="89"/>
      <c r="C19" s="89"/>
      <c r="D19" s="89"/>
      <c r="E19" s="89"/>
    </row>
    <row r="20" spans="1:5" s="3" customFormat="1">
      <c r="A20" s="89"/>
      <c r="B20" s="89"/>
      <c r="C20" s="89"/>
      <c r="D20" s="89" t="s">
        <v>240</v>
      </c>
      <c r="E20" s="89"/>
    </row>
    <row r="21" spans="1:5" s="3" customFormat="1">
      <c r="A21" s="89"/>
      <c r="B21" s="89"/>
      <c r="C21" s="89"/>
      <c r="D21" s="89" t="str">
        <f ca="1">"- "&amp; 200-Nivåfrågor!C2 &amp;" poäng till krävs för att nå maxpoäng."</f>
        <v>- 200 poäng till krävs för att nå maxpoäng.</v>
      </c>
      <c r="E21" s="89"/>
    </row>
    <row r="22" spans="1:5" s="3" customFormat="1">
      <c r="A22" s="89"/>
      <c r="B22" s="89"/>
      <c r="C22" s="89"/>
      <c r="D22" s="89" t="str">
        <f ca="1">"- "&amp; Nivåfrågor!E4 &amp;" poäng till krävs för att nå nästa nivå."</f>
        <v>- 23 poäng till krävs för att nå nästa nivå.</v>
      </c>
      <c r="E22" s="89"/>
    </row>
    <row r="23" spans="1:5" s="3" customFormat="1">
      <c r="A23" s="89"/>
      <c r="B23" s="89"/>
      <c r="C23" s="89"/>
      <c r="D23" s="89"/>
      <c r="E23" s="89"/>
    </row>
    <row r="24" spans="1:5" s="3" customFormat="1">
      <c r="A24" s="89"/>
      <c r="B24" s="89"/>
      <c r="C24" s="89"/>
      <c r="D24" s="89" t="s">
        <v>241</v>
      </c>
      <c r="E24" s="89"/>
    </row>
    <row r="25" spans="1:5" s="3" customFormat="1">
      <c r="A25" s="89"/>
      <c r="B25" s="89"/>
      <c r="C25" s="89"/>
      <c r="D25" s="89" t="str">
        <f ca="1">"- "&amp; Nivåfrågor!G4 &amp;" frågor måste ge mer poäng för att maxpoäng ska kunna nås."</f>
        <v>- 15 frågor måste ge mer poäng för att maxpoäng ska kunna nås.</v>
      </c>
      <c r="E25" s="89"/>
    </row>
    <row r="26" spans="1:5" s="3" customFormat="1">
      <c r="A26" s="89"/>
      <c r="B26" s="89"/>
      <c r="C26" s="89"/>
      <c r="D26" s="89" t="str">
        <f ca="1">"- "&amp; Nivåfrågor!G4 &amp;" frågor måste ge mer poäng för att nästa nivå ska kunna nås."</f>
        <v>- 15 frågor måste ge mer poäng för att nästa nivå ska kunna nås.</v>
      </c>
      <c r="E26" s="89"/>
    </row>
    <row r="27" spans="1:5" s="3" customFormat="1">
      <c r="A27" s="89"/>
      <c r="B27" s="89"/>
      <c r="C27" s="89"/>
      <c r="D27" s="89" t="str">
        <f>"- 1 fråga måste ge mer poäng för att nästa nivå ska kunna nås."</f>
        <v>- 1 fråga måste ge mer poäng för att nästa nivå ska kunna nås.</v>
      </c>
      <c r="E27" s="89"/>
    </row>
    <row r="28" spans="1:5" s="89" customFormat="1"/>
    <row r="29" spans="1:5" s="89" customFormat="1">
      <c r="D29" s="89" t="s">
        <v>94</v>
      </c>
    </row>
    <row r="30" spans="1:5" s="89" customFormat="1">
      <c r="D30" s="89" t="str">
        <f ca="1">IF(Nivåfrågor!E2=4,Textåterkoppling!D25,IF(Textåterkoppling!D26="- 1 frågor måste ge mer poäng för att nästa nivå ska kunna nås.",Textåterkoppling!D27,Textåterkoppling!D26))</f>
        <v>- 15 frågor måste ge mer poäng för att nästa nivå ska kunna nås.</v>
      </c>
    </row>
    <row r="31" spans="1:5" s="89" customFormat="1"/>
    <row r="32" spans="1:5" s="3" customFormat="1">
      <c r="A32" s="89"/>
      <c r="B32" s="89"/>
      <c r="C32" s="89"/>
      <c r="D32" s="89" t="s">
        <v>242</v>
      </c>
      <c r="E32" s="89"/>
    </row>
    <row r="33" spans="1:5" s="3" customFormat="1">
      <c r="A33" s="89"/>
      <c r="B33" s="89"/>
      <c r="C33" s="89"/>
      <c r="D33" s="89" t="str">
        <f ca="1">"- "&amp;Nivåfrågor!D4 &amp;" säkra bedömningar har angetts i de giltigt ifyllda frågorna."</f>
        <v>- 0 säkra bedömningar har angetts i de giltigt ifyllda frågorna.</v>
      </c>
      <c r="E33" s="89"/>
    </row>
    <row r="34" spans="1:5" s="3" customFormat="1">
      <c r="A34" s="89"/>
      <c r="B34" s="89"/>
      <c r="C34" s="89"/>
      <c r="D34" s="89"/>
      <c r="E34" s="89"/>
    </row>
    <row r="35" spans="1:5" s="3" customFormat="1">
      <c r="A35" s="89"/>
      <c r="B35" s="89"/>
      <c r="C35" s="89"/>
      <c r="D35" s="89" t="s">
        <v>243</v>
      </c>
      <c r="E35" s="89"/>
    </row>
    <row r="36" spans="1:5" s="3" customFormat="1">
      <c r="A36" s="89"/>
      <c r="B36" s="89"/>
      <c r="C36" s="89"/>
      <c r="D36" s="89" t="str">
        <f ca="1">"- "&amp; IF(
 Nivåfrågor!E2=0,
 "50%",
 IF(
  Nivåfrågor!E2=1,
  "60%",
  IF(
   Nivåfrågor!E2=2,
   "70%",
   "80%"))) &amp;" av alla bedömningar måste vara säkra för att nå nästa nivå."</f>
        <v>- 50% av alla bedömningar måste vara säkra för att nå nästa nivå.</v>
      </c>
      <c r="E36" s="89"/>
    </row>
    <row r="37" spans="1:5" s="3" customFormat="1">
      <c r="A37" s="89"/>
      <c r="B37" s="89"/>
      <c r="C37" s="89"/>
      <c r="D37" s="89" t="str">
        <f ca="1">" - "&amp; Nivåfrågor!D4 &amp; " säkra bedömningar, av 40 totalt, har angetts."</f>
        <v xml:space="preserve"> - 0 säkra bedömningar, av 40 totalt, har angetts.</v>
      </c>
      <c r="E37" s="89"/>
    </row>
    <row r="38" spans="1:5" s="3" customFormat="1">
      <c r="A38" s="89"/>
      <c r="B38" s="89"/>
      <c r="C38" s="89"/>
      <c r="D38" s="89"/>
      <c r="E38" s="89"/>
    </row>
    <row r="39" spans="1:5" s="3" customFormat="1">
      <c r="A39" s="89"/>
      <c r="B39" s="89"/>
      <c r="C39" s="89"/>
      <c r="D39" s="89" t="s">
        <v>244</v>
      </c>
      <c r="E39" s="89"/>
    </row>
    <row r="40" spans="1:5" s="3" customFormat="1">
      <c r="A40" s="89"/>
      <c r="B40" s="89"/>
      <c r="C40" s="89"/>
      <c r="D40" s="89" t="str">
        <f ca="1">"- "&amp; Nivåfrågor!C4 &amp;" av 40 frågor har fyllts i på ett giltigt sätt."</f>
        <v>- 0 av 40 frågor har fyllts i på ett giltigt sätt.</v>
      </c>
      <c r="E40" s="89"/>
    </row>
    <row r="42" spans="1:5" ht="17.5">
      <c r="D42" s="133" t="str">
        <f>Återkoppling!B4</f>
        <v>Organisationens nivå</v>
      </c>
    </row>
    <row r="43" spans="1:5" s="3" customFormat="1" ht="14.5" customHeight="1">
      <c r="A43" s="89"/>
      <c r="B43" s="89"/>
      <c r="C43" s="89"/>
      <c r="D43" s="89"/>
      <c r="E43" s="89"/>
    </row>
    <row r="44" spans="1:5" s="89" customFormat="1" ht="14.5" customHeight="1">
      <c r="D44" s="89" t="s">
        <v>663</v>
      </c>
    </row>
    <row r="45" spans="1:5" s="89" customFormat="1" ht="14.5" customHeight="1">
      <c r="D45" s="89" t="s">
        <v>664</v>
      </c>
    </row>
    <row r="46" spans="1:5" s="89" customFormat="1" ht="14.5" customHeight="1"/>
    <row r="47" spans="1:5" s="3" customFormat="1" ht="14.5" customHeight="1">
      <c r="A47" s="89"/>
      <c r="B47" s="89"/>
      <c r="C47" s="89"/>
      <c r="D47" s="89" t="s">
        <v>178</v>
      </c>
      <c r="E47" s="89"/>
    </row>
    <row r="48" spans="1:5" s="3" customFormat="1" ht="14.5" customHeight="1">
      <c r="A48" s="89"/>
      <c r="B48" s="89"/>
      <c r="C48" s="89"/>
      <c r="D48" s="89" t="str">
        <f>"Bra jobbat! Organisationen har ett resultat, och därmed en språngbräda för utvecklingsarbetet. Organisationen har ännu inte uppnått någon av modellens nivåer."&amp;" Om organisationen bibehåller samma eller motsvarande resultat som den fick vid den här mätningen så förväntas det pågående utvecklingsarbetet att leda till ett bättre resultat, och en högre nivå, vid nästa mätning."&amp;" Längre ned framgår vilka arbetsområden som skulle behöva utvecklas. Om organisationens informationssäkerhetsarbete är i en tidig fas kan Metodstödet - en översikt, som finns på "&amp; HYPERLINK("https://www.msb.se/sv/publikationer/metodstod-for-systematiskt-informationssakerhetsarbete--en-oversikt","MSB.se") &amp;", vara en hjälp."</f>
        <v>Bra jobbat! Organisationen har ett resultat, och därmed en språngbräda för utvecklingsarbetet. Organisationen har ännu inte uppnått någon av modellens nivåer. Om organisationen bibehåller samma eller motsvarande resultat som den fick vid den här mätningen så förväntas det pågående utvecklingsarbetet att leda till ett bättre resultat, och en högre nivå, vid nästa mätning. Längre ned framgår vilka arbetsområden som skulle behöva utvecklas. Om organisationens informationssäkerhetsarbete är i en tidig fas kan Metodstödet - en översikt, som finns på MSB.se, vara en hjälp.</v>
      </c>
      <c r="E48" s="89"/>
    </row>
    <row r="49" spans="1:5" s="89" customFormat="1" ht="14.5" customHeight="1">
      <c r="D49" s="89" t="str">
        <f>"Bra jobbat! Organisationen har ett resultat, och därmed en språngbräda för utvecklingsarbetet. Organisationen har ännu inte uppnått någon av modellens nivåer."&amp;" Om organisationen bibehåller de eller motsvarande resultat som den fick vid den här mätningen så förväntas det utvecklingsarbetet att leda till ett bättre resultat, men inte en högre nivå, vid nästa mätning. "&amp;"Längre ned framgår vilka arbetsområden som skulle behöva utvecklas. Om organisationens informationssäkerhetsarbete är i en tidig fas kan Metodstödet - en översikt, som finns på "&amp; HYPERLINK("https://www.msb.se/sv/publikationer/metodstod-for-systematiskt-informationssakerhetsarbete--en-oversikt","MSB.se") &amp;", vara en hjälp."</f>
        <v>Bra jobbat! Organisationen har ett resultat, och därmed en språngbräda för utvecklingsarbetet. Organisationen har ännu inte uppnått någon av modellens nivåer. Om organisationen bibehåller de eller motsvarande resultat som den fick vid den här mätningen så förväntas det utvecklingsarbetet att leda till ett bättre resultat, men inte en högre nivå, vid nästa mätning. Längre ned framgår vilka arbetsområden som skulle behöva utvecklas. Om organisationens informationssäkerhetsarbete är i en tidig fas kan Metodstödet - en översikt, som finns på MSB.se, vara en hjälp.</v>
      </c>
    </row>
    <row r="50" spans="1:5" s="89" customFormat="1" ht="14.5" customHeight="1">
      <c r="D50" s="89" t="str">
        <f>"Bra jobbat! Organisationen har ett resultat, och därmed en språngbräda för utvecklingsarbetet. Organisationen har ännu inte uppnått någon av modellens nivåer."&amp;" Längre ned framgår vilka arbetsområden som skulle behöva utvecklas för att nå modellens nivå 1 (eller högre). Om organisationens informationssäkerhetsarbete är i en tidig fas kan Metodstödet - en översikt, som finns på "&amp; HYPERLINK("https://www.msb.se/sv/publikationer/metodstod-for-systematiskt-informationssakerhetsarbete--en-oversikt","MSB.se") &amp;", vara en hjälp."</f>
        <v>Bra jobbat! Organisationen har ett resultat, och därmed en språngbräda för utvecklingsarbetet. Organisationen har ännu inte uppnått någon av modellens nivåer. Längre ned framgår vilka arbetsområden som skulle behöva utvecklas för att nå modellens nivå 1 (eller högre). Om organisationens informationssäkerhetsarbete är i en tidig fas kan Metodstödet - en översikt, som finns på MSB.se, vara en hjälp.</v>
      </c>
    </row>
    <row r="51" spans="1:5" s="89" customFormat="1" ht="14.5" customHeight="1"/>
    <row r="52" spans="1:5" s="89" customFormat="1" ht="14.5" customHeight="1">
      <c r="D52" s="89" t="s">
        <v>336</v>
      </c>
    </row>
    <row r="53" spans="1:5" s="89" customFormat="1" ht="14.5" customHeight="1"/>
    <row r="54" spans="1:5" s="89" customFormat="1" ht="14.5" customHeight="1">
      <c r="D54" s="89" t="s">
        <v>337</v>
      </c>
    </row>
    <row r="55" spans="1:5" s="89" customFormat="1" ht="14.5" customHeight="1">
      <c r="D55" s="89">
        <f xml:space="preserve">
IF(
 AND(Nivåfrågor!C57="x",Nivåfrågor!E61=0),
 1,
 0)
+
IF(
 AND(Nivåfrågor!C109="x",Nivåfrågor!E113=0),
 1,
 0)
+
IF(
 AND(Nivåfrågor!C125="x",Nivåfrågor!E129=0),
 1,
 0)
+
IF(
 AND(Nivåfrågor!C141="x",Nivåfrågor!E145=0),
 1,
 0)
+
IF(
 AND(Nivåfrågor!C157="x",Nivåfrågor!E161=0),
 1,
 0)
+
IF(
 AND(Nivåfrågor!C174="x",Nivåfrågor!E178=0),
 1,
 0)
+
IF(
 AND(Nivåfrågor!C190="x",Nivåfrågor!E194=0),
 1,
 0)
+
IF(
 AND(Nivåfrågor!C206="x",Nivåfrågor!E210=0),
 1,
 0)
+
IF(
 AND(Nivåfrågor!C222="x",Nivåfrågor!E226=0),
 1,
 0)</f>
        <v>0</v>
      </c>
    </row>
    <row r="56" spans="1:5" s="89" customFormat="1" ht="14.5" customHeight="1"/>
    <row r="57" spans="1:5" s="89" customFormat="1" ht="14.5" customHeight="1">
      <c r="D57" s="89" t="s">
        <v>338</v>
      </c>
    </row>
    <row r="58" spans="1:5" s="89" customFormat="1" ht="14.5" customHeight="1">
      <c r="D58" s="89">
        <f xml:space="preserve">
IF(
 Nivåfrågor!H43=0,
 1,
 0)
+
IF(
 AND(ISBLANK(Nivåfrågor!C57),Nivåfrågor!H61=0),
 1,
 0)
+
IF(
 Nivåfrågor!H73=0,
 1,
 0)
+
IF(
 Nivåfrågor!H85=0,
 1,
 0)
+
IF(
 Nivåfrågor!H97=0,
 1,
 0)
+
IF(
 AND(ISBLANK(Nivåfrågor!C109),Nivåfrågor!H113=0),
 1,
 0)
+
IF(
 AND(ISBLANK(Nivåfrågor!C125),Nivåfrågor!H129=0),
 1,
 0)
+
IF(
 AND(ISBLANK(Nivåfrågor!C141),Nivåfrågor!H145=0),
 1,
 0)
+
IF(
 AND(ISBLANK(Nivåfrågor!C157),Nivåfrågor!H161=0),
 1,
 0)
+
IF(
 AND(ISBLANK(Nivåfrågor!C174),Nivåfrågor!H178=0),
 1,
 0)
+
IF(
 AND(ISBLANK(Nivåfrågor!C190),Nivåfrågor!H194=0),
 1,
 0)
+
IF(
 AND(ISBLANK(Nivåfrågor!C206),Nivåfrågor!H210=0),
 1,
 0)
+
IF(
 AND(ISBLANK(Nivåfrågor!C222),Nivåfrågor!H226=0),
 1,
 0)
+
IF(
 Nivåfrågor!H240=0,
 1,
 0)
+
IF(
 Nivåfrågor!H254=0,
 1,
 0)</f>
        <v>15</v>
      </c>
    </row>
    <row r="59" spans="1:5" s="89" customFormat="1" ht="14.5" customHeight="1"/>
    <row r="60" spans="1:5" s="89" customFormat="1" ht="14.5" customHeight="1">
      <c r="D60" s="133" t="s">
        <v>339</v>
      </c>
    </row>
    <row r="61" spans="1:5" s="89" customFormat="1" ht="14.5" customHeight="1">
      <c r="D61" s="89" t="str">
        <f>IF(
 OR(
  ISTEXT(Nivåfrågor!E43),
  ISTEXT(Nivåfrågor!E61),
  ISTEXT(Nivåfrågor!E73),
  ISTEXT(Nivåfrågor!E85),
  ISTEXT(Nivåfrågor!E97),
  ISTEXT(Nivåfrågor!E113),
  ISTEXT(Nivåfrågor!E129),
  ISTEXT(Nivåfrågor!E145),
  ISTEXT(Nivåfrågor!E161),
  ISTEXT(Nivåfrågor!E178),
  ISTEXT(Nivåfrågor!E194),
  ISTEXT(Nivåfrågor!E210),
  ISTEXT(Nivåfrågor!E226),
  ISTEXT(Nivåfrågor!E240),
  ISTEXT(Nivåfrågor!E254)),
 D45,
 IF(
  AND(D58=0,D55&gt;0),
  D48,
  IF(
   AND(D58&gt;0,D55&gt;0),
   D49,
   D50)))</f>
        <v>Vänligen lämna svar och bedömningar på de 15 frågorna i avsnittet Nivå 1: Informationssäkerhetsarbetets grunder i fliken Nivåfrågor. När det är gjort så kommer ett övergripande resultat att visas här.</v>
      </c>
    </row>
    <row r="62" spans="1:5" s="89" customFormat="1" ht="14.5" customHeight="1"/>
    <row r="63" spans="1:5">
      <c r="D63" s="89" t="s">
        <v>174</v>
      </c>
    </row>
    <row r="64" spans="1:5" s="3" customFormat="1">
      <c r="A64" s="89"/>
      <c r="B64" s="89"/>
      <c r="C64" s="89"/>
      <c r="D64" s="89" t="s">
        <v>659</v>
      </c>
      <c r="E64" s="89"/>
    </row>
    <row r="65" spans="1:5" s="3" customFormat="1">
      <c r="A65" s="89"/>
      <c r="B65" s="89"/>
      <c r="C65" s="89"/>
      <c r="D65" s="89"/>
      <c r="E65" s="89"/>
    </row>
    <row r="66" spans="1:5" s="3" customFormat="1">
      <c r="A66" s="89"/>
      <c r="B66" s="89"/>
      <c r="C66" s="89"/>
      <c r="D66" s="89" t="s">
        <v>175</v>
      </c>
      <c r="E66" s="89"/>
    </row>
    <row r="67" spans="1:5" s="3" customFormat="1">
      <c r="A67" s="89"/>
      <c r="B67" s="89"/>
      <c r="C67" s="89"/>
      <c r="D67" s="89" t="s">
        <v>660</v>
      </c>
      <c r="E67" s="89"/>
    </row>
    <row r="68" spans="1:5" s="3" customFormat="1">
      <c r="A68" s="89"/>
      <c r="B68" s="89"/>
      <c r="C68" s="89"/>
      <c r="D68" s="89"/>
      <c r="E68" s="89"/>
    </row>
    <row r="69" spans="1:5" s="3" customFormat="1">
      <c r="A69" s="89"/>
      <c r="B69" s="89"/>
      <c r="C69" s="89"/>
      <c r="D69" s="89" t="s">
        <v>176</v>
      </c>
      <c r="E69" s="89"/>
    </row>
    <row r="70" spans="1:5" s="8" customFormat="1">
      <c r="A70" s="89"/>
      <c r="B70" s="89"/>
      <c r="C70" s="89"/>
      <c r="D70" s="89" t="s">
        <v>661</v>
      </c>
      <c r="E70" s="89"/>
    </row>
    <row r="71" spans="1:5" s="3" customFormat="1">
      <c r="A71" s="89"/>
      <c r="B71" s="89"/>
      <c r="C71" s="89"/>
      <c r="D71" s="89"/>
      <c r="E71" s="89"/>
    </row>
    <row r="72" spans="1:5" s="3" customFormat="1">
      <c r="A72" s="89"/>
      <c r="B72" s="89"/>
      <c r="C72" s="89"/>
      <c r="D72" s="89" t="s">
        <v>177</v>
      </c>
      <c r="E72" s="89"/>
    </row>
    <row r="73" spans="1:5">
      <c r="D73" s="89" t="s">
        <v>662</v>
      </c>
    </row>
    <row r="75" spans="1:5" ht="17.5">
      <c r="D75" s="133" t="str">
        <f>Återkoppling!B19</f>
        <v>Översiktsbild med indikativ nivå per arbetsområde</v>
      </c>
    </row>
    <row r="76" spans="1:5" s="83" customFormat="1" ht="14.5" customHeight="1">
      <c r="A76" s="89"/>
      <c r="B76" s="89"/>
      <c r="C76" s="89"/>
      <c r="D76" s="89"/>
      <c r="E76" s="89"/>
    </row>
    <row r="77" spans="1:5" s="83" customFormat="1" ht="14.5" customHeight="1">
      <c r="A77" s="89"/>
      <c r="B77" s="89"/>
      <c r="C77" s="89"/>
      <c r="D77" s="89" t="s">
        <v>267</v>
      </c>
      <c r="E77" s="89"/>
    </row>
    <row r="78" spans="1:5" s="83" customFormat="1" ht="14.5" customHeight="1">
      <c r="A78" s="89"/>
      <c r="B78" s="89"/>
      <c r="C78" s="89"/>
      <c r="D78" s="89"/>
      <c r="E78" s="89"/>
    </row>
    <row r="79" spans="1:5" s="83" customFormat="1" ht="14.5" customHeight="1">
      <c r="A79" s="89"/>
      <c r="B79" s="89"/>
      <c r="C79" s="89">
        <f ca="1">C83+C97+C108</f>
        <v>0</v>
      </c>
      <c r="D79" s="89" t="s">
        <v>268</v>
      </c>
      <c r="E79" s="89"/>
    </row>
    <row r="80" spans="1:5" s="83" customFormat="1" ht="14.5" customHeight="1">
      <c r="A80" s="89"/>
      <c r="B80" s="89"/>
      <c r="C80" s="89"/>
      <c r="D80" s="89"/>
      <c r="E80" s="89"/>
    </row>
    <row r="81" spans="1:5" s="83" customFormat="1" ht="14.5" customHeight="1">
      <c r="A81" s="89"/>
      <c r="B81" s="89">
        <f ca="1">IF(C81&gt;3,2,IF(C81&gt;0,1,0))</f>
        <v>0</v>
      </c>
      <c r="C81" s="89">
        <f ca="1">IF(AND(Nivåfrågor!D39="x",Nivåfrågor!C43="x",Nivåfrågor!H43&gt;0),1,0)
+
Nivåfrågor!E2</f>
        <v>0</v>
      </c>
      <c r="D81" s="89" t="s">
        <v>269</v>
      </c>
      <c r="E81" s="89"/>
    </row>
    <row r="82" spans="1:5" s="83" customFormat="1" ht="14.5" customHeight="1">
      <c r="A82" s="89"/>
      <c r="B82" s="89"/>
      <c r="C82" s="89"/>
      <c r="D82" s="89"/>
      <c r="E82" s="89"/>
    </row>
    <row r="83" spans="1:5" s="83" customFormat="1" ht="14.5" customHeight="1">
      <c r="A83" s="89"/>
      <c r="B83" s="89"/>
      <c r="C83" s="89">
        <f>C85</f>
        <v>0</v>
      </c>
      <c r="D83" s="89" t="s">
        <v>270</v>
      </c>
      <c r="E83" s="89"/>
    </row>
    <row r="84" spans="1:5" s="83" customFormat="1" ht="14.5" customHeight="1">
      <c r="A84" s="89"/>
      <c r="B84" s="89"/>
      <c r="C84" s="89"/>
      <c r="D84" s="89"/>
      <c r="E84" s="89"/>
    </row>
    <row r="85" spans="1:5" s="83" customFormat="1" ht="14.5" customHeight="1">
      <c r="A85" s="89"/>
      <c r="B85" s="89">
        <f ca="1">IF(AND(C85&gt;4,Nivåfrågor!C73="x",Nivåfrågor!H73=5,Nivåfrågor!C331="x",Nivåfrågor!H331=5,Nivåfrågor!C355="x",Nivåfrågor!H355=5,Nivåfrågor!C379="x",Nivåfrågor!H379=5,Nivåfrågor!D588="x",Nivåfrågor!C592="x",Nivåfrågor!H592&gt;0),2,IF(C85&gt;0,1,0))</f>
        <v>0</v>
      </c>
      <c r="C85" s="89">
        <f>SUM(C86:C96)</f>
        <v>0</v>
      </c>
      <c r="D85" s="89" t="s">
        <v>271</v>
      </c>
      <c r="E85" s="89"/>
    </row>
    <row r="86" spans="1:5" s="83" customFormat="1" ht="14.5" customHeight="1">
      <c r="A86" s="89"/>
      <c r="B86" s="89"/>
      <c r="C86" s="89"/>
      <c r="D86" s="89"/>
      <c r="E86" s="89"/>
    </row>
    <row r="87" spans="1:5" s="83" customFormat="1" ht="14.5" customHeight="1">
      <c r="A87" s="89"/>
      <c r="B87" s="89"/>
      <c r="C87" s="89"/>
      <c r="D87" s="89" t="s">
        <v>272</v>
      </c>
      <c r="E87" s="89"/>
    </row>
    <row r="88" spans="1:5" s="83" customFormat="1" ht="14.5" customHeight="1">
      <c r="A88" s="89"/>
      <c r="B88" s="89"/>
      <c r="C88" s="89"/>
      <c r="D88" s="89"/>
      <c r="E88" s="89"/>
    </row>
    <row r="89" spans="1:5" s="83" customFormat="1" ht="14.5" customHeight="1">
      <c r="A89" s="89"/>
      <c r="B89" s="89"/>
      <c r="C89" s="89">
        <f>IF(AND(Nivåfrågor!D53="x",Nivåfrågor!E53="x",Nivåfrågor!C61="x",Nivåfrågor!H61&gt;0),1,0)</f>
        <v>0</v>
      </c>
      <c r="D89" s="89" t="s">
        <v>273</v>
      </c>
      <c r="E89" s="89"/>
    </row>
    <row r="90" spans="1:5" s="83" customFormat="1" ht="14.5" customHeight="1">
      <c r="A90" s="89"/>
      <c r="B90" s="89"/>
      <c r="C90" s="89">
        <f>IF(AND(Nivåfrågor!D37="x",Nivåfrågor!C43="x",Nivåfrågor!H43&gt;0),1,0)</f>
        <v>0</v>
      </c>
      <c r="D90" s="89" t="s">
        <v>274</v>
      </c>
      <c r="E90" s="89"/>
    </row>
    <row r="91" spans="1:5" s="83" customFormat="1" ht="14.5" customHeight="1">
      <c r="A91" s="89"/>
      <c r="B91" s="89"/>
      <c r="C91" s="89">
        <f>IF(AND(Nivåfrågor!E37="x",OR(Nivåfrågor!C43="x",Nivåfrågor!D43="x"),Nivåfrågor!H43&gt;0),1,0)</f>
        <v>0</v>
      </c>
      <c r="D91" s="89" t="s">
        <v>275</v>
      </c>
      <c r="E91" s="89"/>
    </row>
    <row r="92" spans="1:5" s="83" customFormat="1" ht="14.5" customHeight="1">
      <c r="A92" s="89"/>
      <c r="B92" s="89"/>
      <c r="C92" s="89">
        <f>IF(AND(Nivåfrågor!C39="x",Nivåfrågor!C43="x",Nivåfrågor!H43&gt;0,Nivåfrågor!C121="x",Nivåfrågor!C123="x",Nivåfrågor!C129="x",Nivåfrågor!H129&gt;0,Nivåfrågor!C137="x",Nivåfrågor!C139="x",Nivåfrågor!C145="x",Nivåfrågor!H145&gt;0,Nivåfrågor!C153="x",Nivåfrågor!C155="x",Nivåfrågor!C161="x",Nivåfrågor!H161&gt;0,Nivåfrågor!C170="x",Nivåfrågor!C172="x",Nivåfrågor!C178="x",Nivåfrågor!H178&gt;0,Nivåfrågor!C186="x",Nivåfrågor!C188="x",Nivåfrågor!C194="x",Nivåfrågor!H194&gt;0,Nivåfrågor!C202="x",Nivåfrågor!C204="x",Nivåfrågor!C210="x",Nivåfrågor!H210&gt;0,Nivåfrågor!C218="x",Nivåfrågor!C220="x",Nivåfrågor!C226="x",Nivåfrågor!H226&gt;0),1,0)</f>
        <v>0</v>
      </c>
      <c r="D92" s="89" t="s">
        <v>276</v>
      </c>
      <c r="E92" s="89"/>
    </row>
    <row r="93" spans="1:5" s="83" customFormat="1" ht="14.5" customHeight="1">
      <c r="A93" s="89"/>
      <c r="B93" s="89"/>
      <c r="C93" s="89">
        <f>IF(AND(Nivåfrågor!C39="x",Nivåfrågor!C43="x",Nivåfrågor!H43&gt;0,Nivåfrågor!C234="x",Nivåfrågor!C240="x",Nivåfrågor!H240&gt;0),1,0)</f>
        <v>0</v>
      </c>
      <c r="D93" s="89" t="s">
        <v>277</v>
      </c>
      <c r="E93" s="89"/>
    </row>
    <row r="94" spans="1:5" s="83" customFormat="1" ht="14.5" customHeight="1">
      <c r="A94" s="89"/>
      <c r="B94" s="89"/>
      <c r="C94" s="89"/>
      <c r="D94" s="89"/>
      <c r="E94" s="89"/>
    </row>
    <row r="95" spans="1:5" s="83" customFormat="1" ht="14.5" customHeight="1">
      <c r="A95" s="89"/>
      <c r="B95" s="89"/>
      <c r="C95" s="89"/>
      <c r="D95" s="89" t="s">
        <v>278</v>
      </c>
      <c r="E95" s="89"/>
    </row>
    <row r="96" spans="1:5" s="83" customFormat="1" ht="14.5" customHeight="1">
      <c r="A96" s="89"/>
      <c r="B96" s="89"/>
      <c r="C96" s="89"/>
      <c r="D96" s="89"/>
      <c r="E96" s="89"/>
    </row>
    <row r="97" spans="1:5" s="83" customFormat="1" ht="14.5" customHeight="1">
      <c r="A97" s="89"/>
      <c r="B97" s="89"/>
      <c r="C97" s="89">
        <f ca="1">C99</f>
        <v>0</v>
      </c>
      <c r="D97" s="89" t="s">
        <v>279</v>
      </c>
      <c r="E97" s="89"/>
    </row>
    <row r="98" spans="1:5" s="83" customFormat="1" ht="14.5" customHeight="1">
      <c r="A98" s="89"/>
      <c r="B98" s="89"/>
      <c r="C98" s="89"/>
      <c r="D98" s="89"/>
      <c r="E98" s="89"/>
    </row>
    <row r="99" spans="1:5" s="83" customFormat="1" ht="14.5" customHeight="1">
      <c r="A99" s="89"/>
      <c r="B99" s="89">
        <f ca="1">IF(C99&gt;3,2,IF(C99&gt;0,1,0))</f>
        <v>0</v>
      </c>
      <c r="C99" s="89">
        <f ca="1">SUM(C100:C104)</f>
        <v>0</v>
      </c>
      <c r="D99" s="89" t="s">
        <v>280</v>
      </c>
      <c r="E99" s="89"/>
    </row>
    <row r="100" spans="1:5" s="83" customFormat="1" ht="14.5" customHeight="1">
      <c r="A100" s="89"/>
      <c r="B100" s="89"/>
      <c r="C100" s="89"/>
      <c r="D100" s="89"/>
      <c r="E100" s="89"/>
    </row>
    <row r="101" spans="1:5" s="83" customFormat="1" ht="14.5" customHeight="1">
      <c r="A101" s="89"/>
      <c r="B101" s="89"/>
      <c r="C101" s="89">
        <f ca="1">IF(AND(Nivåfrågor!C105="x",Nivåfrågor!C113="x",Nivåfrågor!H113&gt;0,Nivåfrågor!C121="x",Nivåfrågor!C129="x",Nivåfrågor!H129&gt;0,Nivåfrågor!C315="x",Nivåfrågor!C319="x",Nivåfrågor!H319=5,Nivåfrågor!C470="x",Nivåfrågor!D470="x",Nivåfrågor!E470="x",Nivåfrågor!C476="x",Nivåfrågor!H476&gt;0),1,0)</f>
        <v>0</v>
      </c>
      <c r="D101" s="89" t="s">
        <v>281</v>
      </c>
      <c r="E101" s="89"/>
    </row>
    <row r="102" spans="1:5" s="83" customFormat="1" ht="14.5" customHeight="1">
      <c r="A102" s="89"/>
      <c r="B102" s="147">
        <f xml:space="preserve">
IF(Nivåfrågor!D498="x",1,0)+
IF(Nivåfrågor!E498="x",1,0)+
IF(Nivåfrågor!C500="x",1,0)+
IF(Nivåfrågor!D500="x",1,0)</f>
        <v>0</v>
      </c>
      <c r="C102" s="89">
        <f ca="1">IF(
 AND(
  Nivåfrågor!C105="x",
  Nivåfrågor!C113="x",
  Nivåfrågor!H113&gt;0,
  Nivåfrågor!C137="x",
  Nivåfrågor!C145="x",
  Nivåfrågor!H145&gt;0,
  Nivåfrågor!C327="x",
  Nivåfrågor!C331="x",
  Nivåfrågor!H331=5,
  Nivåfrågor!C484="x",
  Nivåfrågor!E484="x",
  Nivåfrågor!C490="x",
  Nivåfrågor!H490&gt;0,
  Nivåfrågor!C498="x",
  B102&gt;1,
  Nivåfrågor!C504="x",
  Nivåfrågor!H504&gt;0,
  OR(Nivåfrågor!C512="x",
  Nivåfrågor!D512="x",
  Nivåfrågor!E512="x",
  Nivåfrågor!C514="x",
  Nivåfrågor!D514="x",
  Nivåfrågor!E514="x"),
  Nivåfrågor!C518="x",
  Nivåfrågor!H518&gt;0),
 1,
 0)</f>
        <v>0</v>
      </c>
      <c r="D102" s="89" t="s">
        <v>282</v>
      </c>
      <c r="E102" s="89"/>
    </row>
    <row r="103" spans="1:5" s="83" customFormat="1" ht="14.5" customHeight="1">
      <c r="A103" s="89"/>
      <c r="B103" s="89"/>
      <c r="C103" s="89">
        <f ca="1">IF(AND(Nivåfrågor!C137="x",Nivåfrågor!C145="x",Nivåfrågor!H145&gt;0,Nivåfrågor!C327="x",Nivåfrågor!C331="x",Nivåfrågor!H331=5,Nivåfrågor!C351="x",Nivåfrågor!C355="x",Nivåfrågor!H355=5,Nivåfrågor!C375="x",Nivåfrågor!C379="x",Nivåfrågor!H379=5,Nivåfrågor!C484="x",Nivåfrågor!C490="x",Nivåfrågor!H490&gt;0,Nivåfrågor!D526="x",Nivåfrågor!C532="x",Nivåfrågor!H532&gt;0),1,0)</f>
        <v>0</v>
      </c>
      <c r="D103" s="89" t="s">
        <v>283</v>
      </c>
      <c r="E103" s="89"/>
    </row>
    <row r="104" spans="1:5" s="83" customFormat="1">
      <c r="A104" s="89"/>
      <c r="B104" s="89"/>
      <c r="C104" s="89">
        <f ca="1">IF(AND(Nivåfrågor!D236="x",Nivåfrågor!C240="x",Nivåfrågor!H240&gt;0,Nivåfrågor!C351="x",Nivåfrågor!C355="x",Nivåfrågor!H355=5,Nivåfrågor!C387="x",Nivåfrågor!C391="x",Nivåfrågor!H391=5,Nivåfrågor!E526="x",Nivåfrågor!C528="x",Nivåfrågor!D528="x",Nivåfrågor!C532="x",Nivåfrågor!H532&gt;0),1,0)</f>
        <v>0</v>
      </c>
      <c r="D104" s="89" t="s">
        <v>284</v>
      </c>
      <c r="E104" s="89"/>
    </row>
    <row r="105" spans="1:5" s="83" customFormat="1">
      <c r="A105" s="89"/>
      <c r="B105" s="89"/>
      <c r="C105" s="89"/>
      <c r="D105" s="89"/>
      <c r="E105" s="89"/>
    </row>
    <row r="106" spans="1:5" s="83" customFormat="1">
      <c r="A106" s="89"/>
      <c r="B106" s="89"/>
      <c r="C106" s="89"/>
      <c r="D106" s="89" t="s">
        <v>285</v>
      </c>
      <c r="E106" s="89"/>
    </row>
    <row r="107" spans="1:5" s="83" customFormat="1">
      <c r="A107" s="89"/>
      <c r="B107" s="89"/>
      <c r="C107" s="89"/>
      <c r="D107" s="89"/>
      <c r="E107" s="89"/>
    </row>
    <row r="108" spans="1:5" s="83" customFormat="1">
      <c r="A108" s="89"/>
      <c r="B108" s="89"/>
      <c r="C108" s="89">
        <f ca="1">SUM(C110:C114)</f>
        <v>0</v>
      </c>
      <c r="D108" s="89" t="s">
        <v>286</v>
      </c>
      <c r="E108" s="89"/>
    </row>
    <row r="109" spans="1:5" s="83" customFormat="1">
      <c r="A109" s="89"/>
      <c r="B109" s="89"/>
      <c r="C109" s="89"/>
      <c r="D109" s="89"/>
      <c r="E109" s="89"/>
    </row>
    <row r="110" spans="1:5" s="83" customFormat="1">
      <c r="A110" s="89"/>
      <c r="B110" s="89"/>
      <c r="C110" s="89"/>
      <c r="D110" s="89" t="s">
        <v>287</v>
      </c>
      <c r="E110" s="89"/>
    </row>
    <row r="111" spans="1:5" s="83" customFormat="1">
      <c r="A111" s="89"/>
      <c r="B111" s="89"/>
      <c r="C111" s="89"/>
      <c r="D111" s="89"/>
      <c r="E111" s="89"/>
    </row>
    <row r="112" spans="1:5" s="83" customFormat="1">
      <c r="A112" s="89"/>
      <c r="B112" s="89"/>
      <c r="C112" s="89"/>
      <c r="D112" s="89" t="s">
        <v>288</v>
      </c>
      <c r="E112" s="89"/>
    </row>
    <row r="113" spans="1:5" s="83" customFormat="1">
      <c r="A113" s="89"/>
      <c r="B113" s="89"/>
      <c r="C113" s="89"/>
      <c r="D113" s="89"/>
      <c r="E113" s="89"/>
    </row>
    <row r="114" spans="1:5" s="83" customFormat="1">
      <c r="A114" s="89"/>
      <c r="B114" s="89">
        <f ca="1">C114</f>
        <v>0</v>
      </c>
      <c r="C114" s="89">
        <f ca="1">IF(AND(Nivåfrågor!C218="x",Nivåfrågor!C226="x",Nivåfrågor!H226&gt;0,Nivåfrågor!C411="x",Nivåfrågor!C415="x",Nivåfrågor!H415=5,Nivåfrågor!C540="x",Nivåfrågor!D540="x",Nivåfrågor!E540="x",Nivåfrågor!C542="x",Nivåfrågor!D542="x",Nivåfrågor!C546="x",Nivåfrågor!H546&gt;0),1,0)</f>
        <v>0</v>
      </c>
      <c r="D114" s="89" t="s">
        <v>325</v>
      </c>
      <c r="E114" s="89"/>
    </row>
    <row r="115" spans="1:5" s="83" customFormat="1">
      <c r="A115" s="89"/>
      <c r="B115" s="89"/>
      <c r="C115" s="89"/>
      <c r="D115" s="89"/>
      <c r="E115" s="89"/>
    </row>
    <row r="116" spans="1:5" s="83" customFormat="1">
      <c r="A116" s="89"/>
      <c r="B116" s="89"/>
      <c r="C116" s="89">
        <f ca="1">C118+C128+C136+C146</f>
        <v>0</v>
      </c>
      <c r="D116" s="89" t="s">
        <v>289</v>
      </c>
      <c r="E116" s="89"/>
    </row>
    <row r="117" spans="1:5" s="83" customFormat="1">
      <c r="A117" s="89"/>
      <c r="B117" s="89"/>
      <c r="C117" s="89"/>
      <c r="D117" s="89"/>
      <c r="E117" s="89"/>
    </row>
    <row r="118" spans="1:5" s="83" customFormat="1">
      <c r="A118" s="89"/>
      <c r="B118" s="89"/>
      <c r="C118" s="89">
        <f ca="1">C120</f>
        <v>0</v>
      </c>
      <c r="D118" s="89" t="s">
        <v>290</v>
      </c>
      <c r="E118" s="89"/>
    </row>
    <row r="119" spans="1:5" s="83" customFormat="1">
      <c r="A119" s="89"/>
      <c r="B119" s="89"/>
      <c r="C119" s="89"/>
      <c r="D119" s="89"/>
      <c r="E119" s="89"/>
    </row>
    <row r="120" spans="1:5" s="83" customFormat="1">
      <c r="A120" s="89"/>
      <c r="B120" s="89">
        <f ca="1">IF(C120&gt;4,2,IF(C120&gt;0,1,0))</f>
        <v>0</v>
      </c>
      <c r="C120" s="89">
        <f ca="1">SUM(C121:C126)</f>
        <v>0</v>
      </c>
      <c r="D120" s="89" t="s">
        <v>291</v>
      </c>
      <c r="E120" s="89"/>
    </row>
    <row r="121" spans="1:5" s="83" customFormat="1">
      <c r="A121" s="89"/>
      <c r="B121" s="89"/>
      <c r="C121" s="89"/>
      <c r="D121" s="89"/>
      <c r="E121" s="89"/>
    </row>
    <row r="122" spans="1:5" s="83" customFormat="1">
      <c r="A122" s="89"/>
      <c r="B122" s="89"/>
      <c r="C122" s="89"/>
      <c r="D122" s="89" t="s">
        <v>292</v>
      </c>
      <c r="E122" s="89"/>
    </row>
    <row r="123" spans="1:5" s="83" customFormat="1">
      <c r="A123" s="89"/>
      <c r="B123" s="89"/>
      <c r="C123" s="89">
        <f ca="1">IF(AND(Nivåfrågor!C266="x",Nivåfrågor!C270="x",Nivåfrågor!H270=5,Nivåfrågor!C456="x",Nivåfrågor!C458="x",Nivåfrågor!C462="x",Nivåfrågor!H462&gt;0),1,0)</f>
        <v>0</v>
      </c>
      <c r="D123" s="89" t="s">
        <v>293</v>
      </c>
      <c r="E123" s="89"/>
    </row>
    <row r="124" spans="1:5" s="83" customFormat="1">
      <c r="A124" s="89"/>
      <c r="B124" s="89"/>
      <c r="C124" s="89">
        <f ca="1">IF(AND(Nivåfrågor!C234="x",Nivåfrågor!C240="x",Nivåfrågor!H240&gt;0,Nivåfrågor!C278="x",Nivåfrågor!C282="x",Nivåfrågor!H282=5,Nivåfrågor!C290="x",Nivåfrågor!C294="x",Nivåfrågor!H294=5,Nivåfrågor!C458="x",Nivåfrågor!C462="x",Nivåfrågor!H462&gt;0),1,0)</f>
        <v>0</v>
      </c>
      <c r="D124" s="89" t="s">
        <v>294</v>
      </c>
      <c r="E124" s="89"/>
    </row>
    <row r="125" spans="1:5" s="83" customFormat="1">
      <c r="A125" s="89"/>
      <c r="B125" s="89"/>
      <c r="C125" s="89">
        <f ca="1">IF(AND(Nivåfrågor!C105="x",Nivåfrågor!D105="x",Nivåfrågor!E105="x",Nivåfrågor!C107="x",Nivåfrågor!D107="x",Nivåfrågor!C113="x",Nivåfrågor!H113&gt;0,Nivåfrågor!C456="x",Nivåfrågor!D456="x",Nivåfrågor!E456="x",Nivåfrågor!C458="x",Nivåfrågor!D458="x",Nivåfrågor!C462="x",Nivåfrågor!H462&gt;0),1,0)</f>
        <v>0</v>
      </c>
      <c r="D125" s="89" t="s">
        <v>295</v>
      </c>
      <c r="E125" s="89"/>
    </row>
    <row r="126" spans="1:5" s="83" customFormat="1">
      <c r="A126" s="89"/>
      <c r="B126" s="89"/>
      <c r="C126" s="89">
        <f ca="1">IF(AND(Nivåfrågor!C93="x",Nivåfrågor!C97="x",Nivåfrågor!H97=5,Nivåfrågor!C202="x",Nivåfrågor!C210="x",Nivåfrågor!H210&gt;0,Nivåfrågor!C266="x",Nivåfrågor!C270="x",Nivåfrågor!H270=5,Nivåfrågor!C399="x",Nivåfrågor!C403="x",Nivåfrågor!H403=5,Nivåfrågor!C456="x",Nivåfrågor!D456="x",Nivåfrågor!E456="x",Nivåfrågor!C458="x",Nivåfrågor!D458="x",Nivåfrågor!C462="x",Nivåfrågor!H462&gt;0),1,0)</f>
        <v>0</v>
      </c>
      <c r="D126" s="89" t="s">
        <v>296</v>
      </c>
      <c r="E126" s="89"/>
    </row>
    <row r="127" spans="1:5" s="83" customFormat="1">
      <c r="A127" s="89"/>
      <c r="B127" s="89"/>
      <c r="C127" s="89"/>
      <c r="D127" s="89"/>
      <c r="E127" s="89"/>
    </row>
    <row r="128" spans="1:5" s="83" customFormat="1">
      <c r="A128" s="89"/>
      <c r="B128" s="89"/>
      <c r="C128" s="89">
        <f>C130</f>
        <v>0</v>
      </c>
      <c r="D128" s="89" t="s">
        <v>297</v>
      </c>
      <c r="E128" s="89"/>
    </row>
    <row r="129" spans="1:5" s="83" customFormat="1">
      <c r="A129" s="89"/>
      <c r="B129" s="89"/>
      <c r="C129" s="89"/>
      <c r="D129" s="89"/>
      <c r="E129" s="89"/>
    </row>
    <row r="130" spans="1:5" s="83" customFormat="1">
      <c r="A130" s="89"/>
      <c r="B130" s="89">
        <f>IF(C130&gt;2,2,IF(C130&gt;0,1,0))</f>
        <v>0</v>
      </c>
      <c r="C130" s="89">
        <f>SUM(C131:C134)</f>
        <v>0</v>
      </c>
      <c r="D130" s="89" t="s">
        <v>298</v>
      </c>
      <c r="E130" s="89"/>
    </row>
    <row r="131" spans="1:5" s="83" customFormat="1">
      <c r="A131" s="89"/>
      <c r="B131" s="89"/>
      <c r="C131" s="89"/>
      <c r="D131" s="89"/>
      <c r="E131" s="89"/>
    </row>
    <row r="132" spans="1:5" s="83" customFormat="1">
      <c r="A132" s="89"/>
      <c r="B132" s="89"/>
      <c r="C132" s="89"/>
      <c r="D132" s="89" t="s">
        <v>299</v>
      </c>
      <c r="E132" s="89"/>
    </row>
    <row r="133" spans="1:5" s="83" customFormat="1">
      <c r="A133" s="89"/>
      <c r="B133" s="89"/>
      <c r="C133" s="89"/>
      <c r="D133" s="89" t="s">
        <v>300</v>
      </c>
      <c r="E133" s="89"/>
    </row>
    <row r="134" spans="1:5" s="83" customFormat="1">
      <c r="A134" s="89"/>
      <c r="B134" s="89"/>
      <c r="C134" s="89"/>
      <c r="D134" s="89" t="s">
        <v>301</v>
      </c>
      <c r="E134" s="89"/>
    </row>
    <row r="135" spans="1:5" s="83" customFormat="1">
      <c r="A135" s="89"/>
      <c r="B135" s="89"/>
      <c r="C135" s="89"/>
      <c r="D135" s="89"/>
      <c r="E135" s="89"/>
    </row>
    <row r="136" spans="1:5" s="83" customFormat="1">
      <c r="A136" s="89"/>
      <c r="B136" s="89"/>
      <c r="C136" s="89">
        <f ca="1">C138+C144</f>
        <v>0</v>
      </c>
      <c r="D136" s="89" t="s">
        <v>302</v>
      </c>
      <c r="E136" s="89"/>
    </row>
    <row r="137" spans="1:5" s="83" customFormat="1">
      <c r="A137" s="89"/>
      <c r="B137" s="89"/>
      <c r="C137" s="89"/>
      <c r="D137" s="89"/>
      <c r="E137" s="89"/>
    </row>
    <row r="138" spans="1:5" s="83" customFormat="1">
      <c r="A138" s="89"/>
      <c r="B138" s="89">
        <f ca="1">IF(C138&gt;2,2,IF(C138&gt;0,1,0))</f>
        <v>0</v>
      </c>
      <c r="C138" s="89">
        <f ca="1">SUM(C139:C142)</f>
        <v>0</v>
      </c>
      <c r="D138" s="89" t="s">
        <v>303</v>
      </c>
      <c r="E138" s="89"/>
    </row>
    <row r="139" spans="1:5" s="83" customFormat="1">
      <c r="A139" s="89"/>
      <c r="B139" s="89"/>
      <c r="C139" s="89"/>
      <c r="D139" s="89"/>
      <c r="E139" s="89"/>
    </row>
    <row r="140" spans="1:5" s="83" customFormat="1">
      <c r="A140" s="89"/>
      <c r="B140" s="89"/>
      <c r="C140" s="89">
        <f ca="1">IF(AND(Nivåfrågor!C153="x",Nivåfrågor!C161="x",Nivåfrågor!H161&gt;0,Nivåfrågor!C428="x",Nivåfrågor!D428="x",Nivåfrågor!E428="x",Nivåfrågor!D430="x",Nivåfrågor!C434="x",Nivåfrågor!H434&gt;0),1,0)</f>
        <v>0</v>
      </c>
      <c r="D140" s="89" t="s">
        <v>304</v>
      </c>
      <c r="E140" s="89"/>
    </row>
    <row r="141" spans="1:5" s="83" customFormat="1">
      <c r="A141" s="89"/>
      <c r="B141" s="89"/>
      <c r="C141" s="89"/>
      <c r="D141" s="89" t="s">
        <v>305</v>
      </c>
      <c r="E141" s="89"/>
    </row>
    <row r="142" spans="1:5" s="83" customFormat="1">
      <c r="A142" s="89"/>
      <c r="B142" s="89"/>
      <c r="C142" s="89">
        <f ca="1">IF(AND(Nivåfrågor!C153="x",Nivåfrågor!C161="x",Nivåfrågor!H161&gt;0,Nivåfrågor!C428="x",Nivåfrågor!E428="x",Nivåfrågor!C430="x",Nivåfrågor!D430="x",Nivåfrågor!C434="x",Nivåfrågor!H434&gt;0),1,0)</f>
        <v>0</v>
      </c>
      <c r="D142" s="89" t="s">
        <v>306</v>
      </c>
      <c r="E142" s="89"/>
    </row>
    <row r="143" spans="1:5" s="83" customFormat="1">
      <c r="A143" s="89"/>
      <c r="B143" s="89"/>
      <c r="C143" s="89"/>
      <c r="D143" s="89"/>
      <c r="E143" s="89"/>
    </row>
    <row r="144" spans="1:5" s="83" customFormat="1">
      <c r="A144" s="89"/>
      <c r="B144" s="89"/>
      <c r="C144" s="89">
        <f ca="1">IF(
 AND(
  Nivåfrågor!C153="x",
  Nivåfrågor!C161="x",
  Nivåfrågor!H161&gt;0,
  Nivåfrågor!C351="x",
  Nivåfrågor!C355="x",
  Nivåfrågor!H355=5,
  Nivåfrågor!D430="x",
  Nivåfrågor!C434="x",
  Nivåfrågor!H434&gt;0,
  Nivåfrågor!C528="x",
  Nivåfrågor!C532="x",
  Nivåfrågor!H532&gt;0),
 1,
 0)</f>
        <v>0</v>
      </c>
      <c r="D144" s="89" t="s">
        <v>307</v>
      </c>
      <c r="E144" s="89"/>
    </row>
    <row r="145" spans="1:5" s="83" customFormat="1">
      <c r="A145" s="89"/>
      <c r="B145" s="89"/>
      <c r="C145" s="89"/>
      <c r="D145" s="89"/>
      <c r="E145" s="89"/>
    </row>
    <row r="146" spans="1:5" s="83" customFormat="1">
      <c r="A146" s="89"/>
      <c r="B146" s="89"/>
      <c r="C146" s="89">
        <f>C150</f>
        <v>0</v>
      </c>
      <c r="D146" s="89" t="s">
        <v>308</v>
      </c>
      <c r="E146" s="89"/>
    </row>
    <row r="147" spans="1:5" s="83" customFormat="1">
      <c r="A147" s="89"/>
      <c r="B147" s="89"/>
      <c r="C147" s="89"/>
      <c r="D147" s="89"/>
      <c r="E147" s="89"/>
    </row>
    <row r="148" spans="1:5" s="83" customFormat="1">
      <c r="A148" s="89"/>
      <c r="B148" s="89">
        <f ca="1">IF(C148&gt;1,2,IF(C148&gt;0,1,0))</f>
        <v>0</v>
      </c>
      <c r="C148" s="89">
        <f ca="1">SUM(C149:C151)</f>
        <v>0</v>
      </c>
      <c r="D148" s="89" t="s">
        <v>309</v>
      </c>
      <c r="E148" s="89"/>
    </row>
    <row r="149" spans="1:5" s="83" customFormat="1">
      <c r="A149" s="89"/>
      <c r="B149" s="89"/>
      <c r="C149" s="89"/>
      <c r="D149" s="89"/>
      <c r="E149" s="89"/>
    </row>
    <row r="150" spans="1:5" s="83" customFormat="1">
      <c r="A150" s="89"/>
      <c r="B150" s="89"/>
      <c r="C150" s="89">
        <f>IF(AND(Nivåfrågor!C69="x",Nivåfrågor!C73="x",Nivåfrågor!H73&gt;0,Nivåfrågor!C121="x",Nivåfrågor!C129="x",Nivåfrågor!H129&gt;0,Nivåfrågor!C170="x",Nivåfrågor!C178="x",Nivåfrågor!H178&gt;0,Nivåfrågor!C556="x",Nivåfrågor!C560="x",Nivåfrågor!H560&gt;0),1,0)</f>
        <v>0</v>
      </c>
      <c r="D150" s="89" t="s">
        <v>310</v>
      </c>
      <c r="E150" s="89"/>
    </row>
    <row r="151" spans="1:5" s="83" customFormat="1">
      <c r="A151" s="89"/>
      <c r="B151" s="89"/>
      <c r="C151" s="89">
        <f ca="1">IF(AND(Nivåfrågor!C170="x",Nivåfrågor!C178="x",Nivåfrågor!H178&gt;0,Nivåfrågor!C399="x",Nivåfrågor!C403="x",Nivåfrågor!H403&gt;0),1,0)</f>
        <v>0</v>
      </c>
      <c r="D151" s="89" t="s">
        <v>311</v>
      </c>
      <c r="E151" s="89"/>
    </row>
    <row r="152" spans="1:5" s="83" customFormat="1">
      <c r="A152" s="89"/>
      <c r="B152" s="89"/>
      <c r="C152" s="89"/>
      <c r="D152" s="89"/>
      <c r="E152" s="89"/>
    </row>
    <row r="153" spans="1:5" s="83" customFormat="1">
      <c r="A153" s="89"/>
      <c r="B153" s="89"/>
      <c r="C153" s="89">
        <f>C155+C163</f>
        <v>0</v>
      </c>
      <c r="D153" s="89" t="s">
        <v>11</v>
      </c>
      <c r="E153" s="89"/>
    </row>
    <row r="154" spans="1:5" s="83" customFormat="1">
      <c r="A154" s="89"/>
      <c r="B154" s="89"/>
      <c r="C154" s="89"/>
      <c r="D154" s="89"/>
      <c r="E154" s="89"/>
    </row>
    <row r="155" spans="1:5" s="83" customFormat="1">
      <c r="A155" s="89"/>
      <c r="B155" s="89">
        <f>IF(C155&gt;4,2,IF(C155&gt;0,1,0))</f>
        <v>0</v>
      </c>
      <c r="C155" s="89">
        <f>SUM(C156:C161)</f>
        <v>0</v>
      </c>
      <c r="D155" s="89" t="s">
        <v>312</v>
      </c>
      <c r="E155" s="89"/>
    </row>
    <row r="156" spans="1:5" s="83" customFormat="1">
      <c r="A156" s="89"/>
      <c r="B156" s="89"/>
      <c r="C156" s="89"/>
      <c r="D156" s="89"/>
      <c r="E156" s="89"/>
    </row>
    <row r="157" spans="1:5" s="83" customFormat="1">
      <c r="A157" s="89"/>
      <c r="B157" s="89"/>
      <c r="C157" s="89">
        <f>IF(AND(Nivåfrågor!C234="x",Nivåfrågor!C240="x",Nivåfrågor!H240&gt;0),1,0)</f>
        <v>0</v>
      </c>
      <c r="D157" s="89" t="s">
        <v>313</v>
      </c>
      <c r="E157" s="89"/>
    </row>
    <row r="158" spans="1:5" s="83" customFormat="1">
      <c r="A158" s="89"/>
      <c r="B158" s="89"/>
      <c r="C158" s="89">
        <f>IF(AND(Nivåfrågor!C236="x",Nivåfrågor!C240="x",Nivåfrågor!H240&gt;0),1,0)</f>
        <v>0</v>
      </c>
      <c r="D158" s="89" t="s">
        <v>314</v>
      </c>
      <c r="E158" s="89"/>
    </row>
    <row r="159" spans="1:5" s="83" customFormat="1">
      <c r="A159" s="89"/>
      <c r="B159" s="89"/>
      <c r="C159" s="89">
        <f>IF(AND(Nivåfrågor!C236="x",Nivåfrågor!C240="x",Nivåfrågor!H240&gt;0),1,0)</f>
        <v>0</v>
      </c>
      <c r="D159" s="89" t="s">
        <v>315</v>
      </c>
      <c r="E159" s="89"/>
    </row>
    <row r="160" spans="1:5" s="83" customFormat="1">
      <c r="A160" s="89"/>
      <c r="B160" s="89"/>
      <c r="C160" s="89">
        <f>IF(AND(Nivåfrågor!D236="x",Nivåfrågor!C240="x",Nivåfrågor!H240&gt;0),1,0)</f>
        <v>0</v>
      </c>
      <c r="D160" s="89" t="s">
        <v>316</v>
      </c>
      <c r="E160" s="89"/>
    </row>
    <row r="161" spans="1:5" s="83" customFormat="1">
      <c r="A161" s="89"/>
      <c r="B161" s="89"/>
      <c r="C161" s="89">
        <f>IF(AND(Nivåfrågor!D234="x",Nivåfrågor!C240="x",Nivåfrågor!H240&gt;0),1,0)</f>
        <v>0</v>
      </c>
      <c r="D161" s="89" t="s">
        <v>317</v>
      </c>
      <c r="E161" s="89"/>
    </row>
    <row r="162" spans="1:5" s="83" customFormat="1">
      <c r="A162" s="89"/>
      <c r="B162" s="89"/>
      <c r="C162" s="89"/>
      <c r="D162" s="89"/>
      <c r="E162" s="89"/>
    </row>
    <row r="163" spans="1:5" s="83" customFormat="1">
      <c r="A163" s="89"/>
      <c r="B163" s="89">
        <f>IF(C163&gt;2,2,IF(C163&gt;0,1,0))</f>
        <v>0</v>
      </c>
      <c r="C163" s="89">
        <f>SUM(C164:C167)</f>
        <v>0</v>
      </c>
      <c r="D163" s="89" t="s">
        <v>318</v>
      </c>
      <c r="E163" s="89"/>
    </row>
    <row r="164" spans="1:5" s="83" customFormat="1">
      <c r="A164" s="89"/>
      <c r="B164" s="89"/>
      <c r="C164" s="89"/>
      <c r="D164" s="89"/>
      <c r="E164" s="89"/>
    </row>
    <row r="165" spans="1:5" s="83" customFormat="1">
      <c r="A165" s="89"/>
      <c r="B165" s="89"/>
      <c r="C165" s="89">
        <f>IF(AND(Nivåfrågor!E248="x",Nivåfrågor!C254="x",Nivåfrågor!H254&gt;0),1,0)</f>
        <v>0</v>
      </c>
      <c r="D165" s="89" t="s">
        <v>319</v>
      </c>
      <c r="E165" s="89"/>
    </row>
    <row r="166" spans="1:5" s="83" customFormat="1">
      <c r="A166" s="89"/>
      <c r="B166" s="89"/>
      <c r="C166" s="89">
        <f>IF(AND(Nivåfrågor!C250="x",Nivåfrågor!C254="x",Nivåfrågor!H254&gt;0),1,0)</f>
        <v>0</v>
      </c>
      <c r="D166" s="89" t="s">
        <v>320</v>
      </c>
      <c r="E166" s="89"/>
    </row>
    <row r="167" spans="1:5" s="83" customFormat="1">
      <c r="A167" s="89"/>
      <c r="B167" s="89"/>
      <c r="C167" s="89">
        <f>IF(AND(Nivåfrågor!D250="x",Nivåfrågor!C254="x",Nivåfrågor!H254&gt;0),1,0)</f>
        <v>0</v>
      </c>
      <c r="D167" s="89" t="s">
        <v>321</v>
      </c>
      <c r="E167" s="89"/>
    </row>
    <row r="168" spans="1:5" s="83" customFormat="1">
      <c r="A168" s="89"/>
      <c r="B168" s="89"/>
      <c r="C168" s="89"/>
      <c r="D168" s="89"/>
      <c r="E168" s="89"/>
    </row>
    <row r="169" spans="1:5" s="83" customFormat="1">
      <c r="A169" s="89"/>
      <c r="B169" s="89"/>
      <c r="C169" s="89"/>
      <c r="D169" s="89"/>
      <c r="E169" s="89"/>
    </row>
    <row r="170" spans="1:5" s="83" customFormat="1">
      <c r="A170" s="89"/>
      <c r="B170" s="89"/>
      <c r="C170" s="89"/>
      <c r="D170" s="89"/>
      <c r="E170" s="89"/>
    </row>
    <row r="171" spans="1:5" s="83" customFormat="1">
      <c r="A171" s="89"/>
      <c r="B171" s="89"/>
      <c r="C171" s="89"/>
      <c r="D171" s="89"/>
      <c r="E171" s="89"/>
    </row>
    <row r="172" spans="1:5">
      <c r="D172" s="89" t="s">
        <v>247</v>
      </c>
    </row>
    <row r="173" spans="1:5" s="3" customFormat="1">
      <c r="A173" s="89"/>
      <c r="B173" s="89"/>
      <c r="C173" s="89"/>
      <c r="D173" s="89"/>
      <c r="E173" s="89"/>
    </row>
    <row r="174" spans="1:5" s="3" customFormat="1">
      <c r="A174" s="89"/>
      <c r="B174" s="89"/>
      <c r="C174" s="89"/>
      <c r="D174" s="89" t="s">
        <v>251</v>
      </c>
      <c r="E174" s="89"/>
    </row>
    <row r="175" spans="1:5" s="3" customFormat="1">
      <c r="A175" s="89"/>
      <c r="B175" s="89"/>
      <c r="C175" s="89"/>
      <c r="D175" s="89" t="s">
        <v>261</v>
      </c>
      <c r="E175" s="89"/>
    </row>
    <row r="176" spans="1:5" s="3" customFormat="1">
      <c r="A176" s="89"/>
      <c r="B176" s="89"/>
      <c r="C176" s="89"/>
      <c r="D176" s="89" t="s">
        <v>262</v>
      </c>
      <c r="E176" s="89"/>
    </row>
    <row r="177" spans="1:5" s="3" customFormat="1">
      <c r="A177" s="89"/>
      <c r="B177" s="89"/>
      <c r="C177" s="89"/>
      <c r="D177" s="89" t="s">
        <v>263</v>
      </c>
      <c r="E177" s="89"/>
    </row>
    <row r="178" spans="1:5" s="3" customFormat="1">
      <c r="A178" s="89"/>
      <c r="B178" s="89"/>
      <c r="C178" s="89"/>
      <c r="D178" s="89"/>
      <c r="E178" s="89"/>
    </row>
    <row r="179" spans="1:5" s="3" customFormat="1">
      <c r="A179" s="89"/>
      <c r="B179" s="89"/>
      <c r="C179" s="89"/>
      <c r="D179" s="89" t="s">
        <v>256</v>
      </c>
      <c r="E179" s="89"/>
    </row>
    <row r="180" spans="1:5" s="3" customFormat="1">
      <c r="A180" s="89"/>
      <c r="B180" s="89"/>
      <c r="C180" s="89"/>
      <c r="D180" s="89" t="str">
        <f ca="1">IF(
 AND(D229=0,D235&gt;0,D232+D235&gt;=Nivåfrågor!M2),
 D175,
 IF(
  AND(D229=0,D235&gt;0,D232+D235&lt;Nivåfrågor!M2),
  D176,
  D177))</f>
        <v>Om organisationen bibehåller de eller motsvarande resultat som den fick vid den här mätningen så kommer organisationen att hamna på samma resultat och samma nivå, vid nästa mätning.</v>
      </c>
      <c r="E180" s="89"/>
    </row>
    <row r="181" spans="1:5" s="3" customFormat="1">
      <c r="A181" s="89"/>
      <c r="B181" s="89"/>
      <c r="C181" s="89"/>
      <c r="D181" s="89"/>
      <c r="E181" s="89"/>
    </row>
    <row r="182" spans="1:5" s="3" customFormat="1">
      <c r="A182" s="89"/>
      <c r="B182" s="89"/>
      <c r="C182" s="89"/>
      <c r="D182" s="89" t="s">
        <v>257</v>
      </c>
      <c r="E182" s="89"/>
    </row>
    <row r="183" spans="1:5" s="3" customFormat="1">
      <c r="A183" s="89"/>
      <c r="B183" s="89"/>
      <c r="C183" s="89"/>
      <c r="D183" s="89" t="str">
        <f>"Under den senaste tvåårsperioden har organisationen haft 0 arbetssätt på plats, av de 7 arbetssätt som modellen testar för."</f>
        <v>Under den senaste tvåårsperioden har organisationen haft 0 arbetssätt på plats, av de 7 arbetssätt som modellen testar för.</v>
      </c>
      <c r="E183" s="89"/>
    </row>
    <row r="184" spans="1:5" s="3" customFormat="1">
      <c r="A184" s="89"/>
      <c r="B184" s="89"/>
      <c r="C184" s="89"/>
      <c r="D184" s="89" t="str">
        <f>"Under den senaste tvåårsperioden har organisationen haft "&amp; D211 &amp;" arbetssätt på plats, av de 7 arbetssätt som modellen testar för. "&amp; D214 &amp;" av de arbetssätt som organisationen har haft på plats har inte (1) varit beslutade eller på annat sätt medvetet valda av organisationen, "&amp;"(2) omfattat en fördelning av roller och ansvar, (3) innehållit en organisationsgemensam modell, (4) varit beskrivna i stöd och vägledning för medarbetarna och inte (5) följts upp och utvärderats minst en gång. "&amp; "Då de här arbetssätten redan finns inom organisationen så torde det finnas goda förutsättningar att med en relativt begränsad arbetsinsats avancera i modellen genom att färdigställa (1)-(5) för dem."</f>
        <v>Under den senaste tvåårsperioden har organisationen haft 0 arbetssätt på plats, av de 7 arbetssätt som modellen testar för. 0 av de arbetssätt som organisationen har haft på plats har inte (1) varit beslutade eller på annat sätt medvetet valda av organisationen, (2) omfattat en fördelning av roller och ansvar, (3) innehållit en organisationsgemensam modell, (4) varit beskrivna i stöd och vägledning för medarbetarna och inte (5) följts upp och utvärderats minst en gång. Då de här arbetssätten redan finns inom organisationen så torde det finnas goda förutsättningar att med en relativt begränsad arbetsinsats avancera i modellen genom att färdigställa (1)-(5) för dem.</v>
      </c>
      <c r="E184" s="89"/>
    </row>
    <row r="185" spans="1:5" s="3" customFormat="1">
      <c r="A185" s="89"/>
      <c r="B185" s="89"/>
      <c r="C185" s="89"/>
      <c r="D185" s="89" t="str">
        <f>"Under den senaste tvåårsperioden har organisationen haft "&amp; D211 &amp;" arbetssätt på plats, av de 7 arbetssätt som modellen testar för."&amp;" Ett av de arbetssätt som organisationen har haft på plats har inte (1) varit beslutat eller på annat sätt medvetet valt av organisationen, "&amp;"(2) omfattat en fördelning av roller och ansvar, (3) innehållit en organisationsgemensam modell, (4) varit beskriven i stöd och vägledning för medarbetarna och inte (5) följts upp och utvärderats minst en gång. "&amp; "Då det arbetssättet redan finns inom organisationen så torde det finnas goda förutsättningar att med en relativt begränsad arbetsinsats avancera i modellen genom att färdigställa (1)-(5) för det."</f>
        <v>Under den senaste tvåårsperioden har organisationen haft 0 arbetssätt på plats, av de 7 arbetssätt som modellen testar för. Ett av de arbetssätt som organisationen har haft på plats har inte (1) varit beslutat eller på annat sätt medvetet valt av organisationen, (2) omfattat en fördelning av roller och ansvar, (3) innehållit en organisationsgemensam modell, (4) varit beskriven i stöd och vägledning för medarbetarna och inte (5) följts upp och utvärderats minst en gång. Då det arbetssättet redan finns inom organisationen så torde det finnas goda förutsättningar att med en relativt begränsad arbetsinsats avancera i modellen genom att färdigställa (1)-(5) för det.</v>
      </c>
      <c r="E185" s="89"/>
    </row>
    <row r="186" spans="1:5" s="3" customFormat="1">
      <c r="A186" s="89"/>
      <c r="B186" s="89"/>
      <c r="C186" s="89"/>
      <c r="D186" s="89" t="str">
        <f>"Under den senaste tvåårsperioden har organisationen haft 7 arbetssätt på plats, av de 7 arbetssätt som modellen testar för."&amp;" Organisationen har uppfyllt något eller några av de poänggivande villkoren i frågorna inom nivå 1 för vart och ett av de arbetssätten,"&amp;" men det finns fortfarande behov av att uppfylla ytterligare något eller några villkor för att kunna avancera vidare i modellen."&amp;" Organisationens samlade resultat talar dock för att det torde vara relativt enkelt att lösa, samtidigt som organisationen bibehåller de resultat som redan har uppnåtts."</f>
        <v>Under den senaste tvåårsperioden har organisationen haft 7 arbetssätt på plats, av de 7 arbetssätt som modellen testar för. Organisationen har uppfyllt något eller några av de poänggivande villkoren i frågorna inom nivå 1 för vart och ett av de arbetssätten, men det finns fortfarande behov av att uppfylla ytterligare något eller några villkor för att kunna avancera vidare i modellen. Organisationens samlade resultat talar dock för att det torde vara relativt enkelt att lösa, samtidigt som organisationen bibehåller de resultat som redan har uppnåtts.</v>
      </c>
      <c r="E186" s="89"/>
    </row>
    <row r="187" spans="1:5" s="3" customFormat="1">
      <c r="A187" s="89"/>
      <c r="B187" s="89"/>
      <c r="C187" s="89"/>
      <c r="D187" s="89" t="str">
        <f>"Under den senaste tvåårsperioden har organisationen haft 7 arbetssätt på plats, av de 7 arbetssätt som modellen testar för."&amp;" Organisationen har uppfyllt alla de poänggivande villkoren inom nivå 1 för vart och ett av de arbetssätten och bör nu koncentrera sig på att bibehålla resultaten framöver, och utveckla andra aspekter inom modellen."&amp;" Om organisationen tillämpar arbetssätten på ett ändamålsenligt sätt, samtidigt som organisationen säkerställer andra aspekter i modellen "&amp;"(såsom ledningens engagemang i frågorna), så finns goda förutsättningar att nå de högre nivåerna i modellen vid en ny mätning om två år."</f>
        <v>Under den senaste tvåårsperioden har organisationen haft 7 arbetssätt på plats, av de 7 arbetssätt som modellen testar för. Organisationen har uppfyllt alla de poänggivande villkoren inom nivå 1 för vart och ett av de arbetssätten och bör nu koncentrera sig på att bibehålla resultaten framöver, och utveckla andra aspekter inom modellen. Om organisationen tillämpar arbetssätten på ett ändamålsenligt sätt, samtidigt som organisationen säkerställer andra aspekter i modellen (såsom ledningens engagemang i frågorna), så finns goda förutsättningar att nå de högre nivåerna i modellen vid en ny mätning om två år.</v>
      </c>
      <c r="E187" s="89"/>
    </row>
    <row r="188" spans="1:5" s="3" customFormat="1">
      <c r="A188" s="89"/>
      <c r="B188" s="89"/>
      <c r="C188" s="89"/>
      <c r="D188" s="89" t="s">
        <v>414</v>
      </c>
      <c r="E188" s="89"/>
    </row>
    <row r="189" spans="1:5" s="3" customFormat="1">
      <c r="A189" s="89"/>
      <c r="B189" s="89"/>
      <c r="C189" s="89"/>
      <c r="D189" s="89"/>
      <c r="E189" s="89"/>
    </row>
    <row r="190" spans="1:5" s="3" customFormat="1">
      <c r="A190" s="89"/>
      <c r="B190" s="89"/>
      <c r="C190" s="89"/>
      <c r="D190" s="89" t="s">
        <v>256</v>
      </c>
      <c r="E190" s="89"/>
    </row>
    <row r="191" spans="1:5" s="3" customFormat="1">
      <c r="A191" s="89"/>
      <c r="B191" s="89"/>
      <c r="C191" s="89"/>
      <c r="D191" s="89" t="str">
        <f>IF(
 D211=0,
 D183,
 IF(
  D211&lt;6,
  D184,
  IF(
   D211=6,
   D185,
   IF(
    AND(D211=7,D223&lt;35),
    D186,
    IF(
     AND(D211=7,D223=35,D226&lt;60),
     D187,
     D188)))))</f>
        <v>Under den senaste tvåårsperioden har organisationen haft 0 arbetssätt på plats, av de 7 arbetssätt som modellen testar för.</v>
      </c>
      <c r="E191" s="89"/>
    </row>
    <row r="192" spans="1:5" s="3" customFormat="1">
      <c r="A192" s="89"/>
      <c r="B192" s="89"/>
      <c r="C192" s="89"/>
      <c r="D192" s="89"/>
      <c r="E192" s="89"/>
    </row>
    <row r="193" spans="1:5" s="3" customFormat="1">
      <c r="A193" s="89"/>
      <c r="B193" s="89"/>
      <c r="C193" s="89"/>
      <c r="D193" s="89" t="s">
        <v>258</v>
      </c>
      <c r="E193" s="89"/>
    </row>
    <row r="194" spans="1:5" s="3" customFormat="1">
      <c r="A194" s="89"/>
      <c r="B194" s="89"/>
      <c r="C194" s="89"/>
      <c r="D194" s="89" t="str">
        <f>"Av de "&amp; D217 &amp;" arbetssätt som organisationen har saknat den senaste tvåårsperioden har 0 varit under utveckling."&amp;" Organisationen har inte heller haft några arbetssätt på plats under delar av den tiden."&amp;" Om organisationen sätter utvecklingen av arbetssätt i fokus så kommer den ha goda förutsättningar att avancera i modellen i framtiden."</f>
        <v>Av de 7 arbetssätt som organisationen har saknat den senaste tvåårsperioden har 0 varit under utveckling. Organisationen har inte heller haft några arbetssätt på plats under delar av den tiden. Om organisationen sätter utvecklingen av arbetssätt i fokus så kommer den ha goda förutsättningar att avancera i modellen i framtiden.</v>
      </c>
      <c r="E194" s="89"/>
    </row>
    <row r="195" spans="1:5" s="3" customFormat="1">
      <c r="A195" s="89"/>
      <c r="B195" s="89"/>
      <c r="C195" s="89"/>
      <c r="D195" s="89" t="str">
        <f>"Av de "&amp; D217 &amp;" arbetssätt som organisationen har saknat den senaste tvåårsperioden har "&amp; D220 &amp;" varit under utveckling. Om utvecklingen fortgår i enlighet med hur ni har svarat så kommer de arbetssätten förmodligen ha funnits på plats under två år eller längre när ni mäter igen, två år från nu."</f>
        <v>Av de 7 arbetssätt som organisationen har saknat den senaste tvåårsperioden har 0 varit under utveckling. Om utvecklingen fortgår i enlighet med hur ni har svarat så kommer de arbetssätten förmodligen ha funnits på plats under två år eller längre när ni mäter igen, två år från nu.</v>
      </c>
      <c r="E195" s="89"/>
    </row>
    <row r="196" spans="1:5" s="3" customFormat="1">
      <c r="A196" s="89"/>
      <c r="B196" s="89"/>
      <c r="C196" s="89"/>
      <c r="D196" s="89"/>
      <c r="E196" s="89"/>
    </row>
    <row r="197" spans="1:5" s="3" customFormat="1">
      <c r="A197" s="89"/>
      <c r="B197" s="89"/>
      <c r="C197" s="89"/>
      <c r="D197" s="89" t="s">
        <v>256</v>
      </c>
      <c r="E197" s="89"/>
    </row>
    <row r="198" spans="1:5" s="3" customFormat="1">
      <c r="A198" s="89"/>
      <c r="B198" s="89"/>
      <c r="C198" s="89"/>
      <c r="D198" s="89" t="str">
        <f>IF(D220=0,D194,D195)</f>
        <v>Av de 7 arbetssätt som organisationen har saknat den senaste tvåårsperioden har 0 varit under utveckling. Organisationen har inte heller haft några arbetssätt på plats under delar av den tiden. Om organisationen sätter utvecklingen av arbetssätt i fokus så kommer den ha goda förutsättningar att avancera i modellen i framtiden.</v>
      </c>
      <c r="E198" s="89"/>
    </row>
    <row r="199" spans="1:5" s="3" customFormat="1">
      <c r="A199" s="89"/>
      <c r="B199" s="89"/>
      <c r="C199" s="89"/>
      <c r="D199" s="89"/>
      <c r="E199" s="89"/>
    </row>
    <row r="200" spans="1:5" s="3" customFormat="1">
      <c r="A200" s="89"/>
      <c r="B200" s="89"/>
      <c r="C200" s="89"/>
      <c r="D200" s="89" t="s">
        <v>254</v>
      </c>
      <c r="E200" s="89"/>
    </row>
    <row r="201" spans="1:5" s="3" customFormat="1">
      <c r="A201" s="89"/>
      <c r="B201" s="89"/>
      <c r="C201" s="89"/>
      <c r="D201" s="89" t="s">
        <v>415</v>
      </c>
      <c r="E201" s="89"/>
    </row>
    <row r="202" spans="1:5" s="3" customFormat="1">
      <c r="A202" s="89"/>
      <c r="B202" s="89"/>
      <c r="C202" s="89"/>
      <c r="D202" s="89" t="s">
        <v>416</v>
      </c>
      <c r="E202" s="89"/>
    </row>
    <row r="203" spans="1:5" s="3" customFormat="1">
      <c r="A203" s="89"/>
      <c r="B203" s="89"/>
      <c r="C203" s="89"/>
      <c r="D203" s="89" t="s">
        <v>417</v>
      </c>
      <c r="E203" s="89"/>
    </row>
    <row r="204" spans="1:5" s="3" customFormat="1">
      <c r="A204" s="89"/>
      <c r="B204" s="89"/>
      <c r="C204" s="89"/>
      <c r="D204" s="89"/>
      <c r="E204" s="89"/>
    </row>
    <row r="205" spans="1:5" s="3" customFormat="1">
      <c r="A205" s="89"/>
      <c r="B205" s="89"/>
      <c r="C205" s="89"/>
      <c r="D205" s="89" t="s">
        <v>255</v>
      </c>
      <c r="E205" s="89"/>
    </row>
    <row r="206" spans="1:5" s="3" customFormat="1">
      <c r="A206" s="89"/>
      <c r="B206" s="89"/>
      <c r="C206" s="89"/>
      <c r="D206" s="89" t="str">
        <f xml:space="preserve">
IF(
 AND(ISNUMBER(Nivåfrågor!E61),Nivåfrågor!E61=0,Nivåfrågor!C57="x",ISNUMBER(Nivåfrågor!E113),Nivåfrågor!E113=0,Nivåfrågor!C109="x"),
 D203,
 IF(
  AND(ISNUMBER(Nivåfrågor!E61),Nivåfrågor!E61=0,Nivåfrågor!C57="x"),
  D201,
  IF(
   AND(ISNUMBER(Nivåfrågor!E113),Nivåfrågor!E113=0,Nivåfrågor!C109="x"),
   D202,
   "SPECIALFALL ATT UTVECKLA VIDARE.")))</f>
        <v>SPECIALFALL ATT UTVECKLA VIDARE.</v>
      </c>
      <c r="E206" s="89"/>
    </row>
    <row r="207" spans="1:5" s="3" customFormat="1">
      <c r="A207" s="89"/>
      <c r="B207" s="89"/>
      <c r="C207" s="89"/>
      <c r="D207" s="89"/>
      <c r="E207" s="89"/>
    </row>
    <row r="208" spans="1:5" s="3" customFormat="1">
      <c r="A208" s="89"/>
      <c r="B208" s="89"/>
      <c r="C208" s="89"/>
      <c r="D208" s="89" t="s">
        <v>248</v>
      </c>
      <c r="E208" s="89"/>
    </row>
    <row r="209" spans="1:5" s="3" customFormat="1">
      <c r="A209" s="89"/>
      <c r="B209" s="89"/>
      <c r="C209" s="89"/>
      <c r="D209" s="89"/>
      <c r="E209" s="89"/>
    </row>
    <row r="210" spans="1:5" s="3" customFormat="1">
      <c r="A210" s="89"/>
      <c r="B210" s="89"/>
      <c r="C210" s="89"/>
      <c r="D210" s="89" t="s">
        <v>249</v>
      </c>
      <c r="E210" s="89"/>
    </row>
    <row r="211" spans="1:5" s="3" customFormat="1">
      <c r="A211" s="89"/>
      <c r="B211" s="89"/>
      <c r="C211" s="89"/>
      <c r="D211" s="89">
        <f xml:space="preserve">
IF(AND(ISNUMBER(Nivåfrågor!E129),OR(Nivåfrågor!E129&gt;0,Nivåfrågor!E123="x")),1,0)+
IF(AND(ISNUMBER(Nivåfrågor!E145),OR(Nivåfrågor!E145&gt;0,Nivåfrågor!E139="x")),1,0)+
IF(AND(ISNUMBER(Nivåfrågor!E161),OR(Nivåfrågor!E161&gt;0,Nivåfrågor!E155="x")),1,0)+
IF(AND(ISNUMBER(Nivåfrågor!E178),OR(Nivåfrågor!E178&gt;0,Nivåfrågor!E172="x")),1,0)+
IF(AND(ISNUMBER(Nivåfrågor!E194),OR(Nivåfrågor!E194&gt;0,Nivåfrågor!E188="x")),1,0)+
IF(AND(ISNUMBER(Nivåfrågor!E210),OR(Nivåfrågor!E210&gt;0,Nivåfrågor!E204="x")),1,0)+
IF(AND(ISNUMBER(Nivåfrågor!E226),OR(Nivåfrågor!E226&gt;0,Nivåfrågor!E220="x")),1,0)</f>
        <v>0</v>
      </c>
      <c r="E211" s="89"/>
    </row>
    <row r="212" spans="1:5" s="3" customFormat="1">
      <c r="A212" s="89"/>
      <c r="B212" s="89"/>
      <c r="C212" s="89"/>
      <c r="D212" s="89"/>
      <c r="E212" s="89"/>
    </row>
    <row r="213" spans="1:5" s="3" customFormat="1">
      <c r="A213" s="89"/>
      <c r="B213" s="89"/>
      <c r="C213" s="89"/>
      <c r="D213" s="89" t="s">
        <v>250</v>
      </c>
      <c r="E213" s="89"/>
    </row>
    <row r="214" spans="1:5" s="3" customFormat="1">
      <c r="A214" s="89"/>
      <c r="B214" s="89"/>
      <c r="C214" s="89"/>
      <c r="D214" s="89">
        <f xml:space="preserve">
IF(AND(ISNUMBER(Nivåfrågor!E129),Nivåfrågor!E129=0,Nivåfrågor!E123="x"),1,0)+
IF(AND(ISNUMBER(Nivåfrågor!E145),Nivåfrågor!E145=0,Nivåfrågor!E139="x"),1,0)+
IF(AND(ISNUMBER(Nivåfrågor!E161),Nivåfrågor!E161=0,Nivåfrågor!E155="x"),1,0)+
IF(AND(ISNUMBER(Nivåfrågor!E178),Nivåfrågor!E178=0,Nivåfrågor!E172="x"),1,0)+
IF(AND(ISNUMBER(Nivåfrågor!E194),Nivåfrågor!E194=0,Nivåfrågor!E188="x"),1,0)+
IF(AND(ISNUMBER(Nivåfrågor!E210),Nivåfrågor!E210=0,Nivåfrågor!E204="x"),1,0)+
IF(AND(ISNUMBER(Nivåfrågor!E226),Nivåfrågor!E226=0,Nivåfrågor!E220="x"),1,0)</f>
        <v>0</v>
      </c>
      <c r="E214" s="89"/>
    </row>
    <row r="215" spans="1:5" s="3" customFormat="1">
      <c r="A215" s="89"/>
      <c r="B215" s="89"/>
      <c r="C215" s="89"/>
      <c r="D215" s="89"/>
      <c r="E215" s="89"/>
    </row>
    <row r="216" spans="1:5" s="3" customFormat="1">
      <c r="A216" s="89"/>
      <c r="B216" s="89"/>
      <c r="C216" s="89"/>
      <c r="D216" s="89" t="s">
        <v>253</v>
      </c>
      <c r="E216" s="89"/>
    </row>
    <row r="217" spans="1:5" s="3" customFormat="1">
      <c r="A217" s="89"/>
      <c r="B217" s="89"/>
      <c r="C217" s="89"/>
      <c r="D217" s="89">
        <f>7-D211</f>
        <v>7</v>
      </c>
      <c r="E217" s="89"/>
    </row>
    <row r="218" spans="1:5" s="3" customFormat="1">
      <c r="A218" s="89"/>
      <c r="B218" s="89"/>
      <c r="C218" s="89"/>
      <c r="D218" s="89"/>
      <c r="E218" s="89"/>
    </row>
    <row r="219" spans="1:5" s="3" customFormat="1">
      <c r="A219" s="89"/>
      <c r="B219" s="89"/>
      <c r="C219" s="89"/>
      <c r="D219" s="89" t="s">
        <v>252</v>
      </c>
      <c r="E219" s="89"/>
    </row>
    <row r="220" spans="1:5" s="3" customFormat="1">
      <c r="A220" s="89"/>
      <c r="B220" s="89"/>
      <c r="C220" s="89"/>
      <c r="D220" s="89">
        <f xml:space="preserve">
IF(AND(ISNUMBER(Nivåfrågor!E129),Nivåfrågor!E129=0,Nivåfrågor!C125="x"),1,0)+
IF(AND(ISNUMBER(Nivåfrågor!E145),Nivåfrågor!E145=0,Nivåfrågor!C141="x"),1,0)+
IF(AND(ISNUMBER(Nivåfrågor!E161),Nivåfrågor!E161=0,Nivåfrågor!C157="x"),1,0)+
IF(AND(ISNUMBER(Nivåfrågor!E178),Nivåfrågor!E178=0,Nivåfrågor!C174="x"),1,0)+
IF(AND(ISNUMBER(Nivåfrågor!E194),Nivåfrågor!E194=0,Nivåfrågor!C190="x"),1,0)+
IF(AND(ISNUMBER(Nivåfrågor!E210),Nivåfrågor!E210=0,Nivåfrågor!C206="x"),1,0)+
IF(AND(ISNUMBER(Nivåfrågor!E226),Nivåfrågor!E226=0,Nivåfrågor!C222="x"),1,0)</f>
        <v>0</v>
      </c>
      <c r="E220" s="89"/>
    </row>
    <row r="221" spans="1:5" s="3" customFormat="1">
      <c r="A221" s="89"/>
      <c r="B221" s="89"/>
      <c r="C221" s="89"/>
      <c r="D221" s="89"/>
      <c r="E221" s="89"/>
    </row>
    <row r="222" spans="1:5" s="3" customFormat="1">
      <c r="A222" s="89"/>
      <c r="B222" s="89"/>
      <c r="C222" s="89"/>
      <c r="D222" s="89" t="s">
        <v>259</v>
      </c>
      <c r="E222" s="89"/>
    </row>
    <row r="223" spans="1:5" s="3" customFormat="1">
      <c r="A223" s="89"/>
      <c r="B223" s="89"/>
      <c r="C223" s="89"/>
      <c r="D223" s="89">
        <f>SUM(Nivåfrågor!H129:H226)</f>
        <v>0</v>
      </c>
      <c r="E223" s="89"/>
    </row>
    <row r="224" spans="1:5" s="3" customFormat="1">
      <c r="A224" s="89"/>
      <c r="B224" s="89"/>
      <c r="C224" s="89"/>
      <c r="D224" s="89"/>
      <c r="E224" s="89"/>
    </row>
    <row r="225" spans="1:5" s="3" customFormat="1">
      <c r="A225" s="89"/>
      <c r="B225" s="89"/>
      <c r="C225" s="89"/>
      <c r="D225" s="89" t="s">
        <v>260</v>
      </c>
      <c r="E225" s="89"/>
    </row>
    <row r="226" spans="1:5" s="3" customFormat="1">
      <c r="A226" s="89"/>
      <c r="B226" s="89"/>
      <c r="C226" s="89"/>
      <c r="D226" s="89">
        <f ca="1">Nivåfrågor!H270+Nivåfrågor!H306+Nivåfrågor!H319+Nivåfrågor!H331+Nivåfrågor!H415+Nivåfrågor!H434+SUM(Nivåfrågor!H476:'Nivåfrågor'!H546)</f>
        <v>0</v>
      </c>
      <c r="E226" s="89"/>
    </row>
    <row r="227" spans="1:5" s="3" customFormat="1">
      <c r="A227" s="89"/>
      <c r="B227" s="89"/>
      <c r="C227" s="89"/>
      <c r="D227" s="89"/>
      <c r="E227" s="89"/>
    </row>
    <row r="228" spans="1:5" s="3" customFormat="1">
      <c r="A228" s="89"/>
      <c r="B228" s="89"/>
      <c r="C228" s="89"/>
      <c r="D228" s="89" t="s">
        <v>264</v>
      </c>
      <c r="E228" s="89"/>
    </row>
    <row r="229" spans="1:5" s="3" customFormat="1">
      <c r="A229" s="89"/>
      <c r="B229" s="89"/>
      <c r="C229" s="89"/>
      <c r="D229" s="89">
        <f ca="1">Nivåfrågor!E2</f>
        <v>0</v>
      </c>
      <c r="E229" s="89"/>
    </row>
    <row r="230" spans="1:5" s="3" customFormat="1">
      <c r="A230" s="89"/>
      <c r="B230" s="89"/>
      <c r="C230" s="89"/>
      <c r="D230" s="89"/>
      <c r="E230" s="89"/>
    </row>
    <row r="231" spans="1:5" s="3" customFormat="1">
      <c r="A231" s="89"/>
      <c r="B231" s="89"/>
      <c r="C231" s="89"/>
      <c r="D231" s="89" t="s">
        <v>266</v>
      </c>
      <c r="E231" s="89"/>
    </row>
    <row r="232" spans="1:5" s="3" customFormat="1">
      <c r="A232" s="89"/>
      <c r="B232" s="89"/>
      <c r="C232" s="89"/>
      <c r="D232" s="89">
        <f ca="1">Nivåfrågor!C2</f>
        <v>0</v>
      </c>
      <c r="E232" s="89"/>
    </row>
    <row r="233" spans="1:5" s="3" customFormat="1">
      <c r="A233" s="89"/>
      <c r="B233" s="89"/>
      <c r="C233" s="89"/>
      <c r="D233" s="89"/>
      <c r="E233" s="89"/>
    </row>
    <row r="234" spans="1:5" s="3" customFormat="1">
      <c r="A234" s="89"/>
      <c r="B234" s="89"/>
      <c r="C234" s="89"/>
      <c r="D234" s="89" t="s">
        <v>265</v>
      </c>
      <c r="E234" s="89"/>
    </row>
    <row r="235" spans="1:5" s="3" customFormat="1">
      <c r="A235" s="89"/>
      <c r="B235" s="89"/>
      <c r="C235" s="89"/>
      <c r="D235" s="89">
        <f xml:space="preserve">
IF(AND(ISNUMBER(Nivåfrågor!E129),Nivåfrågor!E129=0,Nivåfrågor!C125="x"),1,0)+
IF(AND(ISNUMBER(Nivåfrågor!E145),Nivåfrågor!E145=0,Nivåfrågor!C141="x"),1,0)+
IF(AND(ISNUMBER(Nivåfrågor!E161),Nivåfrågor!E161=0,Nivåfrågor!C157="x"),1,0)+
IF(AND(ISNUMBER(Nivåfrågor!E178),Nivåfrågor!E178=0,Nivåfrågor!C174="x"),1,0)+
IF(AND(ISNUMBER(Nivåfrågor!E194),Nivåfrågor!E194=0,Nivåfrågor!C190="x"),1,0)+
IF(AND(ISNUMBER(Nivåfrågor!E210),Nivåfrågor!E210=0,Nivåfrågor!C206="x"),1,0)+
IF(AND(ISNUMBER(Nivåfrågor!E226),Nivåfrågor!E226=0,Nivåfrågor!C222="x"),1,0)+
IF(AND(ISNUMBER(Nivåfrågor!E61),Nivåfrågor!E61=0,Nivåfrågor!C57="x"),1,0)+
IF(AND(ISNUMBER(Nivåfrågor!E113),Nivåfrågor!E113=0,Nivåfrågor!C109="x"),1,0)</f>
        <v>0</v>
      </c>
      <c r="E235" s="89"/>
    </row>
    <row r="236" spans="1:5" s="3" customFormat="1">
      <c r="A236" s="89"/>
      <c r="B236" s="89"/>
      <c r="C236" s="89"/>
      <c r="D236" s="89"/>
      <c r="E236" s="89"/>
    </row>
    <row r="237" spans="1:5">
      <c r="D237" s="89" t="str">
        <f>Återkoppling!B57</f>
        <v>Detaljerade resultat per arbetsområde</v>
      </c>
    </row>
    <row r="239" spans="1:5">
      <c r="D239" s="89" t="s">
        <v>155</v>
      </c>
    </row>
    <row r="241" spans="1:5">
      <c r="D241" s="89" t="s">
        <v>156</v>
      </c>
    </row>
    <row r="242" spans="1:5">
      <c r="D242" s="89" t="s">
        <v>418</v>
      </c>
    </row>
    <row r="244" spans="1:5">
      <c r="D244" s="89" t="s">
        <v>157</v>
      </c>
    </row>
    <row r="245" spans="1:5">
      <c r="D245" s="89" t="s">
        <v>419</v>
      </c>
    </row>
    <row r="247" spans="1:5">
      <c r="D247" s="89" t="s">
        <v>158</v>
      </c>
    </row>
    <row r="248" spans="1:5">
      <c r="D248" s="89" t="s">
        <v>420</v>
      </c>
    </row>
    <row r="250" spans="1:5" s="3" customFormat="1">
      <c r="A250" s="89"/>
      <c r="B250" s="89"/>
      <c r="C250" s="89"/>
      <c r="D250" s="89" t="s">
        <v>214</v>
      </c>
      <c r="E250" s="89"/>
    </row>
    <row r="251" spans="1:5" s="3" customFormat="1">
      <c r="A251" s="89"/>
      <c r="B251" s="89"/>
      <c r="C251" s="89"/>
      <c r="D251" s="89" t="s">
        <v>215</v>
      </c>
      <c r="E251" s="89"/>
    </row>
    <row r="252" spans="1:5" s="3" customFormat="1">
      <c r="A252" s="89"/>
      <c r="B252" s="89"/>
      <c r="C252" s="89"/>
      <c r="D252" s="89"/>
      <c r="E252" s="89"/>
    </row>
    <row r="253" spans="1:5">
      <c r="D253" s="89" t="str">
        <f>Översikt!G226</f>
        <v>Analys och hantering av informationssäkerhetsrisker</v>
      </c>
    </row>
    <row r="254" spans="1:5">
      <c r="D254" s="89" t="s">
        <v>216</v>
      </c>
    </row>
    <row r="256" spans="1:5">
      <c r="D256" s="89" t="str">
        <f>Översikt!G231</f>
        <v>Incident- och kontinuitetshantering</v>
      </c>
    </row>
    <row r="257" spans="4:4">
      <c r="D257" s="89" t="s">
        <v>159</v>
      </c>
    </row>
    <row r="259" spans="4:4">
      <c r="D259" s="89" t="str">
        <f>Översikt!G236</f>
        <v>Informationsklassning</v>
      </c>
    </row>
    <row r="260" spans="4:4">
      <c r="D260" s="89" t="s">
        <v>160</v>
      </c>
    </row>
    <row r="262" spans="4:4">
      <c r="D262" s="89" t="str">
        <f>Översikt!G241</f>
        <v>Inventering, undersökningar och omvärldsbevakning</v>
      </c>
    </row>
    <row r="263" spans="4:4">
      <c r="D263" s="89" t="s">
        <v>185</v>
      </c>
    </row>
    <row r="265" spans="4:4">
      <c r="D265" s="89" t="str">
        <f>Översikt!G246</f>
        <v>Ledningens styrning och kontroll</v>
      </c>
    </row>
    <row r="266" spans="4:4">
      <c r="D266" s="89" t="s">
        <v>161</v>
      </c>
    </row>
    <row r="268" spans="4:4">
      <c r="D268" s="89" t="str">
        <f>Översikt!G251</f>
        <v>Medarbetarnas kunskaper och utbildningsverksamhet</v>
      </c>
    </row>
    <row r="269" spans="4:4">
      <c r="D269" s="89" t="s">
        <v>341</v>
      </c>
    </row>
    <row r="271" spans="4:4">
      <c r="D271" s="89" t="str">
        <f>Översikt!G256</f>
        <v>Säkerhetsåtgärder och förbättringsarbete</v>
      </c>
    </row>
    <row r="272" spans="4:4">
      <c r="D272" s="89" t="s">
        <v>343</v>
      </c>
    </row>
    <row r="274" spans="4:4">
      <c r="D274" s="89" t="str">
        <f>Översikt!G261</f>
        <v>Uppföljning och utvärdering</v>
      </c>
    </row>
    <row r="275" spans="4:4">
      <c r="D275" s="89" t="s">
        <v>162</v>
      </c>
    </row>
    <row r="277" spans="4:4">
      <c r="D277" s="89" t="str">
        <f>Översikt!G266</f>
        <v>Upphandling</v>
      </c>
    </row>
    <row r="278" spans="4:4">
      <c r="D278" s="89" t="s">
        <v>163</v>
      </c>
    </row>
    <row r="280" spans="4:4">
      <c r="D280" s="89" t="str">
        <f>Översikt!G271</f>
        <v>Upprättande och utveckling av säkerhetskultur</v>
      </c>
    </row>
    <row r="281" spans="4:4">
      <c r="D281" s="89" t="s">
        <v>164</v>
      </c>
    </row>
  </sheetData>
  <sheetProtection algorithmName="SHA-512" hashValue="xtTKoCkFwkw8Bc1T0oVNz5wuQOroRvQzvPvllL29fclRulhGvUn0611ZBxJyGj96RJtF8rZmBx/fAXNTFwpF/A==" saltValue="5CDC8L4sOEAp3XUzTBDCww=="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XFD270"/>
  <sheetViews>
    <sheetView showGridLines="0" zoomScale="80" zoomScaleNormal="80" workbookViewId="0">
      <pane ySplit="2" topLeftCell="A4" activePane="bottomLeft" state="frozen"/>
      <selection pane="bottomLeft" activeCell="B11" sqref="B11:O19"/>
    </sheetView>
  </sheetViews>
  <sheetFormatPr defaultColWidth="9.3046875" defaultRowHeight="14.5"/>
  <cols>
    <col min="1" max="1" width="3" style="29" customWidth="1"/>
    <col min="2" max="2" width="3.3046875" style="418" customWidth="1"/>
    <col min="3" max="14" width="10.15234375" style="29" customWidth="1"/>
    <col min="15" max="15" width="12.3046875" style="29" customWidth="1"/>
    <col min="16" max="16" width="3.53515625" style="101" customWidth="1"/>
    <col min="17" max="17" width="40" style="29" customWidth="1"/>
    <col min="18" max="18" width="8.15234375" style="29" customWidth="1"/>
    <col min="19" max="16384" width="9.3046875" style="29"/>
  </cols>
  <sheetData>
    <row r="1" spans="1:16384" s="101" customFormat="1" ht="41" customHeight="1">
      <c r="A1" s="417" t="s">
        <v>694</v>
      </c>
      <c r="B1" s="175"/>
      <c r="C1" s="162"/>
      <c r="D1" s="162"/>
      <c r="E1" s="162"/>
      <c r="F1" s="162"/>
      <c r="G1" s="162"/>
      <c r="H1" s="162"/>
      <c r="I1" s="162"/>
      <c r="J1" s="162"/>
      <c r="K1" s="162"/>
      <c r="L1" s="162"/>
      <c r="M1" s="162"/>
      <c r="N1" s="162"/>
      <c r="O1" s="162"/>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49"/>
      <c r="EO1" s="149"/>
      <c r="EP1" s="149"/>
      <c r="EQ1" s="149"/>
      <c r="ER1" s="149"/>
      <c r="ES1" s="149"/>
      <c r="ET1" s="149"/>
      <c r="EU1" s="149"/>
      <c r="EV1" s="149"/>
      <c r="EW1" s="149"/>
      <c r="EX1" s="149"/>
      <c r="EY1" s="149"/>
      <c r="EZ1" s="149"/>
      <c r="FA1" s="149"/>
      <c r="FB1" s="149"/>
      <c r="FC1" s="149"/>
      <c r="FD1" s="149"/>
      <c r="FE1" s="149"/>
      <c r="FF1" s="149"/>
      <c r="FG1" s="149"/>
      <c r="FH1" s="149"/>
      <c r="FI1" s="149"/>
      <c r="FJ1" s="149"/>
      <c r="FK1" s="149"/>
      <c r="FL1" s="149"/>
      <c r="FM1" s="149"/>
      <c r="FN1" s="149"/>
      <c r="FO1" s="149"/>
      <c r="FP1" s="149"/>
      <c r="FQ1" s="149"/>
      <c r="FR1" s="149"/>
      <c r="FS1" s="149"/>
      <c r="FT1" s="149"/>
      <c r="FU1" s="149"/>
      <c r="FV1" s="149"/>
      <c r="FW1" s="149"/>
      <c r="FX1" s="149"/>
      <c r="FY1" s="149"/>
      <c r="FZ1" s="149"/>
      <c r="GA1" s="149"/>
      <c r="GB1" s="149"/>
      <c r="GC1" s="149"/>
      <c r="GD1" s="149"/>
      <c r="GE1" s="149"/>
      <c r="GF1" s="149"/>
      <c r="GG1" s="149"/>
      <c r="GH1" s="149"/>
      <c r="GI1" s="149"/>
      <c r="GJ1" s="149"/>
      <c r="GK1" s="149"/>
      <c r="GL1" s="149"/>
      <c r="GM1" s="149"/>
      <c r="GN1" s="149"/>
      <c r="GO1" s="149"/>
      <c r="GP1" s="149"/>
      <c r="GQ1" s="149"/>
      <c r="GR1" s="149"/>
      <c r="GS1" s="149"/>
      <c r="GT1" s="149"/>
      <c r="GU1" s="149"/>
      <c r="GV1" s="149"/>
      <c r="GW1" s="149"/>
      <c r="GX1" s="149"/>
      <c r="GY1" s="149"/>
      <c r="GZ1" s="149"/>
      <c r="HA1" s="149"/>
      <c r="HB1" s="149"/>
      <c r="HC1" s="149"/>
      <c r="HD1" s="149"/>
      <c r="HE1" s="149"/>
      <c r="HF1" s="149"/>
      <c r="HG1" s="149"/>
      <c r="HH1" s="149"/>
      <c r="HI1" s="149"/>
      <c r="HJ1" s="149"/>
      <c r="HK1" s="149"/>
      <c r="HL1" s="149"/>
      <c r="HM1" s="149"/>
      <c r="HN1" s="149"/>
      <c r="HO1" s="149"/>
      <c r="HP1" s="149"/>
      <c r="HQ1" s="149"/>
      <c r="HR1" s="149"/>
      <c r="HS1" s="149"/>
      <c r="HT1" s="149"/>
      <c r="HU1" s="149"/>
      <c r="HV1" s="149"/>
      <c r="HW1" s="149"/>
      <c r="HX1" s="149"/>
      <c r="HY1" s="149"/>
      <c r="HZ1" s="149"/>
      <c r="IA1" s="149"/>
      <c r="IB1" s="149"/>
      <c r="IC1" s="149"/>
      <c r="ID1" s="149"/>
      <c r="IE1" s="149"/>
      <c r="IF1" s="149"/>
      <c r="IG1" s="149"/>
      <c r="IH1" s="149"/>
      <c r="II1" s="149"/>
      <c r="IJ1" s="149"/>
      <c r="IK1" s="149"/>
      <c r="IL1" s="149"/>
      <c r="IM1" s="149"/>
      <c r="IN1" s="149"/>
      <c r="IO1" s="149"/>
      <c r="IP1" s="149"/>
      <c r="IQ1" s="149"/>
      <c r="IR1" s="149"/>
      <c r="IS1" s="149"/>
      <c r="IT1" s="149"/>
      <c r="IU1" s="149"/>
      <c r="IV1" s="149"/>
      <c r="IW1" s="149"/>
      <c r="IX1" s="149"/>
      <c r="IY1" s="149"/>
      <c r="IZ1" s="149"/>
      <c r="JA1" s="149"/>
      <c r="JB1" s="149"/>
      <c r="JC1" s="149"/>
      <c r="JD1" s="149"/>
      <c r="JE1" s="149"/>
      <c r="JF1" s="149"/>
      <c r="JG1" s="149"/>
      <c r="JH1" s="149"/>
      <c r="JI1" s="149"/>
      <c r="JJ1" s="149"/>
      <c r="JK1" s="149"/>
      <c r="JL1" s="149"/>
      <c r="JM1" s="149"/>
      <c r="JN1" s="149"/>
      <c r="JO1" s="149"/>
      <c r="JP1" s="149"/>
      <c r="JQ1" s="149"/>
      <c r="JR1" s="149"/>
      <c r="JS1" s="149"/>
      <c r="JT1" s="149"/>
      <c r="JU1" s="149"/>
      <c r="JV1" s="149"/>
      <c r="JW1" s="149"/>
      <c r="JX1" s="149"/>
      <c r="JY1" s="149"/>
      <c r="JZ1" s="149"/>
      <c r="KA1" s="149"/>
      <c r="KB1" s="149"/>
      <c r="KC1" s="149"/>
      <c r="KD1" s="149"/>
      <c r="KE1" s="149"/>
      <c r="KF1" s="149"/>
      <c r="KG1" s="149"/>
      <c r="KH1" s="149"/>
      <c r="KI1" s="149"/>
      <c r="KJ1" s="149"/>
      <c r="KK1" s="149"/>
      <c r="KL1" s="149"/>
      <c r="KM1" s="149"/>
      <c r="KN1" s="149"/>
      <c r="KO1" s="149"/>
      <c r="KP1" s="149"/>
      <c r="KQ1" s="149"/>
      <c r="KR1" s="149"/>
      <c r="KS1" s="149"/>
      <c r="KT1" s="149"/>
      <c r="KU1" s="149"/>
      <c r="KV1" s="149"/>
      <c r="KW1" s="149"/>
      <c r="KX1" s="149"/>
      <c r="KY1" s="149"/>
      <c r="KZ1" s="149"/>
      <c r="LA1" s="149"/>
      <c r="LB1" s="149"/>
      <c r="LC1" s="149"/>
      <c r="LD1" s="149"/>
      <c r="LE1" s="149"/>
      <c r="LF1" s="149"/>
      <c r="LG1" s="149"/>
      <c r="LH1" s="149"/>
      <c r="LI1" s="149"/>
      <c r="LJ1" s="149"/>
      <c r="LK1" s="149"/>
      <c r="LL1" s="149"/>
      <c r="LM1" s="149"/>
      <c r="LN1" s="149"/>
      <c r="LO1" s="149"/>
      <c r="LP1" s="149"/>
      <c r="LQ1" s="149"/>
      <c r="LR1" s="149"/>
      <c r="LS1" s="149"/>
      <c r="LT1" s="149"/>
      <c r="LU1" s="149"/>
      <c r="LV1" s="149"/>
      <c r="LW1" s="149"/>
      <c r="LX1" s="149"/>
      <c r="LY1" s="149"/>
      <c r="LZ1" s="149"/>
      <c r="MA1" s="149"/>
      <c r="MB1" s="149"/>
      <c r="MC1" s="149"/>
      <c r="MD1" s="149"/>
      <c r="ME1" s="149"/>
      <c r="MF1" s="149"/>
      <c r="MG1" s="149"/>
      <c r="MH1" s="149"/>
      <c r="MI1" s="149"/>
      <c r="MJ1" s="149"/>
      <c r="MK1" s="149"/>
      <c r="ML1" s="149"/>
      <c r="MM1" s="149"/>
      <c r="MN1" s="149"/>
      <c r="MO1" s="149"/>
      <c r="MP1" s="149"/>
      <c r="MQ1" s="149"/>
      <c r="MR1" s="149"/>
      <c r="MS1" s="149"/>
      <c r="MT1" s="149"/>
      <c r="MU1" s="149"/>
      <c r="MV1" s="149"/>
      <c r="MW1" s="149"/>
      <c r="MX1" s="149"/>
      <c r="MY1" s="149"/>
      <c r="MZ1" s="149"/>
      <c r="NA1" s="149"/>
      <c r="NB1" s="149"/>
      <c r="NC1" s="149"/>
      <c r="ND1" s="149"/>
      <c r="NE1" s="149"/>
      <c r="NF1" s="149"/>
      <c r="NG1" s="149"/>
      <c r="NH1" s="149"/>
      <c r="NI1" s="149"/>
      <c r="NJ1" s="149"/>
      <c r="NK1" s="149"/>
      <c r="NL1" s="149"/>
      <c r="NM1" s="149"/>
      <c r="NN1" s="149"/>
      <c r="NO1" s="149"/>
      <c r="NP1" s="149"/>
      <c r="NQ1" s="149"/>
      <c r="NR1" s="149"/>
      <c r="NS1" s="149"/>
      <c r="NT1" s="149"/>
      <c r="NU1" s="149"/>
      <c r="NV1" s="149"/>
      <c r="NW1" s="149"/>
      <c r="NX1" s="149"/>
      <c r="NY1" s="149"/>
      <c r="NZ1" s="149"/>
      <c r="OA1" s="149"/>
      <c r="OB1" s="149"/>
      <c r="OC1" s="149"/>
      <c r="OD1" s="149"/>
      <c r="OE1" s="149"/>
      <c r="OF1" s="149"/>
      <c r="OG1" s="149"/>
      <c r="OH1" s="149"/>
      <c r="OI1" s="149"/>
      <c r="OJ1" s="149"/>
      <c r="OK1" s="149"/>
      <c r="OL1" s="149"/>
      <c r="OM1" s="149"/>
      <c r="ON1" s="149"/>
      <c r="OO1" s="149"/>
      <c r="OP1" s="149"/>
      <c r="OQ1" s="149"/>
      <c r="OR1" s="149"/>
      <c r="OS1" s="149"/>
      <c r="OT1" s="149"/>
      <c r="OU1" s="149"/>
      <c r="OV1" s="149"/>
      <c r="OW1" s="149"/>
      <c r="OX1" s="149"/>
      <c r="OY1" s="149"/>
      <c r="OZ1" s="149"/>
      <c r="PA1" s="149"/>
      <c r="PB1" s="149"/>
      <c r="PC1" s="149"/>
      <c r="PD1" s="149"/>
      <c r="PE1" s="149"/>
      <c r="PF1" s="149"/>
      <c r="PG1" s="149"/>
      <c r="PH1" s="149"/>
      <c r="PI1" s="149"/>
      <c r="PJ1" s="149"/>
      <c r="PK1" s="149"/>
      <c r="PL1" s="149"/>
      <c r="PM1" s="149"/>
      <c r="PN1" s="149"/>
      <c r="PO1" s="149"/>
      <c r="PP1" s="149"/>
      <c r="PQ1" s="149"/>
      <c r="PR1" s="149"/>
      <c r="PS1" s="149"/>
      <c r="PT1" s="149"/>
      <c r="PU1" s="149"/>
      <c r="PV1" s="149"/>
      <c r="PW1" s="149"/>
      <c r="PX1" s="149"/>
      <c r="PY1" s="149"/>
      <c r="PZ1" s="149"/>
      <c r="QA1" s="149"/>
      <c r="QB1" s="149"/>
      <c r="QC1" s="149"/>
      <c r="QD1" s="149"/>
      <c r="QE1" s="149"/>
      <c r="QF1" s="149"/>
      <c r="QG1" s="149"/>
      <c r="QH1" s="149"/>
      <c r="QI1" s="149"/>
      <c r="QJ1" s="149"/>
      <c r="QK1" s="149"/>
      <c r="QL1" s="149"/>
      <c r="QM1" s="149"/>
      <c r="QN1" s="149"/>
      <c r="QO1" s="149"/>
      <c r="QP1" s="149"/>
      <c r="QQ1" s="149"/>
      <c r="QR1" s="149"/>
      <c r="QS1" s="149"/>
      <c r="QT1" s="149"/>
      <c r="QU1" s="149"/>
      <c r="QV1" s="149"/>
      <c r="QW1" s="149"/>
      <c r="QX1" s="149"/>
      <c r="QY1" s="149"/>
      <c r="QZ1" s="149"/>
      <c r="RA1" s="149"/>
      <c r="RB1" s="149"/>
      <c r="RC1" s="149"/>
      <c r="RD1" s="149"/>
      <c r="RE1" s="149"/>
      <c r="RF1" s="149"/>
      <c r="RG1" s="149"/>
      <c r="RH1" s="149"/>
      <c r="RI1" s="149"/>
      <c r="RJ1" s="149"/>
      <c r="RK1" s="149"/>
      <c r="RL1" s="149"/>
      <c r="RM1" s="149"/>
      <c r="RN1" s="149"/>
      <c r="RO1" s="149"/>
      <c r="RP1" s="149"/>
      <c r="RQ1" s="149"/>
      <c r="RR1" s="149"/>
      <c r="RS1" s="149"/>
      <c r="RT1" s="149"/>
      <c r="RU1" s="149"/>
      <c r="RV1" s="149"/>
      <c r="RW1" s="149"/>
      <c r="RX1" s="149"/>
      <c r="RY1" s="149"/>
      <c r="RZ1" s="149"/>
      <c r="SA1" s="149"/>
      <c r="SB1" s="149"/>
      <c r="SC1" s="149"/>
      <c r="SD1" s="149"/>
      <c r="SE1" s="149"/>
      <c r="SF1" s="149"/>
      <c r="SG1" s="149"/>
      <c r="SH1" s="149"/>
      <c r="SI1" s="149"/>
      <c r="SJ1" s="149"/>
      <c r="SK1" s="149"/>
      <c r="SL1" s="149"/>
      <c r="SM1" s="149"/>
      <c r="SN1" s="149"/>
      <c r="SO1" s="149"/>
      <c r="SP1" s="149"/>
      <c r="SQ1" s="149"/>
      <c r="SR1" s="149"/>
      <c r="SS1" s="149"/>
      <c r="ST1" s="149"/>
      <c r="SU1" s="149"/>
      <c r="SV1" s="149"/>
      <c r="SW1" s="149"/>
      <c r="SX1" s="149"/>
      <c r="SY1" s="149"/>
      <c r="SZ1" s="149"/>
      <c r="TA1" s="149"/>
      <c r="TB1" s="149"/>
      <c r="TC1" s="149"/>
      <c r="TD1" s="149"/>
      <c r="TE1" s="149"/>
      <c r="TF1" s="149"/>
      <c r="TG1" s="149"/>
      <c r="TH1" s="149"/>
      <c r="TI1" s="149"/>
      <c r="TJ1" s="149"/>
      <c r="TK1" s="149"/>
      <c r="TL1" s="149"/>
      <c r="TM1" s="149"/>
      <c r="TN1" s="149"/>
      <c r="TO1" s="149"/>
      <c r="TP1" s="149"/>
      <c r="TQ1" s="149"/>
      <c r="TR1" s="149"/>
      <c r="TS1" s="149"/>
      <c r="TT1" s="149"/>
      <c r="TU1" s="149"/>
      <c r="TV1" s="149"/>
      <c r="TW1" s="149"/>
      <c r="TX1" s="149"/>
      <c r="TY1" s="149"/>
      <c r="TZ1" s="149"/>
      <c r="UA1" s="149"/>
      <c r="UB1" s="149"/>
      <c r="UC1" s="149"/>
      <c r="UD1" s="149"/>
      <c r="UE1" s="149"/>
      <c r="UF1" s="149"/>
      <c r="UG1" s="149"/>
      <c r="UH1" s="149"/>
      <c r="UI1" s="149"/>
      <c r="UJ1" s="149"/>
      <c r="UK1" s="149"/>
      <c r="UL1" s="149"/>
      <c r="UM1" s="149"/>
      <c r="UN1" s="149"/>
      <c r="UO1" s="149"/>
      <c r="UP1" s="149"/>
      <c r="UQ1" s="149"/>
      <c r="UR1" s="149"/>
      <c r="US1" s="149"/>
      <c r="UT1" s="149"/>
      <c r="UU1" s="149"/>
      <c r="UV1" s="149"/>
      <c r="UW1" s="149"/>
      <c r="UX1" s="149"/>
      <c r="UY1" s="149"/>
      <c r="UZ1" s="149"/>
      <c r="VA1" s="149"/>
      <c r="VB1" s="149"/>
      <c r="VC1" s="149"/>
      <c r="VD1" s="149"/>
      <c r="VE1" s="149"/>
      <c r="VF1" s="149"/>
      <c r="VG1" s="149"/>
      <c r="VH1" s="149"/>
      <c r="VI1" s="149"/>
      <c r="VJ1" s="149"/>
      <c r="VK1" s="149"/>
      <c r="VL1" s="149"/>
      <c r="VM1" s="149"/>
      <c r="VN1" s="149"/>
      <c r="VO1" s="149"/>
      <c r="VP1" s="149"/>
      <c r="VQ1" s="149"/>
      <c r="VR1" s="149"/>
      <c r="VS1" s="149"/>
      <c r="VT1" s="149"/>
      <c r="VU1" s="149"/>
      <c r="VV1" s="149"/>
      <c r="VW1" s="149"/>
      <c r="VX1" s="149"/>
      <c r="VY1" s="149"/>
      <c r="VZ1" s="149"/>
      <c r="WA1" s="149"/>
      <c r="WB1" s="149"/>
      <c r="WC1" s="149"/>
      <c r="WD1" s="149"/>
      <c r="WE1" s="149"/>
      <c r="WF1" s="149"/>
      <c r="WG1" s="149"/>
      <c r="WH1" s="149"/>
      <c r="WI1" s="149"/>
      <c r="WJ1" s="149"/>
      <c r="WK1" s="149"/>
      <c r="WL1" s="149"/>
      <c r="WM1" s="149"/>
      <c r="WN1" s="149"/>
      <c r="WO1" s="149"/>
      <c r="WP1" s="149"/>
      <c r="WQ1" s="149"/>
      <c r="WR1" s="149"/>
      <c r="WS1" s="149"/>
      <c r="WT1" s="149"/>
      <c r="WU1" s="149"/>
      <c r="WV1" s="149"/>
      <c r="WW1" s="149"/>
      <c r="WX1" s="149"/>
      <c r="WY1" s="149"/>
      <c r="WZ1" s="149"/>
      <c r="XA1" s="149"/>
      <c r="XB1" s="149"/>
      <c r="XC1" s="149"/>
      <c r="XD1" s="149"/>
      <c r="XE1" s="149"/>
      <c r="XF1" s="149"/>
      <c r="XG1" s="149"/>
      <c r="XH1" s="149"/>
      <c r="XI1" s="149"/>
      <c r="XJ1" s="149"/>
      <c r="XK1" s="149"/>
      <c r="XL1" s="149"/>
      <c r="XM1" s="149"/>
      <c r="XN1" s="149"/>
      <c r="XO1" s="149"/>
      <c r="XP1" s="149"/>
      <c r="XQ1" s="149"/>
      <c r="XR1" s="149"/>
      <c r="XS1" s="149"/>
      <c r="XT1" s="149"/>
      <c r="XU1" s="149"/>
      <c r="XV1" s="149"/>
      <c r="XW1" s="149"/>
      <c r="XX1" s="149"/>
      <c r="XY1" s="149"/>
      <c r="XZ1" s="149"/>
      <c r="YA1" s="149"/>
      <c r="YB1" s="149"/>
      <c r="YC1" s="149"/>
      <c r="YD1" s="149"/>
      <c r="YE1" s="149"/>
      <c r="YF1" s="149"/>
      <c r="YG1" s="149"/>
      <c r="YH1" s="149"/>
      <c r="YI1" s="149"/>
      <c r="YJ1" s="149"/>
      <c r="YK1" s="149"/>
      <c r="YL1" s="149"/>
      <c r="YM1" s="149"/>
      <c r="YN1" s="149"/>
      <c r="YO1" s="149"/>
      <c r="YP1" s="149"/>
      <c r="YQ1" s="149"/>
      <c r="YR1" s="149"/>
      <c r="YS1" s="149"/>
      <c r="YT1" s="149"/>
      <c r="YU1" s="149"/>
      <c r="YV1" s="149"/>
      <c r="YW1" s="149"/>
      <c r="YX1" s="149"/>
      <c r="YY1" s="149"/>
      <c r="YZ1" s="149"/>
      <c r="ZA1" s="149"/>
      <c r="ZB1" s="149"/>
      <c r="ZC1" s="149"/>
      <c r="ZD1" s="149"/>
      <c r="ZE1" s="149"/>
      <c r="ZF1" s="149"/>
      <c r="ZG1" s="149"/>
      <c r="ZH1" s="149"/>
      <c r="ZI1" s="149"/>
      <c r="ZJ1" s="149"/>
      <c r="ZK1" s="149"/>
      <c r="ZL1" s="149"/>
      <c r="ZM1" s="149"/>
      <c r="ZN1" s="149"/>
      <c r="ZO1" s="149"/>
      <c r="ZP1" s="149"/>
      <c r="ZQ1" s="149"/>
      <c r="ZR1" s="149"/>
      <c r="ZS1" s="149"/>
      <c r="ZT1" s="149"/>
      <c r="ZU1" s="149"/>
      <c r="ZV1" s="149"/>
      <c r="ZW1" s="149"/>
      <c r="ZX1" s="149"/>
      <c r="ZY1" s="149"/>
      <c r="ZZ1" s="149"/>
      <c r="AAA1" s="149"/>
      <c r="AAB1" s="149"/>
      <c r="AAC1" s="149"/>
      <c r="AAD1" s="149"/>
      <c r="AAE1" s="149"/>
      <c r="AAF1" s="149"/>
      <c r="AAG1" s="149"/>
      <c r="AAH1" s="149"/>
      <c r="AAI1" s="149"/>
      <c r="AAJ1" s="149"/>
      <c r="AAK1" s="149"/>
      <c r="AAL1" s="149"/>
      <c r="AAM1" s="149"/>
      <c r="AAN1" s="149"/>
      <c r="AAO1" s="149"/>
      <c r="AAP1" s="149"/>
      <c r="AAQ1" s="149"/>
      <c r="AAR1" s="149"/>
      <c r="AAS1" s="149"/>
      <c r="AAT1" s="149"/>
      <c r="AAU1" s="149"/>
      <c r="AAV1" s="149"/>
      <c r="AAW1" s="149"/>
      <c r="AAX1" s="149"/>
      <c r="AAY1" s="149"/>
      <c r="AAZ1" s="149"/>
      <c r="ABA1" s="149"/>
      <c r="ABB1" s="149"/>
      <c r="ABC1" s="149"/>
      <c r="ABD1" s="149"/>
      <c r="ABE1" s="149"/>
      <c r="ABF1" s="149"/>
      <c r="ABG1" s="149"/>
      <c r="ABH1" s="149"/>
      <c r="ABI1" s="149"/>
      <c r="ABJ1" s="149"/>
      <c r="ABK1" s="149"/>
      <c r="ABL1" s="149"/>
      <c r="ABM1" s="149"/>
      <c r="ABN1" s="149"/>
      <c r="ABO1" s="149"/>
      <c r="ABP1" s="149"/>
      <c r="ABQ1" s="149"/>
      <c r="ABR1" s="149"/>
      <c r="ABS1" s="149"/>
      <c r="ABT1" s="149"/>
      <c r="ABU1" s="149"/>
      <c r="ABV1" s="149"/>
      <c r="ABW1" s="149"/>
      <c r="ABX1" s="149"/>
      <c r="ABY1" s="149"/>
      <c r="ABZ1" s="149"/>
      <c r="ACA1" s="149"/>
      <c r="ACB1" s="149"/>
      <c r="ACC1" s="149"/>
      <c r="ACD1" s="149"/>
      <c r="ACE1" s="149"/>
      <c r="ACF1" s="149"/>
      <c r="ACG1" s="149"/>
      <c r="ACH1" s="149"/>
      <c r="ACI1" s="149"/>
      <c r="ACJ1" s="149"/>
      <c r="ACK1" s="149"/>
      <c r="ACL1" s="149"/>
      <c r="ACM1" s="149"/>
      <c r="ACN1" s="149"/>
      <c r="ACO1" s="149"/>
      <c r="ACP1" s="149"/>
      <c r="ACQ1" s="149"/>
      <c r="ACR1" s="149"/>
      <c r="ACS1" s="149"/>
      <c r="ACT1" s="149"/>
      <c r="ACU1" s="149"/>
      <c r="ACV1" s="149"/>
      <c r="ACW1" s="149"/>
      <c r="ACX1" s="149"/>
      <c r="ACY1" s="149"/>
      <c r="ACZ1" s="149"/>
      <c r="ADA1" s="149"/>
      <c r="ADB1" s="149"/>
      <c r="ADC1" s="149"/>
      <c r="ADD1" s="149"/>
      <c r="ADE1" s="149"/>
      <c r="ADF1" s="149"/>
      <c r="ADG1" s="149"/>
      <c r="ADH1" s="149"/>
      <c r="ADI1" s="149"/>
      <c r="ADJ1" s="149"/>
      <c r="ADK1" s="149"/>
      <c r="ADL1" s="149"/>
      <c r="ADM1" s="149"/>
      <c r="ADN1" s="149"/>
      <c r="ADO1" s="149"/>
      <c r="ADP1" s="149"/>
      <c r="ADQ1" s="149"/>
      <c r="ADR1" s="149"/>
      <c r="ADS1" s="149"/>
      <c r="ADT1" s="149"/>
      <c r="ADU1" s="149"/>
      <c r="ADV1" s="149"/>
      <c r="ADW1" s="149"/>
      <c r="ADX1" s="149"/>
      <c r="ADY1" s="149"/>
      <c r="ADZ1" s="149"/>
      <c r="AEA1" s="149"/>
      <c r="AEB1" s="149"/>
      <c r="AEC1" s="149"/>
      <c r="AED1" s="149"/>
      <c r="AEE1" s="149"/>
      <c r="AEF1" s="149"/>
      <c r="AEG1" s="149"/>
      <c r="AEH1" s="149"/>
      <c r="AEI1" s="149"/>
      <c r="AEJ1" s="149"/>
      <c r="AEK1" s="149"/>
      <c r="AEL1" s="149"/>
      <c r="AEM1" s="149"/>
      <c r="AEN1" s="149"/>
      <c r="AEO1" s="149"/>
      <c r="AEP1" s="149"/>
      <c r="AEQ1" s="149"/>
      <c r="AER1" s="149"/>
      <c r="AES1" s="149"/>
      <c r="AET1" s="149"/>
      <c r="AEU1" s="149"/>
      <c r="AEV1" s="149"/>
      <c r="AEW1" s="149"/>
      <c r="AEX1" s="149"/>
      <c r="AEY1" s="149"/>
      <c r="AEZ1" s="149"/>
      <c r="AFA1" s="149"/>
      <c r="AFB1" s="149"/>
      <c r="AFC1" s="149"/>
      <c r="AFD1" s="149"/>
      <c r="AFE1" s="149"/>
      <c r="AFF1" s="149"/>
      <c r="AFG1" s="149"/>
      <c r="AFH1" s="149"/>
      <c r="AFI1" s="149"/>
      <c r="AFJ1" s="149"/>
      <c r="AFK1" s="149"/>
      <c r="AFL1" s="149"/>
      <c r="AFM1" s="149"/>
      <c r="AFN1" s="149"/>
      <c r="AFO1" s="149"/>
      <c r="AFP1" s="149"/>
      <c r="AFQ1" s="149"/>
      <c r="AFR1" s="149"/>
      <c r="AFS1" s="149"/>
      <c r="AFT1" s="149"/>
      <c r="AFU1" s="149"/>
      <c r="AFV1" s="149"/>
      <c r="AFW1" s="149"/>
      <c r="AFX1" s="149"/>
      <c r="AFY1" s="149"/>
      <c r="AFZ1" s="149"/>
      <c r="AGA1" s="149"/>
      <c r="AGB1" s="149"/>
      <c r="AGC1" s="149"/>
      <c r="AGD1" s="149"/>
      <c r="AGE1" s="149"/>
      <c r="AGF1" s="149"/>
      <c r="AGG1" s="149"/>
      <c r="AGH1" s="149"/>
      <c r="AGI1" s="149"/>
      <c r="AGJ1" s="149"/>
      <c r="AGK1" s="149"/>
      <c r="AGL1" s="149"/>
      <c r="AGM1" s="149"/>
      <c r="AGN1" s="149"/>
      <c r="AGO1" s="149"/>
      <c r="AGP1" s="149"/>
      <c r="AGQ1" s="149"/>
      <c r="AGR1" s="149"/>
      <c r="AGS1" s="149"/>
      <c r="AGT1" s="149"/>
      <c r="AGU1" s="149"/>
      <c r="AGV1" s="149"/>
      <c r="AGW1" s="149"/>
      <c r="AGX1" s="149"/>
      <c r="AGY1" s="149"/>
      <c r="AGZ1" s="149"/>
      <c r="AHA1" s="149"/>
      <c r="AHB1" s="149"/>
      <c r="AHC1" s="149"/>
      <c r="AHD1" s="149"/>
      <c r="AHE1" s="149"/>
      <c r="AHF1" s="149"/>
      <c r="AHG1" s="149"/>
      <c r="AHH1" s="149"/>
      <c r="AHI1" s="149"/>
      <c r="AHJ1" s="149"/>
      <c r="AHK1" s="149"/>
      <c r="AHL1" s="149"/>
      <c r="AHM1" s="149"/>
      <c r="AHN1" s="149"/>
      <c r="AHO1" s="149"/>
      <c r="AHP1" s="149"/>
      <c r="AHQ1" s="149"/>
      <c r="AHR1" s="149"/>
      <c r="AHS1" s="149"/>
      <c r="AHT1" s="149"/>
      <c r="AHU1" s="149"/>
      <c r="AHV1" s="149"/>
      <c r="AHW1" s="149"/>
      <c r="AHX1" s="149"/>
      <c r="AHY1" s="149"/>
      <c r="AHZ1" s="149"/>
      <c r="AIA1" s="149"/>
      <c r="AIB1" s="149"/>
      <c r="AIC1" s="149"/>
      <c r="AID1" s="149"/>
      <c r="AIE1" s="149"/>
      <c r="AIF1" s="149"/>
      <c r="AIG1" s="149"/>
      <c r="AIH1" s="149"/>
      <c r="AII1" s="149"/>
      <c r="AIJ1" s="149"/>
      <c r="AIK1" s="149"/>
      <c r="AIL1" s="149"/>
      <c r="AIM1" s="149"/>
      <c r="AIN1" s="149"/>
      <c r="AIO1" s="149"/>
      <c r="AIP1" s="149"/>
      <c r="AIQ1" s="149"/>
      <c r="AIR1" s="149"/>
      <c r="AIS1" s="149"/>
      <c r="AIT1" s="149"/>
      <c r="AIU1" s="149"/>
      <c r="AIV1" s="149"/>
      <c r="AIW1" s="149"/>
      <c r="AIX1" s="149"/>
      <c r="AIY1" s="149"/>
      <c r="AIZ1" s="149"/>
      <c r="AJA1" s="149"/>
      <c r="AJB1" s="149"/>
      <c r="AJC1" s="149"/>
      <c r="AJD1" s="149"/>
      <c r="AJE1" s="149"/>
      <c r="AJF1" s="149"/>
      <c r="AJG1" s="149"/>
      <c r="AJH1" s="149"/>
      <c r="AJI1" s="149"/>
      <c r="AJJ1" s="149"/>
      <c r="AJK1" s="149"/>
      <c r="AJL1" s="149"/>
      <c r="AJM1" s="149"/>
      <c r="AJN1" s="149"/>
      <c r="AJO1" s="149"/>
      <c r="AJP1" s="149"/>
      <c r="AJQ1" s="149"/>
      <c r="AJR1" s="149"/>
      <c r="AJS1" s="149"/>
      <c r="AJT1" s="149"/>
      <c r="AJU1" s="149"/>
      <c r="AJV1" s="149"/>
      <c r="AJW1" s="149"/>
      <c r="AJX1" s="149"/>
      <c r="AJY1" s="149"/>
      <c r="AJZ1" s="149"/>
      <c r="AKA1" s="149"/>
      <c r="AKB1" s="149"/>
      <c r="AKC1" s="149"/>
      <c r="AKD1" s="149"/>
      <c r="AKE1" s="149"/>
      <c r="AKF1" s="149"/>
      <c r="AKG1" s="149"/>
      <c r="AKH1" s="149"/>
      <c r="AKI1" s="149"/>
      <c r="AKJ1" s="149"/>
      <c r="AKK1" s="149"/>
      <c r="AKL1" s="149"/>
      <c r="AKM1" s="149"/>
      <c r="AKN1" s="149"/>
      <c r="AKO1" s="149"/>
      <c r="AKP1" s="149"/>
      <c r="AKQ1" s="149"/>
      <c r="AKR1" s="149"/>
      <c r="AKS1" s="149"/>
      <c r="AKT1" s="149"/>
      <c r="AKU1" s="149"/>
      <c r="AKV1" s="149"/>
      <c r="AKW1" s="149"/>
      <c r="AKX1" s="149"/>
      <c r="AKY1" s="149"/>
      <c r="AKZ1" s="149"/>
      <c r="ALA1" s="149"/>
      <c r="ALB1" s="149"/>
      <c r="ALC1" s="149"/>
      <c r="ALD1" s="149"/>
      <c r="ALE1" s="149"/>
      <c r="ALF1" s="149"/>
      <c r="ALG1" s="149"/>
      <c r="ALH1" s="149"/>
      <c r="ALI1" s="149"/>
      <c r="ALJ1" s="149"/>
      <c r="ALK1" s="149"/>
      <c r="ALL1" s="149"/>
      <c r="ALM1" s="149"/>
      <c r="ALN1" s="149"/>
      <c r="ALO1" s="149"/>
      <c r="ALP1" s="149"/>
      <c r="ALQ1" s="149"/>
      <c r="ALR1" s="149"/>
      <c r="ALS1" s="149"/>
      <c r="ALT1" s="149"/>
      <c r="ALU1" s="149"/>
      <c r="ALV1" s="149"/>
      <c r="ALW1" s="149"/>
      <c r="ALX1" s="149"/>
      <c r="ALY1" s="149"/>
      <c r="ALZ1" s="149"/>
      <c r="AMA1" s="149"/>
      <c r="AMB1" s="149"/>
      <c r="AMC1" s="149"/>
      <c r="AMD1" s="149"/>
      <c r="AME1" s="149"/>
      <c r="AMF1" s="149"/>
      <c r="AMG1" s="149"/>
      <c r="AMH1" s="149"/>
      <c r="AMI1" s="149"/>
      <c r="AMJ1" s="149"/>
      <c r="AMK1" s="149"/>
      <c r="AML1" s="149"/>
      <c r="AMM1" s="149"/>
      <c r="AMN1" s="149"/>
      <c r="AMO1" s="149"/>
      <c r="AMP1" s="149"/>
      <c r="AMQ1" s="149"/>
      <c r="AMR1" s="149"/>
      <c r="AMS1" s="149"/>
      <c r="AMT1" s="149"/>
      <c r="AMU1" s="149"/>
      <c r="AMV1" s="149"/>
      <c r="AMW1" s="149"/>
      <c r="AMX1" s="149"/>
      <c r="AMY1" s="149"/>
      <c r="AMZ1" s="149"/>
      <c r="ANA1" s="149"/>
      <c r="ANB1" s="149"/>
      <c r="ANC1" s="149"/>
      <c r="AND1" s="149"/>
      <c r="ANE1" s="149"/>
      <c r="ANF1" s="149"/>
      <c r="ANG1" s="149"/>
      <c r="ANH1" s="149"/>
      <c r="ANI1" s="149"/>
      <c r="ANJ1" s="149"/>
      <c r="ANK1" s="149"/>
      <c r="ANL1" s="149"/>
      <c r="ANM1" s="149"/>
      <c r="ANN1" s="149"/>
      <c r="ANO1" s="149"/>
      <c r="ANP1" s="149"/>
      <c r="ANQ1" s="149"/>
      <c r="ANR1" s="149"/>
      <c r="ANS1" s="149"/>
      <c r="ANT1" s="149"/>
      <c r="ANU1" s="149"/>
      <c r="ANV1" s="149"/>
      <c r="ANW1" s="149"/>
      <c r="ANX1" s="149"/>
      <c r="ANY1" s="149"/>
      <c r="ANZ1" s="149"/>
      <c r="AOA1" s="149"/>
      <c r="AOB1" s="149"/>
      <c r="AOC1" s="149"/>
      <c r="AOD1" s="149"/>
      <c r="AOE1" s="149"/>
      <c r="AOF1" s="149"/>
      <c r="AOG1" s="149"/>
      <c r="AOH1" s="149"/>
      <c r="AOI1" s="149"/>
      <c r="AOJ1" s="149"/>
      <c r="AOK1" s="149"/>
      <c r="AOL1" s="149"/>
      <c r="AOM1" s="149"/>
      <c r="AON1" s="149"/>
      <c r="AOO1" s="149"/>
      <c r="AOP1" s="149"/>
      <c r="AOQ1" s="149"/>
      <c r="AOR1" s="149"/>
      <c r="AOS1" s="149"/>
      <c r="AOT1" s="149"/>
      <c r="AOU1" s="149"/>
      <c r="AOV1" s="149"/>
      <c r="AOW1" s="149"/>
      <c r="AOX1" s="149"/>
      <c r="AOY1" s="149"/>
      <c r="AOZ1" s="149"/>
      <c r="APA1" s="149"/>
      <c r="APB1" s="149"/>
      <c r="APC1" s="149"/>
      <c r="APD1" s="149"/>
      <c r="APE1" s="149"/>
      <c r="APF1" s="149"/>
      <c r="APG1" s="149"/>
      <c r="APH1" s="149"/>
      <c r="API1" s="149"/>
      <c r="APJ1" s="149"/>
      <c r="APK1" s="149"/>
      <c r="APL1" s="149"/>
      <c r="APM1" s="149"/>
      <c r="APN1" s="149"/>
      <c r="APO1" s="149"/>
      <c r="APP1" s="149"/>
      <c r="APQ1" s="149"/>
      <c r="APR1" s="149"/>
      <c r="APS1" s="149"/>
      <c r="APT1" s="149"/>
      <c r="APU1" s="149"/>
      <c r="APV1" s="149"/>
      <c r="APW1" s="149"/>
      <c r="APX1" s="149"/>
      <c r="APY1" s="149"/>
      <c r="APZ1" s="149"/>
      <c r="AQA1" s="149"/>
      <c r="AQB1" s="149"/>
      <c r="AQC1" s="149"/>
      <c r="AQD1" s="149"/>
      <c r="AQE1" s="149"/>
      <c r="AQF1" s="149"/>
      <c r="AQG1" s="149"/>
      <c r="AQH1" s="149"/>
      <c r="AQI1" s="149"/>
      <c r="AQJ1" s="149"/>
      <c r="AQK1" s="149"/>
      <c r="AQL1" s="149"/>
      <c r="AQM1" s="149"/>
      <c r="AQN1" s="149"/>
      <c r="AQO1" s="149"/>
      <c r="AQP1" s="149"/>
      <c r="AQQ1" s="149"/>
      <c r="AQR1" s="149"/>
      <c r="AQS1" s="149"/>
      <c r="AQT1" s="149"/>
      <c r="AQU1" s="149"/>
      <c r="AQV1" s="149"/>
      <c r="AQW1" s="149"/>
      <c r="AQX1" s="149"/>
      <c r="AQY1" s="149"/>
      <c r="AQZ1" s="149"/>
      <c r="ARA1" s="149"/>
      <c r="ARB1" s="149"/>
      <c r="ARC1" s="149"/>
      <c r="ARD1" s="149"/>
      <c r="ARE1" s="149"/>
      <c r="ARF1" s="149"/>
      <c r="ARG1" s="149"/>
      <c r="ARH1" s="149"/>
      <c r="ARI1" s="149"/>
      <c r="ARJ1" s="149"/>
      <c r="ARK1" s="149"/>
      <c r="ARL1" s="149"/>
      <c r="ARM1" s="149"/>
      <c r="ARN1" s="149"/>
      <c r="ARO1" s="149"/>
      <c r="ARP1" s="149"/>
      <c r="ARQ1" s="149"/>
      <c r="ARR1" s="149"/>
      <c r="ARS1" s="149"/>
      <c r="ART1" s="149"/>
      <c r="ARU1" s="149"/>
      <c r="ARV1" s="149"/>
      <c r="ARW1" s="149"/>
      <c r="ARX1" s="149"/>
      <c r="ARY1" s="149"/>
      <c r="ARZ1" s="149"/>
      <c r="ASA1" s="149"/>
      <c r="ASB1" s="149"/>
      <c r="ASC1" s="149"/>
      <c r="ASD1" s="149"/>
      <c r="ASE1" s="149"/>
      <c r="ASF1" s="149"/>
      <c r="ASG1" s="149"/>
      <c r="ASH1" s="149"/>
      <c r="ASI1" s="149"/>
      <c r="ASJ1" s="149"/>
      <c r="ASK1" s="149"/>
      <c r="ASL1" s="149"/>
      <c r="ASM1" s="149"/>
      <c r="ASN1" s="149"/>
      <c r="ASO1" s="149"/>
      <c r="ASP1" s="149"/>
      <c r="ASQ1" s="149"/>
      <c r="ASR1" s="149"/>
      <c r="ASS1" s="149"/>
      <c r="AST1" s="149"/>
      <c r="ASU1" s="149"/>
      <c r="ASV1" s="149"/>
      <c r="ASW1" s="149"/>
      <c r="ASX1" s="149"/>
      <c r="ASY1" s="149"/>
      <c r="ASZ1" s="149"/>
      <c r="ATA1" s="149"/>
      <c r="ATB1" s="149"/>
      <c r="ATC1" s="149"/>
      <c r="ATD1" s="149"/>
      <c r="ATE1" s="149"/>
      <c r="ATF1" s="149"/>
      <c r="ATG1" s="149"/>
      <c r="ATH1" s="149"/>
      <c r="ATI1" s="149"/>
      <c r="ATJ1" s="149"/>
      <c r="ATK1" s="149"/>
      <c r="ATL1" s="149"/>
      <c r="ATM1" s="149"/>
      <c r="ATN1" s="149"/>
      <c r="ATO1" s="149"/>
      <c r="ATP1" s="149"/>
      <c r="ATQ1" s="149"/>
      <c r="ATR1" s="149"/>
      <c r="ATS1" s="149"/>
      <c r="ATT1" s="149"/>
      <c r="ATU1" s="149"/>
      <c r="ATV1" s="149"/>
      <c r="ATW1" s="149"/>
      <c r="ATX1" s="149"/>
      <c r="ATY1" s="149"/>
      <c r="ATZ1" s="149"/>
      <c r="AUA1" s="149"/>
      <c r="AUB1" s="149"/>
      <c r="AUC1" s="149"/>
      <c r="AUD1" s="149"/>
      <c r="AUE1" s="149"/>
      <c r="AUF1" s="149"/>
      <c r="AUG1" s="149"/>
      <c r="AUH1" s="149"/>
      <c r="AUI1" s="149"/>
      <c r="AUJ1" s="149"/>
      <c r="AUK1" s="149"/>
      <c r="AUL1" s="149"/>
      <c r="AUM1" s="149"/>
      <c r="AUN1" s="149"/>
      <c r="AUO1" s="149"/>
      <c r="AUP1" s="149"/>
      <c r="AUQ1" s="149"/>
      <c r="AUR1" s="149"/>
      <c r="AUS1" s="149"/>
      <c r="AUT1" s="149"/>
      <c r="AUU1" s="149"/>
      <c r="AUV1" s="149"/>
      <c r="AUW1" s="149"/>
      <c r="AUX1" s="149"/>
      <c r="AUY1" s="149"/>
      <c r="AUZ1" s="149"/>
      <c r="AVA1" s="149"/>
      <c r="AVB1" s="149"/>
      <c r="AVC1" s="149"/>
      <c r="AVD1" s="149"/>
      <c r="AVE1" s="149"/>
      <c r="AVF1" s="149"/>
      <c r="AVG1" s="149"/>
      <c r="AVH1" s="149"/>
      <c r="AVI1" s="149"/>
      <c r="AVJ1" s="149"/>
      <c r="AVK1" s="149"/>
      <c r="AVL1" s="149"/>
      <c r="AVM1" s="149"/>
      <c r="AVN1" s="149"/>
      <c r="AVO1" s="149"/>
      <c r="AVP1" s="149"/>
      <c r="AVQ1" s="149"/>
      <c r="AVR1" s="149"/>
      <c r="AVS1" s="149"/>
      <c r="AVT1" s="149"/>
      <c r="AVU1" s="149"/>
      <c r="AVV1" s="149"/>
      <c r="AVW1" s="149"/>
      <c r="AVX1" s="149"/>
      <c r="AVY1" s="149"/>
      <c r="AVZ1" s="149"/>
      <c r="AWA1" s="149"/>
      <c r="AWB1" s="149"/>
      <c r="AWC1" s="149"/>
      <c r="AWD1" s="149"/>
      <c r="AWE1" s="149"/>
      <c r="AWF1" s="149"/>
      <c r="AWG1" s="149"/>
      <c r="AWH1" s="149"/>
      <c r="AWI1" s="149"/>
      <c r="AWJ1" s="149"/>
      <c r="AWK1" s="149"/>
      <c r="AWL1" s="149"/>
      <c r="AWM1" s="149"/>
      <c r="AWN1" s="149"/>
      <c r="AWO1" s="149"/>
      <c r="AWP1" s="149"/>
      <c r="AWQ1" s="149"/>
      <c r="AWR1" s="149"/>
      <c r="AWS1" s="149"/>
      <c r="AWT1" s="149"/>
      <c r="AWU1" s="149"/>
      <c r="AWV1" s="149"/>
      <c r="AWW1" s="149"/>
      <c r="AWX1" s="149"/>
      <c r="AWY1" s="149"/>
      <c r="AWZ1" s="149"/>
      <c r="AXA1" s="149"/>
      <c r="AXB1" s="149"/>
      <c r="AXC1" s="149"/>
      <c r="AXD1" s="149"/>
      <c r="AXE1" s="149"/>
      <c r="AXF1" s="149"/>
      <c r="AXG1" s="149"/>
      <c r="AXH1" s="149"/>
      <c r="AXI1" s="149"/>
      <c r="AXJ1" s="149"/>
      <c r="AXK1" s="149"/>
      <c r="AXL1" s="149"/>
      <c r="AXM1" s="149"/>
      <c r="AXN1" s="149"/>
      <c r="AXO1" s="149"/>
      <c r="AXP1" s="149"/>
      <c r="AXQ1" s="149"/>
      <c r="AXR1" s="149"/>
      <c r="AXS1" s="149"/>
      <c r="AXT1" s="149"/>
      <c r="AXU1" s="149"/>
      <c r="AXV1" s="149"/>
      <c r="AXW1" s="149"/>
      <c r="AXX1" s="149"/>
      <c r="AXY1" s="149"/>
      <c r="AXZ1" s="149"/>
      <c r="AYA1" s="149"/>
      <c r="AYB1" s="149"/>
      <c r="AYC1" s="149"/>
      <c r="AYD1" s="149"/>
      <c r="AYE1" s="149"/>
      <c r="AYF1" s="149"/>
      <c r="AYG1" s="149"/>
      <c r="AYH1" s="149"/>
      <c r="AYI1" s="149"/>
      <c r="AYJ1" s="149"/>
      <c r="AYK1" s="149"/>
      <c r="AYL1" s="149"/>
      <c r="AYM1" s="149"/>
      <c r="AYN1" s="149"/>
      <c r="AYO1" s="149"/>
      <c r="AYP1" s="149"/>
      <c r="AYQ1" s="149"/>
      <c r="AYR1" s="149"/>
      <c r="AYS1" s="149"/>
      <c r="AYT1" s="149"/>
      <c r="AYU1" s="149"/>
      <c r="AYV1" s="149"/>
      <c r="AYW1" s="149"/>
      <c r="AYX1" s="149"/>
      <c r="AYY1" s="149"/>
      <c r="AYZ1" s="149"/>
      <c r="AZA1" s="149"/>
      <c r="AZB1" s="149"/>
      <c r="AZC1" s="149"/>
      <c r="AZD1" s="149"/>
      <c r="AZE1" s="149"/>
      <c r="AZF1" s="149"/>
      <c r="AZG1" s="149"/>
      <c r="AZH1" s="149"/>
      <c r="AZI1" s="149"/>
      <c r="AZJ1" s="149"/>
      <c r="AZK1" s="149"/>
      <c r="AZL1" s="149"/>
      <c r="AZM1" s="149"/>
      <c r="AZN1" s="149"/>
      <c r="AZO1" s="149"/>
      <c r="AZP1" s="149"/>
      <c r="AZQ1" s="149"/>
      <c r="AZR1" s="149"/>
      <c r="AZS1" s="149"/>
      <c r="AZT1" s="149"/>
      <c r="AZU1" s="149"/>
      <c r="AZV1" s="149"/>
      <c r="AZW1" s="149"/>
      <c r="AZX1" s="149"/>
      <c r="AZY1" s="149"/>
      <c r="AZZ1" s="149"/>
      <c r="BAA1" s="149"/>
      <c r="BAB1" s="149"/>
      <c r="BAC1" s="149"/>
      <c r="BAD1" s="149"/>
      <c r="BAE1" s="149"/>
      <c r="BAF1" s="149"/>
      <c r="BAG1" s="149"/>
      <c r="BAH1" s="149"/>
      <c r="BAI1" s="149"/>
      <c r="BAJ1" s="149"/>
      <c r="BAK1" s="149"/>
      <c r="BAL1" s="149"/>
      <c r="BAM1" s="149"/>
      <c r="BAN1" s="149"/>
      <c r="BAO1" s="149"/>
      <c r="BAP1" s="149"/>
      <c r="BAQ1" s="149"/>
      <c r="BAR1" s="149"/>
      <c r="BAS1" s="149"/>
      <c r="BAT1" s="149"/>
      <c r="BAU1" s="149"/>
      <c r="BAV1" s="149"/>
      <c r="BAW1" s="149"/>
      <c r="BAX1" s="149"/>
      <c r="BAY1" s="149"/>
      <c r="BAZ1" s="149"/>
      <c r="BBA1" s="149"/>
      <c r="BBB1" s="149"/>
      <c r="BBC1" s="149"/>
      <c r="BBD1" s="149"/>
      <c r="BBE1" s="149"/>
      <c r="BBF1" s="149"/>
      <c r="BBG1" s="149"/>
      <c r="BBH1" s="149"/>
      <c r="BBI1" s="149"/>
      <c r="BBJ1" s="149"/>
      <c r="BBK1" s="149"/>
      <c r="BBL1" s="149"/>
      <c r="BBM1" s="149"/>
      <c r="BBN1" s="149"/>
      <c r="BBO1" s="149"/>
      <c r="BBP1" s="149"/>
      <c r="BBQ1" s="149"/>
      <c r="BBR1" s="149"/>
      <c r="BBS1" s="149"/>
      <c r="BBT1" s="149"/>
      <c r="BBU1" s="149"/>
      <c r="BBV1" s="149"/>
      <c r="BBW1" s="149"/>
      <c r="BBX1" s="149"/>
      <c r="BBY1" s="149"/>
      <c r="BBZ1" s="149"/>
      <c r="BCA1" s="149"/>
      <c r="BCB1" s="149"/>
      <c r="BCC1" s="149"/>
      <c r="BCD1" s="149"/>
      <c r="BCE1" s="149"/>
      <c r="BCF1" s="149"/>
      <c r="BCG1" s="149"/>
      <c r="BCH1" s="149"/>
      <c r="BCI1" s="149"/>
      <c r="BCJ1" s="149"/>
      <c r="BCK1" s="149"/>
      <c r="BCL1" s="149"/>
      <c r="BCM1" s="149"/>
      <c r="BCN1" s="149"/>
      <c r="BCO1" s="149"/>
      <c r="BCP1" s="149"/>
      <c r="BCQ1" s="149"/>
      <c r="BCR1" s="149"/>
      <c r="BCS1" s="149"/>
      <c r="BCT1" s="149"/>
      <c r="BCU1" s="149"/>
      <c r="BCV1" s="149"/>
      <c r="BCW1" s="149"/>
      <c r="BCX1" s="149"/>
      <c r="BCY1" s="149"/>
      <c r="BCZ1" s="149"/>
      <c r="BDA1" s="149"/>
      <c r="BDB1" s="149"/>
      <c r="BDC1" s="149"/>
      <c r="BDD1" s="149"/>
      <c r="BDE1" s="149"/>
      <c r="BDF1" s="149"/>
      <c r="BDG1" s="149"/>
      <c r="BDH1" s="149"/>
      <c r="BDI1" s="149"/>
      <c r="BDJ1" s="149"/>
      <c r="BDK1" s="149"/>
      <c r="BDL1" s="149"/>
      <c r="BDM1" s="149"/>
      <c r="BDN1" s="149"/>
      <c r="BDO1" s="149"/>
      <c r="BDP1" s="149"/>
      <c r="BDQ1" s="149"/>
      <c r="BDR1" s="149"/>
      <c r="BDS1" s="149"/>
      <c r="BDT1" s="149"/>
      <c r="BDU1" s="149"/>
      <c r="BDV1" s="149"/>
      <c r="BDW1" s="149"/>
      <c r="BDX1" s="149"/>
      <c r="BDY1" s="149"/>
      <c r="BDZ1" s="149"/>
      <c r="BEA1" s="149"/>
      <c r="BEB1" s="149"/>
      <c r="BEC1" s="149"/>
      <c r="BED1" s="149"/>
      <c r="BEE1" s="149"/>
      <c r="BEF1" s="149"/>
      <c r="BEG1" s="149"/>
      <c r="BEH1" s="149"/>
      <c r="BEI1" s="149"/>
      <c r="BEJ1" s="149"/>
      <c r="BEK1" s="149"/>
      <c r="BEL1" s="149"/>
      <c r="BEM1" s="149"/>
      <c r="BEN1" s="149"/>
      <c r="BEO1" s="149"/>
      <c r="BEP1" s="149"/>
      <c r="BEQ1" s="149"/>
      <c r="BER1" s="149"/>
      <c r="BES1" s="149"/>
      <c r="BET1" s="149"/>
      <c r="BEU1" s="149"/>
      <c r="BEV1" s="149"/>
      <c r="BEW1" s="149"/>
      <c r="BEX1" s="149"/>
      <c r="BEY1" s="149"/>
      <c r="BEZ1" s="149"/>
      <c r="BFA1" s="149"/>
      <c r="BFB1" s="149"/>
      <c r="BFC1" s="149"/>
      <c r="BFD1" s="149"/>
      <c r="BFE1" s="149"/>
      <c r="BFF1" s="149"/>
      <c r="BFG1" s="149"/>
      <c r="BFH1" s="149"/>
      <c r="BFI1" s="149"/>
      <c r="BFJ1" s="149"/>
      <c r="BFK1" s="149"/>
      <c r="BFL1" s="149"/>
      <c r="BFM1" s="149"/>
      <c r="BFN1" s="149"/>
      <c r="BFO1" s="149"/>
      <c r="BFP1" s="149"/>
      <c r="BFQ1" s="149"/>
      <c r="BFR1" s="149"/>
      <c r="BFS1" s="149"/>
      <c r="BFT1" s="149"/>
      <c r="BFU1" s="149"/>
      <c r="BFV1" s="149"/>
      <c r="BFW1" s="149"/>
      <c r="BFX1" s="149"/>
      <c r="BFY1" s="149"/>
      <c r="BFZ1" s="149"/>
      <c r="BGA1" s="149"/>
      <c r="BGB1" s="149"/>
      <c r="BGC1" s="149"/>
      <c r="BGD1" s="149"/>
      <c r="BGE1" s="149"/>
      <c r="BGF1" s="149"/>
      <c r="BGG1" s="149"/>
      <c r="BGH1" s="149"/>
      <c r="BGI1" s="149"/>
      <c r="BGJ1" s="149"/>
      <c r="BGK1" s="149"/>
      <c r="BGL1" s="149"/>
      <c r="BGM1" s="149"/>
      <c r="BGN1" s="149"/>
      <c r="BGO1" s="149"/>
      <c r="BGP1" s="149"/>
      <c r="BGQ1" s="149"/>
      <c r="BGR1" s="149"/>
      <c r="BGS1" s="149"/>
      <c r="BGT1" s="149"/>
      <c r="BGU1" s="149"/>
      <c r="BGV1" s="149"/>
      <c r="BGW1" s="149"/>
      <c r="BGX1" s="149"/>
      <c r="BGY1" s="149"/>
      <c r="BGZ1" s="149"/>
      <c r="BHA1" s="149"/>
      <c r="BHB1" s="149"/>
      <c r="BHC1" s="149"/>
      <c r="BHD1" s="149"/>
      <c r="BHE1" s="149"/>
      <c r="BHF1" s="149"/>
      <c r="BHG1" s="149"/>
      <c r="BHH1" s="149"/>
      <c r="BHI1" s="149"/>
      <c r="BHJ1" s="149"/>
      <c r="BHK1" s="149"/>
      <c r="BHL1" s="149"/>
      <c r="BHM1" s="149"/>
      <c r="BHN1" s="149"/>
      <c r="BHO1" s="149"/>
      <c r="BHP1" s="149"/>
      <c r="BHQ1" s="149"/>
      <c r="BHR1" s="149"/>
      <c r="BHS1" s="149"/>
      <c r="BHT1" s="149"/>
      <c r="BHU1" s="149"/>
      <c r="BHV1" s="149"/>
      <c r="BHW1" s="149"/>
      <c r="BHX1" s="149"/>
      <c r="BHY1" s="149"/>
      <c r="BHZ1" s="149"/>
      <c r="BIA1" s="149"/>
      <c r="BIB1" s="149"/>
      <c r="BIC1" s="149"/>
      <c r="BID1" s="149"/>
      <c r="BIE1" s="149"/>
      <c r="BIF1" s="149"/>
      <c r="BIG1" s="149"/>
      <c r="BIH1" s="149"/>
      <c r="BII1" s="149"/>
      <c r="BIJ1" s="149"/>
      <c r="BIK1" s="149"/>
      <c r="BIL1" s="149"/>
      <c r="BIM1" s="149"/>
      <c r="BIN1" s="149"/>
      <c r="BIO1" s="149"/>
      <c r="BIP1" s="149"/>
      <c r="BIQ1" s="149"/>
      <c r="BIR1" s="149"/>
      <c r="BIS1" s="149"/>
      <c r="BIT1" s="149"/>
      <c r="BIU1" s="149"/>
      <c r="BIV1" s="149"/>
      <c r="BIW1" s="149"/>
      <c r="BIX1" s="149"/>
      <c r="BIY1" s="149"/>
      <c r="BIZ1" s="149"/>
      <c r="BJA1" s="149"/>
      <c r="BJB1" s="149"/>
      <c r="BJC1" s="149"/>
      <c r="BJD1" s="149"/>
      <c r="BJE1" s="149"/>
      <c r="BJF1" s="149"/>
      <c r="BJG1" s="149"/>
      <c r="BJH1" s="149"/>
      <c r="BJI1" s="149"/>
      <c r="BJJ1" s="149"/>
      <c r="BJK1" s="149"/>
      <c r="BJL1" s="149"/>
      <c r="BJM1" s="149"/>
      <c r="BJN1" s="149"/>
      <c r="BJO1" s="149"/>
      <c r="BJP1" s="149"/>
      <c r="BJQ1" s="149"/>
      <c r="BJR1" s="149"/>
      <c r="BJS1" s="149"/>
      <c r="BJT1" s="149"/>
      <c r="BJU1" s="149"/>
      <c r="BJV1" s="149"/>
      <c r="BJW1" s="149"/>
      <c r="BJX1" s="149"/>
      <c r="BJY1" s="149"/>
      <c r="BJZ1" s="149"/>
      <c r="BKA1" s="149"/>
      <c r="BKB1" s="149"/>
      <c r="BKC1" s="149"/>
      <c r="BKD1" s="149"/>
      <c r="BKE1" s="149"/>
      <c r="BKF1" s="149"/>
      <c r="BKG1" s="149"/>
      <c r="BKH1" s="149"/>
      <c r="BKI1" s="149"/>
      <c r="BKJ1" s="149"/>
      <c r="BKK1" s="149"/>
      <c r="BKL1" s="149"/>
      <c r="BKM1" s="149"/>
      <c r="BKN1" s="149"/>
      <c r="BKO1" s="149"/>
      <c r="BKP1" s="149"/>
      <c r="BKQ1" s="149"/>
      <c r="BKR1" s="149"/>
      <c r="BKS1" s="149"/>
      <c r="BKT1" s="149"/>
      <c r="BKU1" s="149"/>
      <c r="BKV1" s="149"/>
      <c r="BKW1" s="149"/>
      <c r="BKX1" s="149"/>
      <c r="BKY1" s="149"/>
      <c r="BKZ1" s="149"/>
      <c r="BLA1" s="149"/>
      <c r="BLB1" s="149"/>
      <c r="BLC1" s="149"/>
      <c r="BLD1" s="149"/>
      <c r="BLE1" s="149"/>
      <c r="BLF1" s="149"/>
      <c r="BLG1" s="149"/>
      <c r="BLH1" s="149"/>
      <c r="BLI1" s="149"/>
      <c r="BLJ1" s="149"/>
      <c r="BLK1" s="149"/>
      <c r="BLL1" s="149"/>
      <c r="BLM1" s="149"/>
      <c r="BLN1" s="149"/>
      <c r="BLO1" s="149"/>
      <c r="BLP1" s="149"/>
      <c r="BLQ1" s="149"/>
      <c r="BLR1" s="149"/>
      <c r="BLS1" s="149"/>
      <c r="BLT1" s="149"/>
      <c r="BLU1" s="149"/>
      <c r="BLV1" s="149"/>
      <c r="BLW1" s="149"/>
      <c r="BLX1" s="149"/>
      <c r="BLY1" s="149"/>
      <c r="BLZ1" s="149"/>
      <c r="BMA1" s="149"/>
      <c r="BMB1" s="149"/>
      <c r="BMC1" s="149"/>
      <c r="BMD1" s="149"/>
      <c r="BME1" s="149"/>
      <c r="BMF1" s="149"/>
      <c r="BMG1" s="149"/>
      <c r="BMH1" s="149"/>
      <c r="BMI1" s="149"/>
      <c r="BMJ1" s="149"/>
      <c r="BMK1" s="149"/>
      <c r="BML1" s="149"/>
      <c r="BMM1" s="149"/>
      <c r="BMN1" s="149"/>
      <c r="BMO1" s="149"/>
      <c r="BMP1" s="149"/>
      <c r="BMQ1" s="149"/>
      <c r="BMR1" s="149"/>
      <c r="BMS1" s="149"/>
      <c r="BMT1" s="149"/>
      <c r="BMU1" s="149"/>
      <c r="BMV1" s="149"/>
      <c r="BMW1" s="149"/>
      <c r="BMX1" s="149"/>
      <c r="BMY1" s="149"/>
      <c r="BMZ1" s="149"/>
      <c r="BNA1" s="149"/>
      <c r="BNB1" s="149"/>
      <c r="BNC1" s="149"/>
      <c r="BND1" s="149"/>
      <c r="BNE1" s="149"/>
      <c r="BNF1" s="149"/>
      <c r="BNG1" s="149"/>
      <c r="BNH1" s="149"/>
      <c r="BNI1" s="149"/>
      <c r="BNJ1" s="149"/>
      <c r="BNK1" s="149"/>
      <c r="BNL1" s="149"/>
      <c r="BNM1" s="149"/>
      <c r="BNN1" s="149"/>
      <c r="BNO1" s="149"/>
      <c r="BNP1" s="149"/>
      <c r="BNQ1" s="149"/>
      <c r="BNR1" s="149"/>
      <c r="BNS1" s="149"/>
      <c r="BNT1" s="149"/>
      <c r="BNU1" s="149"/>
      <c r="BNV1" s="149"/>
      <c r="BNW1" s="149"/>
      <c r="BNX1" s="149"/>
      <c r="BNY1" s="149"/>
      <c r="BNZ1" s="149"/>
      <c r="BOA1" s="149"/>
      <c r="BOB1" s="149"/>
      <c r="BOC1" s="149"/>
      <c r="BOD1" s="149"/>
      <c r="BOE1" s="149"/>
      <c r="BOF1" s="149"/>
      <c r="BOG1" s="149"/>
      <c r="BOH1" s="149"/>
      <c r="BOI1" s="149"/>
      <c r="BOJ1" s="149"/>
      <c r="BOK1" s="149"/>
      <c r="BOL1" s="149"/>
      <c r="BOM1" s="149"/>
      <c r="BON1" s="149"/>
      <c r="BOO1" s="149"/>
      <c r="BOP1" s="149"/>
      <c r="BOQ1" s="149"/>
      <c r="BOR1" s="149"/>
      <c r="BOS1" s="149"/>
      <c r="BOT1" s="149"/>
      <c r="BOU1" s="149"/>
      <c r="BOV1" s="149"/>
      <c r="BOW1" s="149"/>
      <c r="BOX1" s="149"/>
      <c r="BOY1" s="149"/>
      <c r="BOZ1" s="149"/>
      <c r="BPA1" s="149"/>
      <c r="BPB1" s="149"/>
      <c r="BPC1" s="149"/>
      <c r="BPD1" s="149"/>
      <c r="BPE1" s="149"/>
      <c r="BPF1" s="149"/>
      <c r="BPG1" s="149"/>
      <c r="BPH1" s="149"/>
      <c r="BPI1" s="149"/>
      <c r="BPJ1" s="149"/>
      <c r="BPK1" s="149"/>
      <c r="BPL1" s="149"/>
      <c r="BPM1" s="149"/>
      <c r="BPN1" s="149"/>
      <c r="BPO1" s="149"/>
      <c r="BPP1" s="149"/>
      <c r="BPQ1" s="149"/>
      <c r="BPR1" s="149"/>
      <c r="BPS1" s="149"/>
      <c r="BPT1" s="149"/>
      <c r="BPU1" s="149"/>
      <c r="BPV1" s="149"/>
      <c r="BPW1" s="149"/>
      <c r="BPX1" s="149"/>
      <c r="BPY1" s="149"/>
      <c r="BPZ1" s="149"/>
      <c r="BQA1" s="149"/>
      <c r="BQB1" s="149"/>
      <c r="BQC1" s="149"/>
      <c r="BQD1" s="149"/>
      <c r="BQE1" s="149"/>
      <c r="BQF1" s="149"/>
      <c r="BQG1" s="149"/>
      <c r="BQH1" s="149"/>
      <c r="BQI1" s="149"/>
      <c r="BQJ1" s="149"/>
      <c r="BQK1" s="149"/>
      <c r="BQL1" s="149"/>
      <c r="BQM1" s="149"/>
      <c r="BQN1" s="149"/>
      <c r="BQO1" s="149"/>
      <c r="BQP1" s="149"/>
      <c r="BQQ1" s="149"/>
      <c r="BQR1" s="149"/>
      <c r="BQS1" s="149"/>
      <c r="BQT1" s="149"/>
      <c r="BQU1" s="149"/>
      <c r="BQV1" s="149"/>
      <c r="BQW1" s="149"/>
      <c r="BQX1" s="149"/>
      <c r="BQY1" s="149"/>
      <c r="BQZ1" s="149"/>
      <c r="BRA1" s="149"/>
      <c r="BRB1" s="149"/>
      <c r="BRC1" s="149"/>
      <c r="BRD1" s="149"/>
      <c r="BRE1" s="149"/>
      <c r="BRF1" s="149"/>
      <c r="BRG1" s="149"/>
      <c r="BRH1" s="149"/>
      <c r="BRI1" s="149"/>
      <c r="BRJ1" s="149"/>
      <c r="BRK1" s="149"/>
      <c r="BRL1" s="149"/>
      <c r="BRM1" s="149"/>
      <c r="BRN1" s="149"/>
      <c r="BRO1" s="149"/>
      <c r="BRP1" s="149"/>
      <c r="BRQ1" s="149"/>
      <c r="BRR1" s="149"/>
      <c r="BRS1" s="149"/>
      <c r="BRT1" s="149"/>
      <c r="BRU1" s="149"/>
      <c r="BRV1" s="149"/>
      <c r="BRW1" s="149"/>
      <c r="BRX1" s="149"/>
      <c r="BRY1" s="149"/>
      <c r="BRZ1" s="149"/>
      <c r="BSA1" s="149"/>
      <c r="BSB1" s="149"/>
      <c r="BSC1" s="149"/>
      <c r="BSD1" s="149"/>
      <c r="BSE1" s="149"/>
      <c r="BSF1" s="149"/>
      <c r="BSG1" s="149"/>
      <c r="BSH1" s="149"/>
      <c r="BSI1" s="149"/>
      <c r="BSJ1" s="149"/>
      <c r="BSK1" s="149"/>
      <c r="BSL1" s="149"/>
      <c r="BSM1" s="149"/>
      <c r="BSN1" s="149"/>
      <c r="BSO1" s="149"/>
      <c r="BSP1" s="149"/>
      <c r="BSQ1" s="149"/>
      <c r="BSR1" s="149"/>
      <c r="BSS1" s="149"/>
      <c r="BST1" s="149"/>
      <c r="BSU1" s="149"/>
      <c r="BSV1" s="149"/>
      <c r="BSW1" s="149"/>
      <c r="BSX1" s="149"/>
      <c r="BSY1" s="149"/>
      <c r="BSZ1" s="149"/>
      <c r="BTA1" s="149"/>
      <c r="BTB1" s="149"/>
      <c r="BTC1" s="149"/>
      <c r="BTD1" s="149"/>
      <c r="BTE1" s="149"/>
      <c r="BTF1" s="149"/>
      <c r="BTG1" s="149"/>
      <c r="BTH1" s="149"/>
      <c r="BTI1" s="149"/>
      <c r="BTJ1" s="149"/>
      <c r="BTK1" s="149"/>
      <c r="BTL1" s="149"/>
      <c r="BTM1" s="149"/>
      <c r="BTN1" s="149"/>
      <c r="BTO1" s="149"/>
      <c r="BTP1" s="149"/>
      <c r="BTQ1" s="149"/>
      <c r="BTR1" s="149"/>
      <c r="BTS1" s="149"/>
      <c r="BTT1" s="149"/>
      <c r="BTU1" s="149"/>
      <c r="BTV1" s="149"/>
      <c r="BTW1" s="149"/>
      <c r="BTX1" s="149"/>
      <c r="BTY1" s="149"/>
      <c r="BTZ1" s="149"/>
      <c r="BUA1" s="149"/>
      <c r="BUB1" s="149"/>
      <c r="BUC1" s="149"/>
      <c r="BUD1" s="149"/>
      <c r="BUE1" s="149"/>
      <c r="BUF1" s="149"/>
      <c r="BUG1" s="149"/>
      <c r="BUH1" s="149"/>
      <c r="BUI1" s="149"/>
      <c r="BUJ1" s="149"/>
      <c r="BUK1" s="149"/>
      <c r="BUL1" s="149"/>
      <c r="BUM1" s="149"/>
      <c r="BUN1" s="149"/>
      <c r="BUO1" s="149"/>
      <c r="BUP1" s="149"/>
      <c r="BUQ1" s="149"/>
      <c r="BUR1" s="149"/>
      <c r="BUS1" s="149"/>
      <c r="BUT1" s="149"/>
      <c r="BUU1" s="149"/>
      <c r="BUV1" s="149"/>
      <c r="BUW1" s="149"/>
      <c r="BUX1" s="149"/>
      <c r="BUY1" s="149"/>
      <c r="BUZ1" s="149"/>
      <c r="BVA1" s="149"/>
      <c r="BVB1" s="149"/>
      <c r="BVC1" s="149"/>
      <c r="BVD1" s="149"/>
      <c r="BVE1" s="149"/>
      <c r="BVF1" s="149"/>
      <c r="BVG1" s="149"/>
      <c r="BVH1" s="149"/>
      <c r="BVI1" s="149"/>
      <c r="BVJ1" s="149"/>
      <c r="BVK1" s="149"/>
      <c r="BVL1" s="149"/>
      <c r="BVM1" s="149"/>
      <c r="BVN1" s="149"/>
      <c r="BVO1" s="149"/>
      <c r="BVP1" s="149"/>
      <c r="BVQ1" s="149"/>
      <c r="BVR1" s="149"/>
      <c r="BVS1" s="149"/>
      <c r="BVT1" s="149"/>
      <c r="BVU1" s="149"/>
      <c r="BVV1" s="149"/>
      <c r="BVW1" s="149"/>
      <c r="BVX1" s="149"/>
      <c r="BVY1" s="149"/>
      <c r="BVZ1" s="149"/>
      <c r="BWA1" s="149"/>
      <c r="BWB1" s="149"/>
      <c r="BWC1" s="149"/>
      <c r="BWD1" s="149"/>
      <c r="BWE1" s="149"/>
      <c r="BWF1" s="149"/>
      <c r="BWG1" s="149"/>
      <c r="BWH1" s="149"/>
      <c r="BWI1" s="149"/>
      <c r="BWJ1" s="149"/>
      <c r="BWK1" s="149"/>
      <c r="BWL1" s="149"/>
      <c r="BWM1" s="149"/>
      <c r="BWN1" s="149"/>
      <c r="BWO1" s="149"/>
      <c r="BWP1" s="149"/>
      <c r="BWQ1" s="149"/>
      <c r="BWR1" s="149"/>
      <c r="BWS1" s="149"/>
      <c r="BWT1" s="149"/>
      <c r="BWU1" s="149"/>
      <c r="BWV1" s="149"/>
      <c r="BWW1" s="149"/>
      <c r="BWX1" s="149"/>
      <c r="BWY1" s="149"/>
      <c r="BWZ1" s="149"/>
      <c r="BXA1" s="149"/>
      <c r="BXB1" s="149"/>
      <c r="BXC1" s="149"/>
      <c r="BXD1" s="149"/>
      <c r="BXE1" s="149"/>
      <c r="BXF1" s="149"/>
      <c r="BXG1" s="149"/>
      <c r="BXH1" s="149"/>
      <c r="BXI1" s="149"/>
      <c r="BXJ1" s="149"/>
      <c r="BXK1" s="149"/>
      <c r="BXL1" s="149"/>
      <c r="BXM1" s="149"/>
      <c r="BXN1" s="149"/>
      <c r="BXO1" s="149"/>
      <c r="BXP1" s="149"/>
      <c r="BXQ1" s="149"/>
      <c r="BXR1" s="149"/>
      <c r="BXS1" s="149"/>
      <c r="BXT1" s="149"/>
      <c r="BXU1" s="149"/>
      <c r="BXV1" s="149"/>
      <c r="BXW1" s="149"/>
      <c r="BXX1" s="149"/>
      <c r="BXY1" s="149"/>
      <c r="BXZ1" s="149"/>
      <c r="BYA1" s="149"/>
      <c r="BYB1" s="149"/>
      <c r="BYC1" s="149"/>
      <c r="BYD1" s="149"/>
      <c r="BYE1" s="149"/>
      <c r="BYF1" s="149"/>
      <c r="BYG1" s="149"/>
      <c r="BYH1" s="149"/>
      <c r="BYI1" s="149"/>
      <c r="BYJ1" s="149"/>
      <c r="BYK1" s="149"/>
      <c r="BYL1" s="149"/>
      <c r="BYM1" s="149"/>
      <c r="BYN1" s="149"/>
      <c r="BYO1" s="149"/>
      <c r="BYP1" s="149"/>
      <c r="BYQ1" s="149"/>
      <c r="BYR1" s="149"/>
      <c r="BYS1" s="149"/>
      <c r="BYT1" s="149"/>
      <c r="BYU1" s="149"/>
      <c r="BYV1" s="149"/>
      <c r="BYW1" s="149"/>
      <c r="BYX1" s="149"/>
      <c r="BYY1" s="149"/>
      <c r="BYZ1" s="149"/>
      <c r="BZA1" s="149"/>
      <c r="BZB1" s="149"/>
      <c r="BZC1" s="149"/>
      <c r="BZD1" s="149"/>
      <c r="BZE1" s="149"/>
      <c r="BZF1" s="149"/>
      <c r="BZG1" s="149"/>
      <c r="BZH1" s="149"/>
      <c r="BZI1" s="149"/>
      <c r="BZJ1" s="149"/>
      <c r="BZK1" s="149"/>
      <c r="BZL1" s="149"/>
      <c r="BZM1" s="149"/>
      <c r="BZN1" s="149"/>
      <c r="BZO1" s="149"/>
      <c r="BZP1" s="149"/>
      <c r="BZQ1" s="149"/>
      <c r="BZR1" s="149"/>
      <c r="BZS1" s="149"/>
      <c r="BZT1" s="149"/>
      <c r="BZU1" s="149"/>
      <c r="BZV1" s="149"/>
      <c r="BZW1" s="149"/>
      <c r="BZX1" s="149"/>
      <c r="BZY1" s="149"/>
      <c r="BZZ1" s="149"/>
      <c r="CAA1" s="149"/>
      <c r="CAB1" s="149"/>
      <c r="CAC1" s="149"/>
      <c r="CAD1" s="149"/>
      <c r="CAE1" s="149"/>
      <c r="CAF1" s="149"/>
      <c r="CAG1" s="149"/>
      <c r="CAH1" s="149"/>
      <c r="CAI1" s="149"/>
      <c r="CAJ1" s="149"/>
      <c r="CAK1" s="149"/>
      <c r="CAL1" s="149"/>
      <c r="CAM1" s="149"/>
      <c r="CAN1" s="149"/>
      <c r="CAO1" s="149"/>
      <c r="CAP1" s="149"/>
      <c r="CAQ1" s="149"/>
      <c r="CAR1" s="149"/>
      <c r="CAS1" s="149"/>
      <c r="CAT1" s="149"/>
      <c r="CAU1" s="149"/>
      <c r="CAV1" s="149"/>
      <c r="CAW1" s="149"/>
      <c r="CAX1" s="149"/>
      <c r="CAY1" s="149"/>
      <c r="CAZ1" s="149"/>
      <c r="CBA1" s="149"/>
      <c r="CBB1" s="149"/>
      <c r="CBC1" s="149"/>
      <c r="CBD1" s="149"/>
      <c r="CBE1" s="149"/>
      <c r="CBF1" s="149"/>
      <c r="CBG1" s="149"/>
      <c r="CBH1" s="149"/>
      <c r="CBI1" s="149"/>
      <c r="CBJ1" s="149"/>
      <c r="CBK1" s="149"/>
      <c r="CBL1" s="149"/>
      <c r="CBM1" s="149"/>
      <c r="CBN1" s="149"/>
      <c r="CBO1" s="149"/>
      <c r="CBP1" s="149"/>
      <c r="CBQ1" s="149"/>
      <c r="CBR1" s="149"/>
      <c r="CBS1" s="149"/>
      <c r="CBT1" s="149"/>
      <c r="CBU1" s="149"/>
      <c r="CBV1" s="149"/>
      <c r="CBW1" s="149"/>
      <c r="CBX1" s="149"/>
      <c r="CBY1" s="149"/>
      <c r="CBZ1" s="149"/>
      <c r="CCA1" s="149"/>
      <c r="CCB1" s="149"/>
      <c r="CCC1" s="149"/>
      <c r="CCD1" s="149"/>
      <c r="CCE1" s="149"/>
      <c r="CCF1" s="149"/>
      <c r="CCG1" s="149"/>
      <c r="CCH1" s="149"/>
      <c r="CCI1" s="149"/>
      <c r="CCJ1" s="149"/>
      <c r="CCK1" s="149"/>
      <c r="CCL1" s="149"/>
      <c r="CCM1" s="149"/>
      <c r="CCN1" s="149"/>
      <c r="CCO1" s="149"/>
      <c r="CCP1" s="149"/>
      <c r="CCQ1" s="149"/>
      <c r="CCR1" s="149"/>
      <c r="CCS1" s="149"/>
      <c r="CCT1" s="149"/>
      <c r="CCU1" s="149"/>
      <c r="CCV1" s="149"/>
      <c r="CCW1" s="149"/>
      <c r="CCX1" s="149"/>
      <c r="CCY1" s="149"/>
      <c r="CCZ1" s="149"/>
      <c r="CDA1" s="149"/>
      <c r="CDB1" s="149"/>
      <c r="CDC1" s="149"/>
      <c r="CDD1" s="149"/>
      <c r="CDE1" s="149"/>
      <c r="CDF1" s="149"/>
      <c r="CDG1" s="149"/>
      <c r="CDH1" s="149"/>
      <c r="CDI1" s="149"/>
      <c r="CDJ1" s="149"/>
      <c r="CDK1" s="149"/>
      <c r="CDL1" s="149"/>
      <c r="CDM1" s="149"/>
      <c r="CDN1" s="149"/>
      <c r="CDO1" s="149"/>
      <c r="CDP1" s="149"/>
      <c r="CDQ1" s="149"/>
      <c r="CDR1" s="149"/>
      <c r="CDS1" s="149"/>
      <c r="CDT1" s="149"/>
      <c r="CDU1" s="149"/>
      <c r="CDV1" s="149"/>
      <c r="CDW1" s="149"/>
      <c r="CDX1" s="149"/>
      <c r="CDY1" s="149"/>
      <c r="CDZ1" s="149"/>
      <c r="CEA1" s="149"/>
      <c r="CEB1" s="149"/>
      <c r="CEC1" s="149"/>
      <c r="CED1" s="149"/>
      <c r="CEE1" s="149"/>
      <c r="CEF1" s="149"/>
      <c r="CEG1" s="149"/>
      <c r="CEH1" s="149"/>
      <c r="CEI1" s="149"/>
      <c r="CEJ1" s="149"/>
      <c r="CEK1" s="149"/>
      <c r="CEL1" s="149"/>
      <c r="CEM1" s="149"/>
      <c r="CEN1" s="149"/>
      <c r="CEO1" s="149"/>
      <c r="CEP1" s="149"/>
      <c r="CEQ1" s="149"/>
      <c r="CER1" s="149"/>
      <c r="CES1" s="149"/>
      <c r="CET1" s="149"/>
      <c r="CEU1" s="149"/>
      <c r="CEV1" s="149"/>
      <c r="CEW1" s="149"/>
      <c r="CEX1" s="149"/>
      <c r="CEY1" s="149"/>
      <c r="CEZ1" s="149"/>
      <c r="CFA1" s="149"/>
      <c r="CFB1" s="149"/>
      <c r="CFC1" s="149"/>
      <c r="CFD1" s="149"/>
      <c r="CFE1" s="149"/>
      <c r="CFF1" s="149"/>
      <c r="CFG1" s="149"/>
      <c r="CFH1" s="149"/>
      <c r="CFI1" s="149"/>
      <c r="CFJ1" s="149"/>
      <c r="CFK1" s="149"/>
      <c r="CFL1" s="149"/>
      <c r="CFM1" s="149"/>
      <c r="CFN1" s="149"/>
      <c r="CFO1" s="149"/>
      <c r="CFP1" s="149"/>
      <c r="CFQ1" s="149"/>
      <c r="CFR1" s="149"/>
      <c r="CFS1" s="149"/>
      <c r="CFT1" s="149"/>
      <c r="CFU1" s="149"/>
      <c r="CFV1" s="149"/>
      <c r="CFW1" s="149"/>
      <c r="CFX1" s="149"/>
      <c r="CFY1" s="149"/>
      <c r="CFZ1" s="149"/>
      <c r="CGA1" s="149"/>
      <c r="CGB1" s="149"/>
      <c r="CGC1" s="149"/>
      <c r="CGD1" s="149"/>
      <c r="CGE1" s="149"/>
      <c r="CGF1" s="149"/>
      <c r="CGG1" s="149"/>
      <c r="CGH1" s="149"/>
      <c r="CGI1" s="149"/>
      <c r="CGJ1" s="149"/>
      <c r="CGK1" s="149"/>
      <c r="CGL1" s="149"/>
      <c r="CGM1" s="149"/>
      <c r="CGN1" s="149"/>
      <c r="CGO1" s="149"/>
      <c r="CGP1" s="149"/>
      <c r="CGQ1" s="149"/>
      <c r="CGR1" s="149"/>
      <c r="CGS1" s="149"/>
      <c r="CGT1" s="149"/>
      <c r="CGU1" s="149"/>
      <c r="CGV1" s="149"/>
      <c r="CGW1" s="149"/>
      <c r="CGX1" s="149"/>
      <c r="CGY1" s="149"/>
      <c r="CGZ1" s="149"/>
      <c r="CHA1" s="149"/>
      <c r="CHB1" s="149"/>
      <c r="CHC1" s="149"/>
      <c r="CHD1" s="149"/>
      <c r="CHE1" s="149"/>
      <c r="CHF1" s="149"/>
      <c r="CHG1" s="149"/>
      <c r="CHH1" s="149"/>
      <c r="CHI1" s="149"/>
      <c r="CHJ1" s="149"/>
      <c r="CHK1" s="149"/>
      <c r="CHL1" s="149"/>
      <c r="CHM1" s="149"/>
      <c r="CHN1" s="149"/>
      <c r="CHO1" s="149"/>
      <c r="CHP1" s="149"/>
      <c r="CHQ1" s="149"/>
      <c r="CHR1" s="149"/>
      <c r="CHS1" s="149"/>
      <c r="CHT1" s="149"/>
      <c r="CHU1" s="149"/>
      <c r="CHV1" s="149"/>
      <c r="CHW1" s="149"/>
      <c r="CHX1" s="149"/>
      <c r="CHY1" s="149"/>
      <c r="CHZ1" s="149"/>
      <c r="CIA1" s="149"/>
      <c r="CIB1" s="149"/>
      <c r="CIC1" s="149"/>
      <c r="CID1" s="149"/>
      <c r="CIE1" s="149"/>
      <c r="CIF1" s="149"/>
      <c r="CIG1" s="149"/>
      <c r="CIH1" s="149"/>
      <c r="CII1" s="149"/>
      <c r="CIJ1" s="149"/>
      <c r="CIK1" s="149"/>
      <c r="CIL1" s="149"/>
      <c r="CIM1" s="149"/>
      <c r="CIN1" s="149"/>
      <c r="CIO1" s="149"/>
      <c r="CIP1" s="149"/>
      <c r="CIQ1" s="149"/>
      <c r="CIR1" s="149"/>
      <c r="CIS1" s="149"/>
      <c r="CIT1" s="149"/>
      <c r="CIU1" s="149"/>
      <c r="CIV1" s="149"/>
      <c r="CIW1" s="149"/>
      <c r="CIX1" s="149"/>
      <c r="CIY1" s="149"/>
      <c r="CIZ1" s="149"/>
      <c r="CJA1" s="149"/>
      <c r="CJB1" s="149"/>
      <c r="CJC1" s="149"/>
      <c r="CJD1" s="149"/>
      <c r="CJE1" s="149"/>
      <c r="CJF1" s="149"/>
      <c r="CJG1" s="149"/>
      <c r="CJH1" s="149"/>
      <c r="CJI1" s="149"/>
      <c r="CJJ1" s="149"/>
      <c r="CJK1" s="149"/>
      <c r="CJL1" s="149"/>
      <c r="CJM1" s="149"/>
      <c r="CJN1" s="149"/>
      <c r="CJO1" s="149"/>
      <c r="CJP1" s="149"/>
      <c r="CJQ1" s="149"/>
      <c r="CJR1" s="149"/>
      <c r="CJS1" s="149"/>
      <c r="CJT1" s="149"/>
      <c r="CJU1" s="149"/>
      <c r="CJV1" s="149"/>
      <c r="CJW1" s="149"/>
      <c r="CJX1" s="149"/>
      <c r="CJY1" s="149"/>
      <c r="CJZ1" s="149"/>
      <c r="CKA1" s="149"/>
      <c r="CKB1" s="149"/>
      <c r="CKC1" s="149"/>
      <c r="CKD1" s="149"/>
      <c r="CKE1" s="149"/>
      <c r="CKF1" s="149"/>
      <c r="CKG1" s="149"/>
      <c r="CKH1" s="149"/>
      <c r="CKI1" s="149"/>
      <c r="CKJ1" s="149"/>
      <c r="CKK1" s="149"/>
      <c r="CKL1" s="149"/>
      <c r="CKM1" s="149"/>
      <c r="CKN1" s="149"/>
      <c r="CKO1" s="149"/>
      <c r="CKP1" s="149"/>
      <c r="CKQ1" s="149"/>
      <c r="CKR1" s="149"/>
      <c r="CKS1" s="149"/>
      <c r="CKT1" s="149"/>
      <c r="CKU1" s="149"/>
      <c r="CKV1" s="149"/>
      <c r="CKW1" s="149"/>
      <c r="CKX1" s="149"/>
      <c r="CKY1" s="149"/>
      <c r="CKZ1" s="149"/>
      <c r="CLA1" s="149"/>
      <c r="CLB1" s="149"/>
      <c r="CLC1" s="149"/>
      <c r="CLD1" s="149"/>
      <c r="CLE1" s="149"/>
      <c r="CLF1" s="149"/>
      <c r="CLG1" s="149"/>
      <c r="CLH1" s="149"/>
      <c r="CLI1" s="149"/>
      <c r="CLJ1" s="149"/>
      <c r="CLK1" s="149"/>
      <c r="CLL1" s="149"/>
      <c r="CLM1" s="149"/>
      <c r="CLN1" s="149"/>
      <c r="CLO1" s="149"/>
      <c r="CLP1" s="149"/>
      <c r="CLQ1" s="149"/>
      <c r="CLR1" s="149"/>
      <c r="CLS1" s="149"/>
      <c r="CLT1" s="149"/>
      <c r="CLU1" s="149"/>
      <c r="CLV1" s="149"/>
      <c r="CLW1" s="149"/>
      <c r="CLX1" s="149"/>
      <c r="CLY1" s="149"/>
      <c r="CLZ1" s="149"/>
      <c r="CMA1" s="149"/>
      <c r="CMB1" s="149"/>
      <c r="CMC1" s="149"/>
      <c r="CMD1" s="149"/>
      <c r="CME1" s="149"/>
      <c r="CMF1" s="149"/>
      <c r="CMG1" s="149"/>
      <c r="CMH1" s="149"/>
      <c r="CMI1" s="149"/>
      <c r="CMJ1" s="149"/>
      <c r="CMK1" s="149"/>
      <c r="CML1" s="149"/>
      <c r="CMM1" s="149"/>
      <c r="CMN1" s="149"/>
      <c r="CMO1" s="149"/>
      <c r="CMP1" s="149"/>
      <c r="CMQ1" s="149"/>
      <c r="CMR1" s="149"/>
      <c r="CMS1" s="149"/>
      <c r="CMT1" s="149"/>
      <c r="CMU1" s="149"/>
      <c r="CMV1" s="149"/>
      <c r="CMW1" s="149"/>
      <c r="CMX1" s="149"/>
      <c r="CMY1" s="149"/>
      <c r="CMZ1" s="149"/>
      <c r="CNA1" s="149"/>
      <c r="CNB1" s="149"/>
      <c r="CNC1" s="149"/>
      <c r="CND1" s="149"/>
      <c r="CNE1" s="149"/>
      <c r="CNF1" s="149"/>
      <c r="CNG1" s="149"/>
      <c r="CNH1" s="149"/>
      <c r="CNI1" s="149"/>
      <c r="CNJ1" s="149"/>
      <c r="CNK1" s="149"/>
      <c r="CNL1" s="149"/>
      <c r="CNM1" s="149"/>
      <c r="CNN1" s="149"/>
      <c r="CNO1" s="149"/>
      <c r="CNP1" s="149"/>
      <c r="CNQ1" s="149"/>
      <c r="CNR1" s="149"/>
      <c r="CNS1" s="149"/>
      <c r="CNT1" s="149"/>
      <c r="CNU1" s="149"/>
      <c r="CNV1" s="149"/>
      <c r="CNW1" s="149"/>
      <c r="CNX1" s="149"/>
      <c r="CNY1" s="149"/>
      <c r="CNZ1" s="149"/>
      <c r="COA1" s="149"/>
      <c r="COB1" s="149"/>
      <c r="COC1" s="149"/>
      <c r="COD1" s="149"/>
      <c r="COE1" s="149"/>
      <c r="COF1" s="149"/>
      <c r="COG1" s="149"/>
      <c r="COH1" s="149"/>
      <c r="COI1" s="149"/>
      <c r="COJ1" s="149"/>
      <c r="COK1" s="149"/>
      <c r="COL1" s="149"/>
      <c r="COM1" s="149"/>
      <c r="CON1" s="149"/>
      <c r="COO1" s="149"/>
      <c r="COP1" s="149"/>
      <c r="COQ1" s="149"/>
      <c r="COR1" s="149"/>
      <c r="COS1" s="149"/>
      <c r="COT1" s="149"/>
      <c r="COU1" s="149"/>
      <c r="COV1" s="149"/>
      <c r="COW1" s="149"/>
      <c r="COX1" s="149"/>
      <c r="COY1" s="149"/>
      <c r="COZ1" s="149"/>
      <c r="CPA1" s="149"/>
      <c r="CPB1" s="149"/>
      <c r="CPC1" s="149"/>
      <c r="CPD1" s="149"/>
      <c r="CPE1" s="149"/>
      <c r="CPF1" s="149"/>
      <c r="CPG1" s="149"/>
      <c r="CPH1" s="149"/>
      <c r="CPI1" s="149"/>
      <c r="CPJ1" s="149"/>
      <c r="CPK1" s="149"/>
      <c r="CPL1" s="149"/>
      <c r="CPM1" s="149"/>
      <c r="CPN1" s="149"/>
      <c r="CPO1" s="149"/>
      <c r="CPP1" s="149"/>
      <c r="CPQ1" s="149"/>
      <c r="CPR1" s="149"/>
      <c r="CPS1" s="149"/>
      <c r="CPT1" s="149"/>
      <c r="CPU1" s="149"/>
      <c r="CPV1" s="149"/>
      <c r="CPW1" s="149"/>
      <c r="CPX1" s="149"/>
      <c r="CPY1" s="149"/>
      <c r="CPZ1" s="149"/>
      <c r="CQA1" s="149"/>
      <c r="CQB1" s="149"/>
      <c r="CQC1" s="149"/>
      <c r="CQD1" s="149"/>
      <c r="CQE1" s="149"/>
      <c r="CQF1" s="149"/>
      <c r="CQG1" s="149"/>
      <c r="CQH1" s="149"/>
      <c r="CQI1" s="149"/>
      <c r="CQJ1" s="149"/>
      <c r="CQK1" s="149"/>
      <c r="CQL1" s="149"/>
      <c r="CQM1" s="149"/>
      <c r="CQN1" s="149"/>
      <c r="CQO1" s="149"/>
      <c r="CQP1" s="149"/>
      <c r="CQQ1" s="149"/>
      <c r="CQR1" s="149"/>
      <c r="CQS1" s="149"/>
      <c r="CQT1" s="149"/>
      <c r="CQU1" s="149"/>
      <c r="CQV1" s="149"/>
      <c r="CQW1" s="149"/>
      <c r="CQX1" s="149"/>
      <c r="CQY1" s="149"/>
      <c r="CQZ1" s="149"/>
      <c r="CRA1" s="149"/>
      <c r="CRB1" s="149"/>
      <c r="CRC1" s="149"/>
      <c r="CRD1" s="149"/>
      <c r="CRE1" s="149"/>
      <c r="CRF1" s="149"/>
      <c r="CRG1" s="149"/>
      <c r="CRH1" s="149"/>
      <c r="CRI1" s="149"/>
      <c r="CRJ1" s="149"/>
      <c r="CRK1" s="149"/>
      <c r="CRL1" s="149"/>
      <c r="CRM1" s="149"/>
      <c r="CRN1" s="149"/>
      <c r="CRO1" s="149"/>
      <c r="CRP1" s="149"/>
      <c r="CRQ1" s="149"/>
      <c r="CRR1" s="149"/>
      <c r="CRS1" s="149"/>
      <c r="CRT1" s="149"/>
      <c r="CRU1" s="149"/>
      <c r="CRV1" s="149"/>
      <c r="CRW1" s="149"/>
      <c r="CRX1" s="149"/>
      <c r="CRY1" s="149"/>
      <c r="CRZ1" s="149"/>
      <c r="CSA1" s="149"/>
      <c r="CSB1" s="149"/>
      <c r="CSC1" s="149"/>
      <c r="CSD1" s="149"/>
      <c r="CSE1" s="149"/>
      <c r="CSF1" s="149"/>
      <c r="CSG1" s="149"/>
      <c r="CSH1" s="149"/>
      <c r="CSI1" s="149"/>
      <c r="CSJ1" s="149"/>
      <c r="CSK1" s="149"/>
      <c r="CSL1" s="149"/>
      <c r="CSM1" s="149"/>
      <c r="CSN1" s="149"/>
      <c r="CSO1" s="149"/>
      <c r="CSP1" s="149"/>
      <c r="CSQ1" s="149"/>
      <c r="CSR1" s="149"/>
      <c r="CSS1" s="149"/>
      <c r="CST1" s="149"/>
      <c r="CSU1" s="149"/>
      <c r="CSV1" s="149"/>
      <c r="CSW1" s="149"/>
      <c r="CSX1" s="149"/>
      <c r="CSY1" s="149"/>
      <c r="CSZ1" s="149"/>
      <c r="CTA1" s="149"/>
      <c r="CTB1" s="149"/>
      <c r="CTC1" s="149"/>
      <c r="CTD1" s="149"/>
      <c r="CTE1" s="149"/>
      <c r="CTF1" s="149"/>
      <c r="CTG1" s="149"/>
      <c r="CTH1" s="149"/>
      <c r="CTI1" s="149"/>
      <c r="CTJ1" s="149"/>
      <c r="CTK1" s="149"/>
      <c r="CTL1" s="149"/>
      <c r="CTM1" s="149"/>
      <c r="CTN1" s="149"/>
      <c r="CTO1" s="149"/>
      <c r="CTP1" s="149"/>
      <c r="CTQ1" s="149"/>
      <c r="CTR1" s="149"/>
      <c r="CTS1" s="149"/>
      <c r="CTT1" s="149"/>
      <c r="CTU1" s="149"/>
      <c r="CTV1" s="149"/>
      <c r="CTW1" s="149"/>
      <c r="CTX1" s="149"/>
      <c r="CTY1" s="149"/>
      <c r="CTZ1" s="149"/>
      <c r="CUA1" s="149"/>
      <c r="CUB1" s="149"/>
      <c r="CUC1" s="149"/>
      <c r="CUD1" s="149"/>
      <c r="CUE1" s="149"/>
      <c r="CUF1" s="149"/>
      <c r="CUG1" s="149"/>
      <c r="CUH1" s="149"/>
      <c r="CUI1" s="149"/>
      <c r="CUJ1" s="149"/>
      <c r="CUK1" s="149"/>
      <c r="CUL1" s="149"/>
      <c r="CUM1" s="149"/>
      <c r="CUN1" s="149"/>
      <c r="CUO1" s="149"/>
      <c r="CUP1" s="149"/>
      <c r="CUQ1" s="149"/>
      <c r="CUR1" s="149"/>
      <c r="CUS1" s="149"/>
      <c r="CUT1" s="149"/>
      <c r="CUU1" s="149"/>
      <c r="CUV1" s="149"/>
      <c r="CUW1" s="149"/>
      <c r="CUX1" s="149"/>
      <c r="CUY1" s="149"/>
      <c r="CUZ1" s="149"/>
      <c r="CVA1" s="149"/>
      <c r="CVB1" s="149"/>
      <c r="CVC1" s="149"/>
      <c r="CVD1" s="149"/>
      <c r="CVE1" s="149"/>
      <c r="CVF1" s="149"/>
      <c r="CVG1" s="149"/>
      <c r="CVH1" s="149"/>
      <c r="CVI1" s="149"/>
      <c r="CVJ1" s="149"/>
      <c r="CVK1" s="149"/>
      <c r="CVL1" s="149"/>
      <c r="CVM1" s="149"/>
      <c r="CVN1" s="149"/>
      <c r="CVO1" s="149"/>
      <c r="CVP1" s="149"/>
      <c r="CVQ1" s="149"/>
      <c r="CVR1" s="149"/>
      <c r="CVS1" s="149"/>
      <c r="CVT1" s="149"/>
      <c r="CVU1" s="149"/>
      <c r="CVV1" s="149"/>
      <c r="CVW1" s="149"/>
      <c r="CVX1" s="149"/>
      <c r="CVY1" s="149"/>
      <c r="CVZ1" s="149"/>
      <c r="CWA1" s="149"/>
      <c r="CWB1" s="149"/>
      <c r="CWC1" s="149"/>
      <c r="CWD1" s="149"/>
      <c r="CWE1" s="149"/>
      <c r="CWF1" s="149"/>
      <c r="CWG1" s="149"/>
      <c r="CWH1" s="149"/>
      <c r="CWI1" s="149"/>
      <c r="CWJ1" s="149"/>
      <c r="CWK1" s="149"/>
      <c r="CWL1" s="149"/>
      <c r="CWM1" s="149"/>
      <c r="CWN1" s="149"/>
      <c r="CWO1" s="149"/>
      <c r="CWP1" s="149"/>
      <c r="CWQ1" s="149"/>
      <c r="CWR1" s="149"/>
      <c r="CWS1" s="149"/>
      <c r="CWT1" s="149"/>
      <c r="CWU1" s="149"/>
      <c r="CWV1" s="149"/>
      <c r="CWW1" s="149"/>
      <c r="CWX1" s="149"/>
      <c r="CWY1" s="149"/>
      <c r="CWZ1" s="149"/>
      <c r="CXA1" s="149"/>
      <c r="CXB1" s="149"/>
      <c r="CXC1" s="149"/>
      <c r="CXD1" s="149"/>
      <c r="CXE1" s="149"/>
      <c r="CXF1" s="149"/>
      <c r="CXG1" s="149"/>
      <c r="CXH1" s="149"/>
      <c r="CXI1" s="149"/>
      <c r="CXJ1" s="149"/>
      <c r="CXK1" s="149"/>
      <c r="CXL1" s="149"/>
      <c r="CXM1" s="149"/>
      <c r="CXN1" s="149"/>
      <c r="CXO1" s="149"/>
      <c r="CXP1" s="149"/>
      <c r="CXQ1" s="149"/>
      <c r="CXR1" s="149"/>
      <c r="CXS1" s="149"/>
      <c r="CXT1" s="149"/>
      <c r="CXU1" s="149"/>
      <c r="CXV1" s="149"/>
      <c r="CXW1" s="149"/>
      <c r="CXX1" s="149"/>
      <c r="CXY1" s="149"/>
      <c r="CXZ1" s="149"/>
      <c r="CYA1" s="149"/>
      <c r="CYB1" s="149"/>
      <c r="CYC1" s="149"/>
      <c r="CYD1" s="149"/>
      <c r="CYE1" s="149"/>
      <c r="CYF1" s="149"/>
      <c r="CYG1" s="149"/>
      <c r="CYH1" s="149"/>
      <c r="CYI1" s="149"/>
      <c r="CYJ1" s="149"/>
      <c r="CYK1" s="149"/>
      <c r="CYL1" s="149"/>
      <c r="CYM1" s="149"/>
      <c r="CYN1" s="149"/>
      <c r="CYO1" s="149"/>
      <c r="CYP1" s="149"/>
      <c r="CYQ1" s="149"/>
      <c r="CYR1" s="149"/>
      <c r="CYS1" s="149"/>
      <c r="CYT1" s="149"/>
      <c r="CYU1" s="149"/>
      <c r="CYV1" s="149"/>
      <c r="CYW1" s="149"/>
      <c r="CYX1" s="149"/>
      <c r="CYY1" s="149"/>
      <c r="CYZ1" s="149"/>
      <c r="CZA1" s="149"/>
      <c r="CZB1" s="149"/>
      <c r="CZC1" s="149"/>
      <c r="CZD1" s="149"/>
      <c r="CZE1" s="149"/>
      <c r="CZF1" s="149"/>
      <c r="CZG1" s="149"/>
      <c r="CZH1" s="149"/>
      <c r="CZI1" s="149"/>
      <c r="CZJ1" s="149"/>
      <c r="CZK1" s="149"/>
      <c r="CZL1" s="149"/>
      <c r="CZM1" s="149"/>
      <c r="CZN1" s="149"/>
      <c r="CZO1" s="149"/>
      <c r="CZP1" s="149"/>
      <c r="CZQ1" s="149"/>
      <c r="CZR1" s="149"/>
      <c r="CZS1" s="149"/>
      <c r="CZT1" s="149"/>
      <c r="CZU1" s="149"/>
      <c r="CZV1" s="149"/>
      <c r="CZW1" s="149"/>
      <c r="CZX1" s="149"/>
      <c r="CZY1" s="149"/>
      <c r="CZZ1" s="149"/>
      <c r="DAA1" s="149"/>
      <c r="DAB1" s="149"/>
      <c r="DAC1" s="149"/>
      <c r="DAD1" s="149"/>
      <c r="DAE1" s="149"/>
      <c r="DAF1" s="149"/>
      <c r="DAG1" s="149"/>
      <c r="DAH1" s="149"/>
      <c r="DAI1" s="149"/>
      <c r="DAJ1" s="149"/>
      <c r="DAK1" s="149"/>
      <c r="DAL1" s="149"/>
      <c r="DAM1" s="149"/>
      <c r="DAN1" s="149"/>
      <c r="DAO1" s="149"/>
      <c r="DAP1" s="149"/>
      <c r="DAQ1" s="149"/>
      <c r="DAR1" s="149"/>
      <c r="DAS1" s="149"/>
      <c r="DAT1" s="149"/>
      <c r="DAU1" s="149"/>
      <c r="DAV1" s="149"/>
      <c r="DAW1" s="149"/>
      <c r="DAX1" s="149"/>
      <c r="DAY1" s="149"/>
      <c r="DAZ1" s="149"/>
      <c r="DBA1" s="149"/>
      <c r="DBB1" s="149"/>
      <c r="DBC1" s="149"/>
      <c r="DBD1" s="149"/>
      <c r="DBE1" s="149"/>
      <c r="DBF1" s="149"/>
      <c r="DBG1" s="149"/>
      <c r="DBH1" s="149"/>
      <c r="DBI1" s="149"/>
      <c r="DBJ1" s="149"/>
      <c r="DBK1" s="149"/>
      <c r="DBL1" s="149"/>
      <c r="DBM1" s="149"/>
      <c r="DBN1" s="149"/>
      <c r="DBO1" s="149"/>
      <c r="DBP1" s="149"/>
      <c r="DBQ1" s="149"/>
      <c r="DBR1" s="149"/>
      <c r="DBS1" s="149"/>
      <c r="DBT1" s="149"/>
      <c r="DBU1" s="149"/>
      <c r="DBV1" s="149"/>
      <c r="DBW1" s="149"/>
      <c r="DBX1" s="149"/>
      <c r="DBY1" s="149"/>
      <c r="DBZ1" s="149"/>
      <c r="DCA1" s="149"/>
      <c r="DCB1" s="149"/>
      <c r="DCC1" s="149"/>
      <c r="DCD1" s="149"/>
      <c r="DCE1" s="149"/>
      <c r="DCF1" s="149"/>
      <c r="DCG1" s="149"/>
      <c r="DCH1" s="149"/>
      <c r="DCI1" s="149"/>
      <c r="DCJ1" s="149"/>
      <c r="DCK1" s="149"/>
      <c r="DCL1" s="149"/>
      <c r="DCM1" s="149"/>
      <c r="DCN1" s="149"/>
      <c r="DCO1" s="149"/>
      <c r="DCP1" s="149"/>
      <c r="DCQ1" s="149"/>
      <c r="DCR1" s="149"/>
      <c r="DCS1" s="149"/>
      <c r="DCT1" s="149"/>
      <c r="DCU1" s="149"/>
      <c r="DCV1" s="149"/>
      <c r="DCW1" s="149"/>
      <c r="DCX1" s="149"/>
      <c r="DCY1" s="149"/>
      <c r="DCZ1" s="149"/>
      <c r="DDA1" s="149"/>
      <c r="DDB1" s="149"/>
      <c r="DDC1" s="149"/>
      <c r="DDD1" s="149"/>
      <c r="DDE1" s="149"/>
      <c r="DDF1" s="149"/>
      <c r="DDG1" s="149"/>
      <c r="DDH1" s="149"/>
      <c r="DDI1" s="149"/>
      <c r="DDJ1" s="149"/>
      <c r="DDK1" s="149"/>
      <c r="DDL1" s="149"/>
      <c r="DDM1" s="149"/>
      <c r="DDN1" s="149"/>
      <c r="DDO1" s="149"/>
      <c r="DDP1" s="149"/>
      <c r="DDQ1" s="149"/>
      <c r="DDR1" s="149"/>
      <c r="DDS1" s="149"/>
      <c r="DDT1" s="149"/>
      <c r="DDU1" s="149"/>
      <c r="DDV1" s="149"/>
      <c r="DDW1" s="149"/>
      <c r="DDX1" s="149"/>
      <c r="DDY1" s="149"/>
      <c r="DDZ1" s="149"/>
      <c r="DEA1" s="149"/>
      <c r="DEB1" s="149"/>
      <c r="DEC1" s="149"/>
      <c r="DED1" s="149"/>
      <c r="DEE1" s="149"/>
      <c r="DEF1" s="149"/>
      <c r="DEG1" s="149"/>
      <c r="DEH1" s="149"/>
      <c r="DEI1" s="149"/>
      <c r="DEJ1" s="149"/>
      <c r="DEK1" s="149"/>
      <c r="DEL1" s="149"/>
      <c r="DEM1" s="149"/>
      <c r="DEN1" s="149"/>
      <c r="DEO1" s="149"/>
      <c r="DEP1" s="149"/>
      <c r="DEQ1" s="149"/>
      <c r="DER1" s="149"/>
      <c r="DES1" s="149"/>
      <c r="DET1" s="149"/>
      <c r="DEU1" s="149"/>
      <c r="DEV1" s="149"/>
      <c r="DEW1" s="149"/>
      <c r="DEX1" s="149"/>
      <c r="DEY1" s="149"/>
      <c r="DEZ1" s="149"/>
      <c r="DFA1" s="149"/>
      <c r="DFB1" s="149"/>
      <c r="DFC1" s="149"/>
      <c r="DFD1" s="149"/>
      <c r="DFE1" s="149"/>
      <c r="DFF1" s="149"/>
      <c r="DFG1" s="149"/>
      <c r="DFH1" s="149"/>
      <c r="DFI1" s="149"/>
      <c r="DFJ1" s="149"/>
      <c r="DFK1" s="149"/>
      <c r="DFL1" s="149"/>
      <c r="DFM1" s="149"/>
      <c r="DFN1" s="149"/>
      <c r="DFO1" s="149"/>
      <c r="DFP1" s="149"/>
      <c r="DFQ1" s="149"/>
      <c r="DFR1" s="149"/>
      <c r="DFS1" s="149"/>
      <c r="DFT1" s="149"/>
      <c r="DFU1" s="149"/>
      <c r="DFV1" s="149"/>
      <c r="DFW1" s="149"/>
      <c r="DFX1" s="149"/>
      <c r="DFY1" s="149"/>
      <c r="DFZ1" s="149"/>
      <c r="DGA1" s="149"/>
      <c r="DGB1" s="149"/>
      <c r="DGC1" s="149"/>
      <c r="DGD1" s="149"/>
      <c r="DGE1" s="149"/>
      <c r="DGF1" s="149"/>
      <c r="DGG1" s="149"/>
      <c r="DGH1" s="149"/>
      <c r="DGI1" s="149"/>
      <c r="DGJ1" s="149"/>
      <c r="DGK1" s="149"/>
      <c r="DGL1" s="149"/>
      <c r="DGM1" s="149"/>
      <c r="DGN1" s="149"/>
      <c r="DGO1" s="149"/>
      <c r="DGP1" s="149"/>
      <c r="DGQ1" s="149"/>
      <c r="DGR1" s="149"/>
      <c r="DGS1" s="149"/>
      <c r="DGT1" s="149"/>
      <c r="DGU1" s="149"/>
      <c r="DGV1" s="149"/>
      <c r="DGW1" s="149"/>
      <c r="DGX1" s="149"/>
      <c r="DGY1" s="149"/>
      <c r="DGZ1" s="149"/>
      <c r="DHA1" s="149"/>
      <c r="DHB1" s="149"/>
      <c r="DHC1" s="149"/>
      <c r="DHD1" s="149"/>
      <c r="DHE1" s="149"/>
      <c r="DHF1" s="149"/>
      <c r="DHG1" s="149"/>
      <c r="DHH1" s="149"/>
      <c r="DHI1" s="149"/>
      <c r="DHJ1" s="149"/>
      <c r="DHK1" s="149"/>
      <c r="DHL1" s="149"/>
      <c r="DHM1" s="149"/>
      <c r="DHN1" s="149"/>
      <c r="DHO1" s="149"/>
      <c r="DHP1" s="149"/>
      <c r="DHQ1" s="149"/>
      <c r="DHR1" s="149"/>
      <c r="DHS1" s="149"/>
      <c r="DHT1" s="149"/>
      <c r="DHU1" s="149"/>
      <c r="DHV1" s="149"/>
      <c r="DHW1" s="149"/>
      <c r="DHX1" s="149"/>
      <c r="DHY1" s="149"/>
      <c r="DHZ1" s="149"/>
      <c r="DIA1" s="149"/>
      <c r="DIB1" s="149"/>
      <c r="DIC1" s="149"/>
      <c r="DID1" s="149"/>
      <c r="DIE1" s="149"/>
      <c r="DIF1" s="149"/>
      <c r="DIG1" s="149"/>
      <c r="DIH1" s="149"/>
      <c r="DII1" s="149"/>
      <c r="DIJ1" s="149"/>
      <c r="DIK1" s="149"/>
      <c r="DIL1" s="149"/>
      <c r="DIM1" s="149"/>
      <c r="DIN1" s="149"/>
      <c r="DIO1" s="149"/>
      <c r="DIP1" s="149"/>
      <c r="DIQ1" s="149"/>
      <c r="DIR1" s="149"/>
      <c r="DIS1" s="149"/>
      <c r="DIT1" s="149"/>
      <c r="DIU1" s="149"/>
      <c r="DIV1" s="149"/>
      <c r="DIW1" s="149"/>
      <c r="DIX1" s="149"/>
      <c r="DIY1" s="149"/>
      <c r="DIZ1" s="149"/>
      <c r="DJA1" s="149"/>
      <c r="DJB1" s="149"/>
      <c r="DJC1" s="149"/>
      <c r="DJD1" s="149"/>
      <c r="DJE1" s="149"/>
      <c r="DJF1" s="149"/>
      <c r="DJG1" s="149"/>
      <c r="DJH1" s="149"/>
      <c r="DJI1" s="149"/>
      <c r="DJJ1" s="149"/>
      <c r="DJK1" s="149"/>
      <c r="DJL1" s="149"/>
      <c r="DJM1" s="149"/>
      <c r="DJN1" s="149"/>
      <c r="DJO1" s="149"/>
      <c r="DJP1" s="149"/>
      <c r="DJQ1" s="149"/>
      <c r="DJR1" s="149"/>
      <c r="DJS1" s="149"/>
      <c r="DJT1" s="149"/>
      <c r="DJU1" s="149"/>
      <c r="DJV1" s="149"/>
      <c r="DJW1" s="149"/>
      <c r="DJX1" s="149"/>
      <c r="DJY1" s="149"/>
      <c r="DJZ1" s="149"/>
      <c r="DKA1" s="149"/>
      <c r="DKB1" s="149"/>
      <c r="DKC1" s="149"/>
      <c r="DKD1" s="149"/>
      <c r="DKE1" s="149"/>
      <c r="DKF1" s="149"/>
      <c r="DKG1" s="149"/>
      <c r="DKH1" s="149"/>
      <c r="DKI1" s="149"/>
      <c r="DKJ1" s="149"/>
      <c r="DKK1" s="149"/>
      <c r="DKL1" s="149"/>
      <c r="DKM1" s="149"/>
      <c r="DKN1" s="149"/>
      <c r="DKO1" s="149"/>
      <c r="DKP1" s="149"/>
      <c r="DKQ1" s="149"/>
      <c r="DKR1" s="149"/>
      <c r="DKS1" s="149"/>
      <c r="DKT1" s="149"/>
      <c r="DKU1" s="149"/>
      <c r="DKV1" s="149"/>
      <c r="DKW1" s="149"/>
      <c r="DKX1" s="149"/>
      <c r="DKY1" s="149"/>
      <c r="DKZ1" s="149"/>
      <c r="DLA1" s="149"/>
      <c r="DLB1" s="149"/>
      <c r="DLC1" s="149"/>
      <c r="DLD1" s="149"/>
      <c r="DLE1" s="149"/>
      <c r="DLF1" s="149"/>
      <c r="DLG1" s="149"/>
      <c r="DLH1" s="149"/>
      <c r="DLI1" s="149"/>
      <c r="DLJ1" s="149"/>
      <c r="DLK1" s="149"/>
      <c r="DLL1" s="149"/>
      <c r="DLM1" s="149"/>
      <c r="DLN1" s="149"/>
      <c r="DLO1" s="149"/>
      <c r="DLP1" s="149"/>
      <c r="DLQ1" s="149"/>
      <c r="DLR1" s="149"/>
      <c r="DLS1" s="149"/>
      <c r="DLT1" s="149"/>
      <c r="DLU1" s="149"/>
      <c r="DLV1" s="149"/>
      <c r="DLW1" s="149"/>
      <c r="DLX1" s="149"/>
      <c r="DLY1" s="149"/>
      <c r="DLZ1" s="149"/>
      <c r="DMA1" s="149"/>
      <c r="DMB1" s="149"/>
      <c r="DMC1" s="149"/>
      <c r="DMD1" s="149"/>
      <c r="DME1" s="149"/>
      <c r="DMF1" s="149"/>
      <c r="DMG1" s="149"/>
      <c r="DMH1" s="149"/>
      <c r="DMI1" s="149"/>
      <c r="DMJ1" s="149"/>
      <c r="DMK1" s="149"/>
      <c r="DML1" s="149"/>
      <c r="DMM1" s="149"/>
      <c r="DMN1" s="149"/>
      <c r="DMO1" s="149"/>
      <c r="DMP1" s="149"/>
      <c r="DMQ1" s="149"/>
      <c r="DMR1" s="149"/>
      <c r="DMS1" s="149"/>
      <c r="DMT1" s="149"/>
      <c r="DMU1" s="149"/>
      <c r="DMV1" s="149"/>
      <c r="DMW1" s="149"/>
      <c r="DMX1" s="149"/>
      <c r="DMY1" s="149"/>
      <c r="DMZ1" s="149"/>
      <c r="DNA1" s="149"/>
      <c r="DNB1" s="149"/>
      <c r="DNC1" s="149"/>
      <c r="DND1" s="149"/>
      <c r="DNE1" s="149"/>
      <c r="DNF1" s="149"/>
      <c r="DNG1" s="149"/>
      <c r="DNH1" s="149"/>
      <c r="DNI1" s="149"/>
      <c r="DNJ1" s="149"/>
      <c r="DNK1" s="149"/>
      <c r="DNL1" s="149"/>
      <c r="DNM1" s="149"/>
      <c r="DNN1" s="149"/>
      <c r="DNO1" s="149"/>
      <c r="DNP1" s="149"/>
      <c r="DNQ1" s="149"/>
      <c r="DNR1" s="149"/>
      <c r="DNS1" s="149"/>
      <c r="DNT1" s="149"/>
      <c r="DNU1" s="149"/>
      <c r="DNV1" s="149"/>
      <c r="DNW1" s="149"/>
      <c r="DNX1" s="149"/>
      <c r="DNY1" s="149"/>
      <c r="DNZ1" s="149"/>
      <c r="DOA1" s="149"/>
      <c r="DOB1" s="149"/>
      <c r="DOC1" s="149"/>
      <c r="DOD1" s="149"/>
      <c r="DOE1" s="149"/>
      <c r="DOF1" s="149"/>
      <c r="DOG1" s="149"/>
      <c r="DOH1" s="149"/>
      <c r="DOI1" s="149"/>
      <c r="DOJ1" s="149"/>
      <c r="DOK1" s="149"/>
      <c r="DOL1" s="149"/>
      <c r="DOM1" s="149"/>
      <c r="DON1" s="149"/>
      <c r="DOO1" s="149"/>
      <c r="DOP1" s="149"/>
      <c r="DOQ1" s="149"/>
      <c r="DOR1" s="149"/>
      <c r="DOS1" s="149"/>
      <c r="DOT1" s="149"/>
      <c r="DOU1" s="149"/>
      <c r="DOV1" s="149"/>
      <c r="DOW1" s="149"/>
      <c r="DOX1" s="149"/>
      <c r="DOY1" s="149"/>
      <c r="DOZ1" s="149"/>
      <c r="DPA1" s="149"/>
      <c r="DPB1" s="149"/>
      <c r="DPC1" s="149"/>
      <c r="DPD1" s="149"/>
      <c r="DPE1" s="149"/>
      <c r="DPF1" s="149"/>
      <c r="DPG1" s="149"/>
      <c r="DPH1" s="149"/>
      <c r="DPI1" s="149"/>
      <c r="DPJ1" s="149"/>
      <c r="DPK1" s="149"/>
      <c r="DPL1" s="149"/>
      <c r="DPM1" s="149"/>
      <c r="DPN1" s="149"/>
      <c r="DPO1" s="149"/>
      <c r="DPP1" s="149"/>
      <c r="DPQ1" s="149"/>
      <c r="DPR1" s="149"/>
      <c r="DPS1" s="149"/>
      <c r="DPT1" s="149"/>
      <c r="DPU1" s="149"/>
      <c r="DPV1" s="149"/>
      <c r="DPW1" s="149"/>
      <c r="DPX1" s="149"/>
      <c r="DPY1" s="149"/>
      <c r="DPZ1" s="149"/>
      <c r="DQA1" s="149"/>
      <c r="DQB1" s="149"/>
      <c r="DQC1" s="149"/>
      <c r="DQD1" s="149"/>
      <c r="DQE1" s="149"/>
      <c r="DQF1" s="149"/>
      <c r="DQG1" s="149"/>
      <c r="DQH1" s="149"/>
      <c r="DQI1" s="149"/>
      <c r="DQJ1" s="149"/>
      <c r="DQK1" s="149"/>
      <c r="DQL1" s="149"/>
      <c r="DQM1" s="149"/>
      <c r="DQN1" s="149"/>
      <c r="DQO1" s="149"/>
      <c r="DQP1" s="149"/>
      <c r="DQQ1" s="149"/>
      <c r="DQR1" s="149"/>
      <c r="DQS1" s="149"/>
      <c r="DQT1" s="149"/>
      <c r="DQU1" s="149"/>
      <c r="DQV1" s="149"/>
      <c r="DQW1" s="149"/>
      <c r="DQX1" s="149"/>
      <c r="DQY1" s="149"/>
      <c r="DQZ1" s="149"/>
      <c r="DRA1" s="149"/>
      <c r="DRB1" s="149"/>
      <c r="DRC1" s="149"/>
      <c r="DRD1" s="149"/>
      <c r="DRE1" s="149"/>
      <c r="DRF1" s="149"/>
      <c r="DRG1" s="149"/>
      <c r="DRH1" s="149"/>
      <c r="DRI1" s="149"/>
      <c r="DRJ1" s="149"/>
      <c r="DRK1" s="149"/>
      <c r="DRL1" s="149"/>
      <c r="DRM1" s="149"/>
      <c r="DRN1" s="149"/>
      <c r="DRO1" s="149"/>
      <c r="DRP1" s="149"/>
      <c r="DRQ1" s="149"/>
      <c r="DRR1" s="149"/>
      <c r="DRS1" s="149"/>
      <c r="DRT1" s="149"/>
      <c r="DRU1" s="149"/>
      <c r="DRV1" s="149"/>
      <c r="DRW1" s="149"/>
      <c r="DRX1" s="149"/>
      <c r="DRY1" s="149"/>
      <c r="DRZ1" s="149"/>
      <c r="DSA1" s="149"/>
      <c r="DSB1" s="149"/>
      <c r="DSC1" s="149"/>
      <c r="DSD1" s="149"/>
      <c r="DSE1" s="149"/>
      <c r="DSF1" s="149"/>
      <c r="DSG1" s="149"/>
      <c r="DSH1" s="149"/>
      <c r="DSI1" s="149"/>
      <c r="DSJ1" s="149"/>
      <c r="DSK1" s="149"/>
      <c r="DSL1" s="149"/>
      <c r="DSM1" s="149"/>
      <c r="DSN1" s="149"/>
      <c r="DSO1" s="149"/>
      <c r="DSP1" s="149"/>
      <c r="DSQ1" s="149"/>
      <c r="DSR1" s="149"/>
      <c r="DSS1" s="149"/>
      <c r="DST1" s="149"/>
      <c r="DSU1" s="149"/>
      <c r="DSV1" s="149"/>
      <c r="DSW1" s="149"/>
      <c r="DSX1" s="149"/>
      <c r="DSY1" s="149"/>
      <c r="DSZ1" s="149"/>
      <c r="DTA1" s="149"/>
      <c r="DTB1" s="149"/>
      <c r="DTC1" s="149"/>
      <c r="DTD1" s="149"/>
      <c r="DTE1" s="149"/>
      <c r="DTF1" s="149"/>
      <c r="DTG1" s="149"/>
      <c r="DTH1" s="149"/>
      <c r="DTI1" s="149"/>
      <c r="DTJ1" s="149"/>
      <c r="DTK1" s="149"/>
      <c r="DTL1" s="149"/>
      <c r="DTM1" s="149"/>
      <c r="DTN1" s="149"/>
      <c r="DTO1" s="149"/>
      <c r="DTP1" s="149"/>
      <c r="DTQ1" s="149"/>
      <c r="DTR1" s="149"/>
      <c r="DTS1" s="149"/>
      <c r="DTT1" s="149"/>
      <c r="DTU1" s="149"/>
      <c r="DTV1" s="149"/>
      <c r="DTW1" s="149"/>
      <c r="DTX1" s="149"/>
      <c r="DTY1" s="149"/>
      <c r="DTZ1" s="149"/>
      <c r="DUA1" s="149"/>
      <c r="DUB1" s="149"/>
      <c r="DUC1" s="149"/>
      <c r="DUD1" s="149"/>
      <c r="DUE1" s="149"/>
      <c r="DUF1" s="149"/>
      <c r="DUG1" s="149"/>
      <c r="DUH1" s="149"/>
      <c r="DUI1" s="149"/>
      <c r="DUJ1" s="149"/>
      <c r="DUK1" s="149"/>
      <c r="DUL1" s="149"/>
      <c r="DUM1" s="149"/>
      <c r="DUN1" s="149"/>
      <c r="DUO1" s="149"/>
      <c r="DUP1" s="149"/>
      <c r="DUQ1" s="149"/>
      <c r="DUR1" s="149"/>
      <c r="DUS1" s="149"/>
      <c r="DUT1" s="149"/>
      <c r="DUU1" s="149"/>
      <c r="DUV1" s="149"/>
      <c r="DUW1" s="149"/>
      <c r="DUX1" s="149"/>
      <c r="DUY1" s="149"/>
      <c r="DUZ1" s="149"/>
      <c r="DVA1" s="149"/>
      <c r="DVB1" s="149"/>
      <c r="DVC1" s="149"/>
      <c r="DVD1" s="149"/>
      <c r="DVE1" s="149"/>
      <c r="DVF1" s="149"/>
      <c r="DVG1" s="149"/>
      <c r="DVH1" s="149"/>
      <c r="DVI1" s="149"/>
      <c r="DVJ1" s="149"/>
      <c r="DVK1" s="149"/>
      <c r="DVL1" s="149"/>
      <c r="DVM1" s="149"/>
      <c r="DVN1" s="149"/>
      <c r="DVO1" s="149"/>
      <c r="DVP1" s="149"/>
      <c r="DVQ1" s="149"/>
      <c r="DVR1" s="149"/>
      <c r="DVS1" s="149"/>
      <c r="DVT1" s="149"/>
      <c r="DVU1" s="149"/>
      <c r="DVV1" s="149"/>
      <c r="DVW1" s="149"/>
      <c r="DVX1" s="149"/>
      <c r="DVY1" s="149"/>
      <c r="DVZ1" s="149"/>
      <c r="DWA1" s="149"/>
      <c r="DWB1" s="149"/>
      <c r="DWC1" s="149"/>
      <c r="DWD1" s="149"/>
      <c r="DWE1" s="149"/>
      <c r="DWF1" s="149"/>
      <c r="DWG1" s="149"/>
      <c r="DWH1" s="149"/>
      <c r="DWI1" s="149"/>
      <c r="DWJ1" s="149"/>
      <c r="DWK1" s="149"/>
      <c r="DWL1" s="149"/>
      <c r="DWM1" s="149"/>
      <c r="DWN1" s="149"/>
      <c r="DWO1" s="149"/>
      <c r="DWP1" s="149"/>
      <c r="DWQ1" s="149"/>
      <c r="DWR1" s="149"/>
      <c r="DWS1" s="149"/>
      <c r="DWT1" s="149"/>
      <c r="DWU1" s="149"/>
      <c r="DWV1" s="149"/>
      <c r="DWW1" s="149"/>
      <c r="DWX1" s="149"/>
      <c r="DWY1" s="149"/>
      <c r="DWZ1" s="149"/>
      <c r="DXA1" s="149"/>
      <c r="DXB1" s="149"/>
      <c r="DXC1" s="149"/>
      <c r="DXD1" s="149"/>
      <c r="DXE1" s="149"/>
      <c r="DXF1" s="149"/>
      <c r="DXG1" s="149"/>
      <c r="DXH1" s="149"/>
      <c r="DXI1" s="149"/>
      <c r="DXJ1" s="149"/>
      <c r="DXK1" s="149"/>
      <c r="DXL1" s="149"/>
      <c r="DXM1" s="149"/>
      <c r="DXN1" s="149"/>
      <c r="DXO1" s="149"/>
      <c r="DXP1" s="149"/>
      <c r="DXQ1" s="149"/>
      <c r="DXR1" s="149"/>
      <c r="DXS1" s="149"/>
      <c r="DXT1" s="149"/>
      <c r="DXU1" s="149"/>
      <c r="DXV1" s="149"/>
      <c r="DXW1" s="149"/>
      <c r="DXX1" s="149"/>
      <c r="DXY1" s="149"/>
      <c r="DXZ1" s="149"/>
      <c r="DYA1" s="149"/>
      <c r="DYB1" s="149"/>
      <c r="DYC1" s="149"/>
      <c r="DYD1" s="149"/>
      <c r="DYE1" s="149"/>
      <c r="DYF1" s="149"/>
      <c r="DYG1" s="149"/>
      <c r="DYH1" s="149"/>
      <c r="DYI1" s="149"/>
      <c r="DYJ1" s="149"/>
      <c r="DYK1" s="149"/>
      <c r="DYL1" s="149"/>
      <c r="DYM1" s="149"/>
      <c r="DYN1" s="149"/>
      <c r="DYO1" s="149"/>
      <c r="DYP1" s="149"/>
      <c r="DYQ1" s="149"/>
      <c r="DYR1" s="149"/>
      <c r="DYS1" s="149"/>
      <c r="DYT1" s="149"/>
      <c r="DYU1" s="149"/>
      <c r="DYV1" s="149"/>
      <c r="DYW1" s="149"/>
      <c r="DYX1" s="149"/>
      <c r="DYY1" s="149"/>
      <c r="DYZ1" s="149"/>
      <c r="DZA1" s="149"/>
      <c r="DZB1" s="149"/>
      <c r="DZC1" s="149"/>
      <c r="DZD1" s="149"/>
      <c r="DZE1" s="149"/>
      <c r="DZF1" s="149"/>
      <c r="DZG1" s="149"/>
      <c r="DZH1" s="149"/>
      <c r="DZI1" s="149"/>
      <c r="DZJ1" s="149"/>
      <c r="DZK1" s="149"/>
      <c r="DZL1" s="149"/>
      <c r="DZM1" s="149"/>
      <c r="DZN1" s="149"/>
      <c r="DZO1" s="149"/>
      <c r="DZP1" s="149"/>
      <c r="DZQ1" s="149"/>
      <c r="DZR1" s="149"/>
      <c r="DZS1" s="149"/>
      <c r="DZT1" s="149"/>
      <c r="DZU1" s="149"/>
      <c r="DZV1" s="149"/>
      <c r="DZW1" s="149"/>
      <c r="DZX1" s="149"/>
      <c r="DZY1" s="149"/>
      <c r="DZZ1" s="149"/>
      <c r="EAA1" s="149"/>
      <c r="EAB1" s="149"/>
      <c r="EAC1" s="149"/>
      <c r="EAD1" s="149"/>
      <c r="EAE1" s="149"/>
      <c r="EAF1" s="149"/>
      <c r="EAG1" s="149"/>
      <c r="EAH1" s="149"/>
      <c r="EAI1" s="149"/>
      <c r="EAJ1" s="149"/>
      <c r="EAK1" s="149"/>
      <c r="EAL1" s="149"/>
      <c r="EAM1" s="149"/>
      <c r="EAN1" s="149"/>
      <c r="EAO1" s="149"/>
      <c r="EAP1" s="149"/>
      <c r="EAQ1" s="149"/>
      <c r="EAR1" s="149"/>
      <c r="EAS1" s="149"/>
      <c r="EAT1" s="149"/>
      <c r="EAU1" s="149"/>
      <c r="EAV1" s="149"/>
      <c r="EAW1" s="149"/>
      <c r="EAX1" s="149"/>
      <c r="EAY1" s="149"/>
      <c r="EAZ1" s="149"/>
      <c r="EBA1" s="149"/>
      <c r="EBB1" s="149"/>
      <c r="EBC1" s="149"/>
      <c r="EBD1" s="149"/>
      <c r="EBE1" s="149"/>
      <c r="EBF1" s="149"/>
      <c r="EBG1" s="149"/>
      <c r="EBH1" s="149"/>
      <c r="EBI1" s="149"/>
      <c r="EBJ1" s="149"/>
      <c r="EBK1" s="149"/>
      <c r="EBL1" s="149"/>
      <c r="EBM1" s="149"/>
      <c r="EBN1" s="149"/>
      <c r="EBO1" s="149"/>
      <c r="EBP1" s="149"/>
      <c r="EBQ1" s="149"/>
      <c r="EBR1" s="149"/>
      <c r="EBS1" s="149"/>
      <c r="EBT1" s="149"/>
      <c r="EBU1" s="149"/>
      <c r="EBV1" s="149"/>
      <c r="EBW1" s="149"/>
      <c r="EBX1" s="149"/>
      <c r="EBY1" s="149"/>
      <c r="EBZ1" s="149"/>
      <c r="ECA1" s="149"/>
      <c r="ECB1" s="149"/>
      <c r="ECC1" s="149"/>
      <c r="ECD1" s="149"/>
      <c r="ECE1" s="149"/>
      <c r="ECF1" s="149"/>
      <c r="ECG1" s="149"/>
      <c r="ECH1" s="149"/>
      <c r="ECI1" s="149"/>
      <c r="ECJ1" s="149"/>
      <c r="ECK1" s="149"/>
      <c r="ECL1" s="149"/>
      <c r="ECM1" s="149"/>
      <c r="ECN1" s="149"/>
      <c r="ECO1" s="149"/>
      <c r="ECP1" s="149"/>
      <c r="ECQ1" s="149"/>
      <c r="ECR1" s="149"/>
      <c r="ECS1" s="149"/>
      <c r="ECT1" s="149"/>
      <c r="ECU1" s="149"/>
      <c r="ECV1" s="149"/>
      <c r="ECW1" s="149"/>
      <c r="ECX1" s="149"/>
      <c r="ECY1" s="149"/>
      <c r="ECZ1" s="149"/>
      <c r="EDA1" s="149"/>
      <c r="EDB1" s="149"/>
      <c r="EDC1" s="149"/>
      <c r="EDD1" s="149"/>
      <c r="EDE1" s="149"/>
      <c r="EDF1" s="149"/>
      <c r="EDG1" s="149"/>
      <c r="EDH1" s="149"/>
      <c r="EDI1" s="149"/>
      <c r="EDJ1" s="149"/>
      <c r="EDK1" s="149"/>
      <c r="EDL1" s="149"/>
      <c r="EDM1" s="149"/>
      <c r="EDN1" s="149"/>
      <c r="EDO1" s="149"/>
      <c r="EDP1" s="149"/>
      <c r="EDQ1" s="149"/>
      <c r="EDR1" s="149"/>
      <c r="EDS1" s="149"/>
      <c r="EDT1" s="149"/>
      <c r="EDU1" s="149"/>
      <c r="EDV1" s="149"/>
      <c r="EDW1" s="149"/>
      <c r="EDX1" s="149"/>
      <c r="EDY1" s="149"/>
      <c r="EDZ1" s="149"/>
      <c r="EEA1" s="149"/>
      <c r="EEB1" s="149"/>
      <c r="EEC1" s="149"/>
      <c r="EED1" s="149"/>
      <c r="EEE1" s="149"/>
      <c r="EEF1" s="149"/>
      <c r="EEG1" s="149"/>
      <c r="EEH1" s="149"/>
      <c r="EEI1" s="149"/>
      <c r="EEJ1" s="149"/>
      <c r="EEK1" s="149"/>
      <c r="EEL1" s="149"/>
      <c r="EEM1" s="149"/>
      <c r="EEN1" s="149"/>
      <c r="EEO1" s="149"/>
      <c r="EEP1" s="149"/>
      <c r="EEQ1" s="149"/>
      <c r="EER1" s="149"/>
      <c r="EES1" s="149"/>
      <c r="EET1" s="149"/>
      <c r="EEU1" s="149"/>
      <c r="EEV1" s="149"/>
      <c r="EEW1" s="149"/>
      <c r="EEX1" s="149"/>
      <c r="EEY1" s="149"/>
      <c r="EEZ1" s="149"/>
      <c r="EFA1" s="149"/>
      <c r="EFB1" s="149"/>
      <c r="EFC1" s="149"/>
      <c r="EFD1" s="149"/>
      <c r="EFE1" s="149"/>
      <c r="EFF1" s="149"/>
      <c r="EFG1" s="149"/>
      <c r="EFH1" s="149"/>
      <c r="EFI1" s="149"/>
      <c r="EFJ1" s="149"/>
      <c r="EFK1" s="149"/>
      <c r="EFL1" s="149"/>
      <c r="EFM1" s="149"/>
      <c r="EFN1" s="149"/>
      <c r="EFO1" s="149"/>
      <c r="EFP1" s="149"/>
      <c r="EFQ1" s="149"/>
      <c r="EFR1" s="149"/>
      <c r="EFS1" s="149"/>
      <c r="EFT1" s="149"/>
      <c r="EFU1" s="149"/>
      <c r="EFV1" s="149"/>
      <c r="EFW1" s="149"/>
      <c r="EFX1" s="149"/>
      <c r="EFY1" s="149"/>
      <c r="EFZ1" s="149"/>
      <c r="EGA1" s="149"/>
      <c r="EGB1" s="149"/>
      <c r="EGC1" s="149"/>
      <c r="EGD1" s="149"/>
      <c r="EGE1" s="149"/>
      <c r="EGF1" s="149"/>
      <c r="EGG1" s="149"/>
      <c r="EGH1" s="149"/>
      <c r="EGI1" s="149"/>
      <c r="EGJ1" s="149"/>
      <c r="EGK1" s="149"/>
      <c r="EGL1" s="149"/>
      <c r="EGM1" s="149"/>
      <c r="EGN1" s="149"/>
      <c r="EGO1" s="149"/>
      <c r="EGP1" s="149"/>
      <c r="EGQ1" s="149"/>
      <c r="EGR1" s="149"/>
      <c r="EGS1" s="149"/>
      <c r="EGT1" s="149"/>
      <c r="EGU1" s="149"/>
      <c r="EGV1" s="149"/>
      <c r="EGW1" s="149"/>
      <c r="EGX1" s="149"/>
      <c r="EGY1" s="149"/>
      <c r="EGZ1" s="149"/>
      <c r="EHA1" s="149"/>
      <c r="EHB1" s="149"/>
      <c r="EHC1" s="149"/>
      <c r="EHD1" s="149"/>
      <c r="EHE1" s="149"/>
      <c r="EHF1" s="149"/>
      <c r="EHG1" s="149"/>
      <c r="EHH1" s="149"/>
      <c r="EHI1" s="149"/>
      <c r="EHJ1" s="149"/>
      <c r="EHK1" s="149"/>
      <c r="EHL1" s="149"/>
      <c r="EHM1" s="149"/>
      <c r="EHN1" s="149"/>
      <c r="EHO1" s="149"/>
      <c r="EHP1" s="149"/>
      <c r="EHQ1" s="149"/>
      <c r="EHR1" s="149"/>
      <c r="EHS1" s="149"/>
      <c r="EHT1" s="149"/>
      <c r="EHU1" s="149"/>
      <c r="EHV1" s="149"/>
      <c r="EHW1" s="149"/>
      <c r="EHX1" s="149"/>
      <c r="EHY1" s="149"/>
      <c r="EHZ1" s="149"/>
      <c r="EIA1" s="149"/>
      <c r="EIB1" s="149"/>
      <c r="EIC1" s="149"/>
      <c r="EID1" s="149"/>
      <c r="EIE1" s="149"/>
      <c r="EIF1" s="149"/>
      <c r="EIG1" s="149"/>
      <c r="EIH1" s="149"/>
      <c r="EII1" s="149"/>
      <c r="EIJ1" s="149"/>
      <c r="EIK1" s="149"/>
      <c r="EIL1" s="149"/>
      <c r="EIM1" s="149"/>
      <c r="EIN1" s="149"/>
      <c r="EIO1" s="149"/>
      <c r="EIP1" s="149"/>
      <c r="EIQ1" s="149"/>
      <c r="EIR1" s="149"/>
      <c r="EIS1" s="149"/>
      <c r="EIT1" s="149"/>
      <c r="EIU1" s="149"/>
      <c r="EIV1" s="149"/>
      <c r="EIW1" s="149"/>
      <c r="EIX1" s="149"/>
      <c r="EIY1" s="149"/>
      <c r="EIZ1" s="149"/>
      <c r="EJA1" s="149"/>
      <c r="EJB1" s="149"/>
      <c r="EJC1" s="149"/>
      <c r="EJD1" s="149"/>
      <c r="EJE1" s="149"/>
      <c r="EJF1" s="149"/>
      <c r="EJG1" s="149"/>
      <c r="EJH1" s="149"/>
      <c r="EJI1" s="149"/>
      <c r="EJJ1" s="149"/>
      <c r="EJK1" s="149"/>
      <c r="EJL1" s="149"/>
      <c r="EJM1" s="149"/>
      <c r="EJN1" s="149"/>
      <c r="EJO1" s="149"/>
      <c r="EJP1" s="149"/>
      <c r="EJQ1" s="149"/>
      <c r="EJR1" s="149"/>
      <c r="EJS1" s="149"/>
      <c r="EJT1" s="149"/>
      <c r="EJU1" s="149"/>
      <c r="EJV1" s="149"/>
      <c r="EJW1" s="149"/>
      <c r="EJX1" s="149"/>
      <c r="EJY1" s="149"/>
      <c r="EJZ1" s="149"/>
      <c r="EKA1" s="149"/>
      <c r="EKB1" s="149"/>
      <c r="EKC1" s="149"/>
      <c r="EKD1" s="149"/>
      <c r="EKE1" s="149"/>
      <c r="EKF1" s="149"/>
      <c r="EKG1" s="149"/>
      <c r="EKH1" s="149"/>
      <c r="EKI1" s="149"/>
      <c r="EKJ1" s="149"/>
      <c r="EKK1" s="149"/>
      <c r="EKL1" s="149"/>
      <c r="EKM1" s="149"/>
      <c r="EKN1" s="149"/>
      <c r="EKO1" s="149"/>
      <c r="EKP1" s="149"/>
      <c r="EKQ1" s="149"/>
      <c r="EKR1" s="149"/>
      <c r="EKS1" s="149"/>
      <c r="EKT1" s="149"/>
      <c r="EKU1" s="149"/>
      <c r="EKV1" s="149"/>
      <c r="EKW1" s="149"/>
      <c r="EKX1" s="149"/>
      <c r="EKY1" s="149"/>
      <c r="EKZ1" s="149"/>
      <c r="ELA1" s="149"/>
      <c r="ELB1" s="149"/>
      <c r="ELC1" s="149"/>
      <c r="ELD1" s="149"/>
      <c r="ELE1" s="149"/>
      <c r="ELF1" s="149"/>
      <c r="ELG1" s="149"/>
      <c r="ELH1" s="149"/>
      <c r="ELI1" s="149"/>
      <c r="ELJ1" s="149"/>
      <c r="ELK1" s="149"/>
      <c r="ELL1" s="149"/>
      <c r="ELM1" s="149"/>
      <c r="ELN1" s="149"/>
      <c r="ELO1" s="149"/>
      <c r="ELP1" s="149"/>
      <c r="ELQ1" s="149"/>
      <c r="ELR1" s="149"/>
      <c r="ELS1" s="149"/>
      <c r="ELT1" s="149"/>
      <c r="ELU1" s="149"/>
      <c r="ELV1" s="149"/>
      <c r="ELW1" s="149"/>
      <c r="ELX1" s="149"/>
      <c r="ELY1" s="149"/>
      <c r="ELZ1" s="149"/>
      <c r="EMA1" s="149"/>
      <c r="EMB1" s="149"/>
      <c r="EMC1" s="149"/>
      <c r="EMD1" s="149"/>
      <c r="EME1" s="149"/>
      <c r="EMF1" s="149"/>
      <c r="EMG1" s="149"/>
      <c r="EMH1" s="149"/>
      <c r="EMI1" s="149"/>
      <c r="EMJ1" s="149"/>
      <c r="EMK1" s="149"/>
      <c r="EML1" s="149"/>
      <c r="EMM1" s="149"/>
      <c r="EMN1" s="149"/>
      <c r="EMO1" s="149"/>
      <c r="EMP1" s="149"/>
      <c r="EMQ1" s="149"/>
      <c r="EMR1" s="149"/>
      <c r="EMS1" s="149"/>
      <c r="EMT1" s="149"/>
      <c r="EMU1" s="149"/>
      <c r="EMV1" s="149"/>
      <c r="EMW1" s="149"/>
      <c r="EMX1" s="149"/>
      <c r="EMY1" s="149"/>
      <c r="EMZ1" s="149"/>
      <c r="ENA1" s="149"/>
      <c r="ENB1" s="149"/>
      <c r="ENC1" s="149"/>
      <c r="END1" s="149"/>
      <c r="ENE1" s="149"/>
      <c r="ENF1" s="149"/>
      <c r="ENG1" s="149"/>
      <c r="ENH1" s="149"/>
      <c r="ENI1" s="149"/>
      <c r="ENJ1" s="149"/>
      <c r="ENK1" s="149"/>
      <c r="ENL1" s="149"/>
      <c r="ENM1" s="149"/>
      <c r="ENN1" s="149"/>
      <c r="ENO1" s="149"/>
      <c r="ENP1" s="149"/>
      <c r="ENQ1" s="149"/>
      <c r="ENR1" s="149"/>
      <c r="ENS1" s="149"/>
      <c r="ENT1" s="149"/>
      <c r="ENU1" s="149"/>
      <c r="ENV1" s="149"/>
      <c r="ENW1" s="149"/>
      <c r="ENX1" s="149"/>
      <c r="ENY1" s="149"/>
      <c r="ENZ1" s="149"/>
      <c r="EOA1" s="149"/>
      <c r="EOB1" s="149"/>
      <c r="EOC1" s="149"/>
      <c r="EOD1" s="149"/>
      <c r="EOE1" s="149"/>
      <c r="EOF1" s="149"/>
      <c r="EOG1" s="149"/>
      <c r="EOH1" s="149"/>
      <c r="EOI1" s="149"/>
      <c r="EOJ1" s="149"/>
      <c r="EOK1" s="149"/>
      <c r="EOL1" s="149"/>
      <c r="EOM1" s="149"/>
      <c r="EON1" s="149"/>
      <c r="EOO1" s="149"/>
      <c r="EOP1" s="149"/>
      <c r="EOQ1" s="149"/>
      <c r="EOR1" s="149"/>
      <c r="EOS1" s="149"/>
      <c r="EOT1" s="149"/>
      <c r="EOU1" s="149"/>
      <c r="EOV1" s="149"/>
      <c r="EOW1" s="149"/>
      <c r="EOX1" s="149"/>
      <c r="EOY1" s="149"/>
      <c r="EOZ1" s="149"/>
      <c r="EPA1" s="149"/>
      <c r="EPB1" s="149"/>
      <c r="EPC1" s="149"/>
      <c r="EPD1" s="149"/>
      <c r="EPE1" s="149"/>
      <c r="EPF1" s="149"/>
      <c r="EPG1" s="149"/>
      <c r="EPH1" s="149"/>
      <c r="EPI1" s="149"/>
      <c r="EPJ1" s="149"/>
      <c r="EPK1" s="149"/>
      <c r="EPL1" s="149"/>
      <c r="EPM1" s="149"/>
      <c r="EPN1" s="149"/>
      <c r="EPO1" s="149"/>
      <c r="EPP1" s="149"/>
      <c r="EPQ1" s="149"/>
      <c r="EPR1" s="149"/>
      <c r="EPS1" s="149"/>
      <c r="EPT1" s="149"/>
      <c r="EPU1" s="149"/>
      <c r="EPV1" s="149"/>
      <c r="EPW1" s="149"/>
      <c r="EPX1" s="149"/>
      <c r="EPY1" s="149"/>
      <c r="EPZ1" s="149"/>
      <c r="EQA1" s="149"/>
      <c r="EQB1" s="149"/>
      <c r="EQC1" s="149"/>
      <c r="EQD1" s="149"/>
      <c r="EQE1" s="149"/>
      <c r="EQF1" s="149"/>
      <c r="EQG1" s="149"/>
      <c r="EQH1" s="149"/>
      <c r="EQI1" s="149"/>
      <c r="EQJ1" s="149"/>
      <c r="EQK1" s="149"/>
      <c r="EQL1" s="149"/>
      <c r="EQM1" s="149"/>
      <c r="EQN1" s="149"/>
      <c r="EQO1" s="149"/>
      <c r="EQP1" s="149"/>
      <c r="EQQ1" s="149"/>
      <c r="EQR1" s="149"/>
      <c r="EQS1" s="149"/>
      <c r="EQT1" s="149"/>
      <c r="EQU1" s="149"/>
      <c r="EQV1" s="149"/>
      <c r="EQW1" s="149"/>
      <c r="EQX1" s="149"/>
      <c r="EQY1" s="149"/>
      <c r="EQZ1" s="149"/>
      <c r="ERA1" s="149"/>
      <c r="ERB1" s="149"/>
      <c r="ERC1" s="149"/>
      <c r="ERD1" s="149"/>
      <c r="ERE1" s="149"/>
      <c r="ERF1" s="149"/>
      <c r="ERG1" s="149"/>
      <c r="ERH1" s="149"/>
      <c r="ERI1" s="149"/>
      <c r="ERJ1" s="149"/>
      <c r="ERK1" s="149"/>
      <c r="ERL1" s="149"/>
      <c r="ERM1" s="149"/>
      <c r="ERN1" s="149"/>
      <c r="ERO1" s="149"/>
      <c r="ERP1" s="149"/>
      <c r="ERQ1" s="149"/>
      <c r="ERR1" s="149"/>
      <c r="ERS1" s="149"/>
      <c r="ERT1" s="149"/>
      <c r="ERU1" s="149"/>
      <c r="ERV1" s="149"/>
      <c r="ERW1" s="149"/>
      <c r="ERX1" s="149"/>
      <c r="ERY1" s="149"/>
      <c r="ERZ1" s="149"/>
      <c r="ESA1" s="149"/>
      <c r="ESB1" s="149"/>
      <c r="ESC1" s="149"/>
      <c r="ESD1" s="149"/>
      <c r="ESE1" s="149"/>
      <c r="ESF1" s="149"/>
      <c r="ESG1" s="149"/>
      <c r="ESH1" s="149"/>
      <c r="ESI1" s="149"/>
      <c r="ESJ1" s="149"/>
      <c r="ESK1" s="149"/>
      <c r="ESL1" s="149"/>
      <c r="ESM1" s="149"/>
      <c r="ESN1" s="149"/>
      <c r="ESO1" s="149"/>
      <c r="ESP1" s="149"/>
      <c r="ESQ1" s="149"/>
      <c r="ESR1" s="149"/>
      <c r="ESS1" s="149"/>
      <c r="EST1" s="149"/>
      <c r="ESU1" s="149"/>
      <c r="ESV1" s="149"/>
      <c r="ESW1" s="149"/>
      <c r="ESX1" s="149"/>
      <c r="ESY1" s="149"/>
      <c r="ESZ1" s="149"/>
      <c r="ETA1" s="149"/>
      <c r="ETB1" s="149"/>
      <c r="ETC1" s="149"/>
      <c r="ETD1" s="149"/>
      <c r="ETE1" s="149"/>
      <c r="ETF1" s="149"/>
      <c r="ETG1" s="149"/>
      <c r="ETH1" s="149"/>
      <c r="ETI1" s="149"/>
      <c r="ETJ1" s="149"/>
      <c r="ETK1" s="149"/>
      <c r="ETL1" s="149"/>
      <c r="ETM1" s="149"/>
      <c r="ETN1" s="149"/>
      <c r="ETO1" s="149"/>
      <c r="ETP1" s="149"/>
      <c r="ETQ1" s="149"/>
      <c r="ETR1" s="149"/>
      <c r="ETS1" s="149"/>
      <c r="ETT1" s="149"/>
      <c r="ETU1" s="149"/>
      <c r="ETV1" s="149"/>
      <c r="ETW1" s="149"/>
      <c r="ETX1" s="149"/>
      <c r="ETY1" s="149"/>
      <c r="ETZ1" s="149"/>
      <c r="EUA1" s="149"/>
      <c r="EUB1" s="149"/>
      <c r="EUC1" s="149"/>
      <c r="EUD1" s="149"/>
      <c r="EUE1" s="149"/>
      <c r="EUF1" s="149"/>
      <c r="EUG1" s="149"/>
      <c r="EUH1" s="149"/>
      <c r="EUI1" s="149"/>
      <c r="EUJ1" s="149"/>
      <c r="EUK1" s="149"/>
      <c r="EUL1" s="149"/>
      <c r="EUM1" s="149"/>
      <c r="EUN1" s="149"/>
      <c r="EUO1" s="149"/>
      <c r="EUP1" s="149"/>
      <c r="EUQ1" s="149"/>
      <c r="EUR1" s="149"/>
      <c r="EUS1" s="149"/>
      <c r="EUT1" s="149"/>
      <c r="EUU1" s="149"/>
      <c r="EUV1" s="149"/>
      <c r="EUW1" s="149"/>
      <c r="EUX1" s="149"/>
      <c r="EUY1" s="149"/>
      <c r="EUZ1" s="149"/>
      <c r="EVA1" s="149"/>
      <c r="EVB1" s="149"/>
      <c r="EVC1" s="149"/>
      <c r="EVD1" s="149"/>
      <c r="EVE1" s="149"/>
      <c r="EVF1" s="149"/>
      <c r="EVG1" s="149"/>
      <c r="EVH1" s="149"/>
      <c r="EVI1" s="149"/>
      <c r="EVJ1" s="149"/>
      <c r="EVK1" s="149"/>
      <c r="EVL1" s="149"/>
      <c r="EVM1" s="149"/>
      <c r="EVN1" s="149"/>
      <c r="EVO1" s="149"/>
      <c r="EVP1" s="149"/>
      <c r="EVQ1" s="149"/>
      <c r="EVR1" s="149"/>
      <c r="EVS1" s="149"/>
      <c r="EVT1" s="149"/>
      <c r="EVU1" s="149"/>
      <c r="EVV1" s="149"/>
      <c r="EVW1" s="149"/>
      <c r="EVX1" s="149"/>
      <c r="EVY1" s="149"/>
      <c r="EVZ1" s="149"/>
      <c r="EWA1" s="149"/>
      <c r="EWB1" s="149"/>
      <c r="EWC1" s="149"/>
      <c r="EWD1" s="149"/>
      <c r="EWE1" s="149"/>
      <c r="EWF1" s="149"/>
      <c r="EWG1" s="149"/>
      <c r="EWH1" s="149"/>
      <c r="EWI1" s="149"/>
      <c r="EWJ1" s="149"/>
      <c r="EWK1" s="149"/>
      <c r="EWL1" s="149"/>
      <c r="EWM1" s="149"/>
      <c r="EWN1" s="149"/>
      <c r="EWO1" s="149"/>
      <c r="EWP1" s="149"/>
      <c r="EWQ1" s="149"/>
      <c r="EWR1" s="149"/>
      <c r="EWS1" s="149"/>
      <c r="EWT1" s="149"/>
      <c r="EWU1" s="149"/>
      <c r="EWV1" s="149"/>
      <c r="EWW1" s="149"/>
      <c r="EWX1" s="149"/>
      <c r="EWY1" s="149"/>
      <c r="EWZ1" s="149"/>
      <c r="EXA1" s="149"/>
      <c r="EXB1" s="149"/>
      <c r="EXC1" s="149"/>
      <c r="EXD1" s="149"/>
      <c r="EXE1" s="149"/>
      <c r="EXF1" s="149"/>
      <c r="EXG1" s="149"/>
      <c r="EXH1" s="149"/>
      <c r="EXI1" s="149"/>
      <c r="EXJ1" s="149"/>
      <c r="EXK1" s="149"/>
      <c r="EXL1" s="149"/>
      <c r="EXM1" s="149"/>
      <c r="EXN1" s="149"/>
      <c r="EXO1" s="149"/>
      <c r="EXP1" s="149"/>
      <c r="EXQ1" s="149"/>
      <c r="EXR1" s="149"/>
      <c r="EXS1" s="149"/>
      <c r="EXT1" s="149"/>
      <c r="EXU1" s="149"/>
      <c r="EXV1" s="149"/>
      <c r="EXW1" s="149"/>
      <c r="EXX1" s="149"/>
      <c r="EXY1" s="149"/>
      <c r="EXZ1" s="149"/>
      <c r="EYA1" s="149"/>
      <c r="EYB1" s="149"/>
      <c r="EYC1" s="149"/>
      <c r="EYD1" s="149"/>
      <c r="EYE1" s="149"/>
      <c r="EYF1" s="149"/>
      <c r="EYG1" s="149"/>
      <c r="EYH1" s="149"/>
      <c r="EYI1" s="149"/>
      <c r="EYJ1" s="149"/>
      <c r="EYK1" s="149"/>
      <c r="EYL1" s="149"/>
      <c r="EYM1" s="149"/>
      <c r="EYN1" s="149"/>
      <c r="EYO1" s="149"/>
      <c r="EYP1" s="149"/>
      <c r="EYQ1" s="149"/>
      <c r="EYR1" s="149"/>
      <c r="EYS1" s="149"/>
      <c r="EYT1" s="149"/>
      <c r="EYU1" s="149"/>
      <c r="EYV1" s="149"/>
      <c r="EYW1" s="149"/>
      <c r="EYX1" s="149"/>
      <c r="EYY1" s="149"/>
      <c r="EYZ1" s="149"/>
      <c r="EZA1" s="149"/>
      <c r="EZB1" s="149"/>
      <c r="EZC1" s="149"/>
      <c r="EZD1" s="149"/>
      <c r="EZE1" s="149"/>
      <c r="EZF1" s="149"/>
      <c r="EZG1" s="149"/>
      <c r="EZH1" s="149"/>
      <c r="EZI1" s="149"/>
      <c r="EZJ1" s="149"/>
      <c r="EZK1" s="149"/>
      <c r="EZL1" s="149"/>
      <c r="EZM1" s="149"/>
      <c r="EZN1" s="149"/>
      <c r="EZO1" s="149"/>
      <c r="EZP1" s="149"/>
      <c r="EZQ1" s="149"/>
      <c r="EZR1" s="149"/>
      <c r="EZS1" s="149"/>
      <c r="EZT1" s="149"/>
      <c r="EZU1" s="149"/>
      <c r="EZV1" s="149"/>
      <c r="EZW1" s="149"/>
      <c r="EZX1" s="149"/>
      <c r="EZY1" s="149"/>
      <c r="EZZ1" s="149"/>
      <c r="FAA1" s="149"/>
      <c r="FAB1" s="149"/>
      <c r="FAC1" s="149"/>
      <c r="FAD1" s="149"/>
      <c r="FAE1" s="149"/>
      <c r="FAF1" s="149"/>
      <c r="FAG1" s="149"/>
      <c r="FAH1" s="149"/>
      <c r="FAI1" s="149"/>
      <c r="FAJ1" s="149"/>
      <c r="FAK1" s="149"/>
      <c r="FAL1" s="149"/>
      <c r="FAM1" s="149"/>
      <c r="FAN1" s="149"/>
      <c r="FAO1" s="149"/>
      <c r="FAP1" s="149"/>
      <c r="FAQ1" s="149"/>
      <c r="FAR1" s="149"/>
      <c r="FAS1" s="149"/>
      <c r="FAT1" s="149"/>
      <c r="FAU1" s="149"/>
      <c r="FAV1" s="149"/>
      <c r="FAW1" s="149"/>
      <c r="FAX1" s="149"/>
      <c r="FAY1" s="149"/>
      <c r="FAZ1" s="149"/>
      <c r="FBA1" s="149"/>
      <c r="FBB1" s="149"/>
      <c r="FBC1" s="149"/>
      <c r="FBD1" s="149"/>
      <c r="FBE1" s="149"/>
      <c r="FBF1" s="149"/>
      <c r="FBG1" s="149"/>
      <c r="FBH1" s="149"/>
      <c r="FBI1" s="149"/>
      <c r="FBJ1" s="149"/>
      <c r="FBK1" s="149"/>
      <c r="FBL1" s="149"/>
      <c r="FBM1" s="149"/>
      <c r="FBN1" s="149"/>
      <c r="FBO1" s="149"/>
      <c r="FBP1" s="149"/>
      <c r="FBQ1" s="149"/>
      <c r="FBR1" s="149"/>
      <c r="FBS1" s="149"/>
      <c r="FBT1" s="149"/>
      <c r="FBU1" s="149"/>
      <c r="FBV1" s="149"/>
      <c r="FBW1" s="149"/>
      <c r="FBX1" s="149"/>
      <c r="FBY1" s="149"/>
      <c r="FBZ1" s="149"/>
      <c r="FCA1" s="149"/>
      <c r="FCB1" s="149"/>
      <c r="FCC1" s="149"/>
      <c r="FCD1" s="149"/>
      <c r="FCE1" s="149"/>
      <c r="FCF1" s="149"/>
      <c r="FCG1" s="149"/>
      <c r="FCH1" s="149"/>
      <c r="FCI1" s="149"/>
      <c r="FCJ1" s="149"/>
      <c r="FCK1" s="149"/>
      <c r="FCL1" s="149"/>
      <c r="FCM1" s="149"/>
      <c r="FCN1" s="149"/>
      <c r="FCO1" s="149"/>
      <c r="FCP1" s="149"/>
      <c r="FCQ1" s="149"/>
      <c r="FCR1" s="149"/>
      <c r="FCS1" s="149"/>
      <c r="FCT1" s="149"/>
      <c r="FCU1" s="149"/>
      <c r="FCV1" s="149"/>
      <c r="FCW1" s="149"/>
      <c r="FCX1" s="149"/>
      <c r="FCY1" s="149"/>
      <c r="FCZ1" s="149"/>
      <c r="FDA1" s="149"/>
      <c r="FDB1" s="149"/>
      <c r="FDC1" s="149"/>
      <c r="FDD1" s="149"/>
      <c r="FDE1" s="149"/>
      <c r="FDF1" s="149"/>
      <c r="FDG1" s="149"/>
      <c r="FDH1" s="149"/>
      <c r="FDI1" s="149"/>
      <c r="FDJ1" s="149"/>
      <c r="FDK1" s="149"/>
      <c r="FDL1" s="149"/>
      <c r="FDM1" s="149"/>
      <c r="FDN1" s="149"/>
      <c r="FDO1" s="149"/>
      <c r="FDP1" s="149"/>
      <c r="FDQ1" s="149"/>
      <c r="FDR1" s="149"/>
      <c r="FDS1" s="149"/>
      <c r="FDT1" s="149"/>
      <c r="FDU1" s="149"/>
      <c r="FDV1" s="149"/>
      <c r="FDW1" s="149"/>
      <c r="FDX1" s="149"/>
      <c r="FDY1" s="149"/>
      <c r="FDZ1" s="149"/>
      <c r="FEA1" s="149"/>
      <c r="FEB1" s="149"/>
      <c r="FEC1" s="149"/>
      <c r="FED1" s="149"/>
      <c r="FEE1" s="149"/>
      <c r="FEF1" s="149"/>
      <c r="FEG1" s="149"/>
      <c r="FEH1" s="149"/>
      <c r="FEI1" s="149"/>
      <c r="FEJ1" s="149"/>
      <c r="FEK1" s="149"/>
      <c r="FEL1" s="149"/>
      <c r="FEM1" s="149"/>
      <c r="FEN1" s="149"/>
      <c r="FEO1" s="149"/>
      <c r="FEP1" s="149"/>
      <c r="FEQ1" s="149"/>
      <c r="FER1" s="149"/>
      <c r="FES1" s="149"/>
      <c r="FET1" s="149"/>
      <c r="FEU1" s="149"/>
      <c r="FEV1" s="149"/>
      <c r="FEW1" s="149"/>
      <c r="FEX1" s="149"/>
      <c r="FEY1" s="149"/>
      <c r="FEZ1" s="149"/>
      <c r="FFA1" s="149"/>
      <c r="FFB1" s="149"/>
      <c r="FFC1" s="149"/>
      <c r="FFD1" s="149"/>
      <c r="FFE1" s="149"/>
      <c r="FFF1" s="149"/>
      <c r="FFG1" s="149"/>
      <c r="FFH1" s="149"/>
      <c r="FFI1" s="149"/>
      <c r="FFJ1" s="149"/>
      <c r="FFK1" s="149"/>
      <c r="FFL1" s="149"/>
      <c r="FFM1" s="149"/>
      <c r="FFN1" s="149"/>
      <c r="FFO1" s="149"/>
      <c r="FFP1" s="149"/>
      <c r="FFQ1" s="149"/>
      <c r="FFR1" s="149"/>
      <c r="FFS1" s="149"/>
      <c r="FFT1" s="149"/>
      <c r="FFU1" s="149"/>
      <c r="FFV1" s="149"/>
      <c r="FFW1" s="149"/>
      <c r="FFX1" s="149"/>
      <c r="FFY1" s="149"/>
      <c r="FFZ1" s="149"/>
      <c r="FGA1" s="149"/>
      <c r="FGB1" s="149"/>
      <c r="FGC1" s="149"/>
      <c r="FGD1" s="149"/>
      <c r="FGE1" s="149"/>
      <c r="FGF1" s="149"/>
      <c r="FGG1" s="149"/>
      <c r="FGH1" s="149"/>
      <c r="FGI1" s="149"/>
      <c r="FGJ1" s="149"/>
      <c r="FGK1" s="149"/>
      <c r="FGL1" s="149"/>
      <c r="FGM1" s="149"/>
      <c r="FGN1" s="149"/>
      <c r="FGO1" s="149"/>
      <c r="FGP1" s="149"/>
      <c r="FGQ1" s="149"/>
      <c r="FGR1" s="149"/>
      <c r="FGS1" s="149"/>
      <c r="FGT1" s="149"/>
      <c r="FGU1" s="149"/>
      <c r="FGV1" s="149"/>
      <c r="FGW1" s="149"/>
      <c r="FGX1" s="149"/>
      <c r="FGY1" s="149"/>
      <c r="FGZ1" s="149"/>
      <c r="FHA1" s="149"/>
      <c r="FHB1" s="149"/>
      <c r="FHC1" s="149"/>
      <c r="FHD1" s="149"/>
      <c r="FHE1" s="149"/>
      <c r="FHF1" s="149"/>
      <c r="FHG1" s="149"/>
      <c r="FHH1" s="149"/>
      <c r="FHI1" s="149"/>
      <c r="FHJ1" s="149"/>
      <c r="FHK1" s="149"/>
      <c r="FHL1" s="149"/>
      <c r="FHM1" s="149"/>
      <c r="FHN1" s="149"/>
      <c r="FHO1" s="149"/>
      <c r="FHP1" s="149"/>
      <c r="FHQ1" s="149"/>
      <c r="FHR1" s="149"/>
      <c r="FHS1" s="149"/>
      <c r="FHT1" s="149"/>
      <c r="FHU1" s="149"/>
      <c r="FHV1" s="149"/>
      <c r="FHW1" s="149"/>
      <c r="FHX1" s="149"/>
      <c r="FHY1" s="149"/>
      <c r="FHZ1" s="149"/>
      <c r="FIA1" s="149"/>
      <c r="FIB1" s="149"/>
      <c r="FIC1" s="149"/>
      <c r="FID1" s="149"/>
      <c r="FIE1" s="149"/>
      <c r="FIF1" s="149"/>
      <c r="FIG1" s="149"/>
      <c r="FIH1" s="149"/>
      <c r="FII1" s="149"/>
      <c r="FIJ1" s="149"/>
      <c r="FIK1" s="149"/>
      <c r="FIL1" s="149"/>
      <c r="FIM1" s="149"/>
      <c r="FIN1" s="149"/>
      <c r="FIO1" s="149"/>
      <c r="FIP1" s="149"/>
      <c r="FIQ1" s="149"/>
      <c r="FIR1" s="149"/>
      <c r="FIS1" s="149"/>
      <c r="FIT1" s="149"/>
      <c r="FIU1" s="149"/>
      <c r="FIV1" s="149"/>
      <c r="FIW1" s="149"/>
      <c r="FIX1" s="149"/>
      <c r="FIY1" s="149"/>
      <c r="FIZ1" s="149"/>
      <c r="FJA1" s="149"/>
      <c r="FJB1" s="149"/>
      <c r="FJC1" s="149"/>
      <c r="FJD1" s="149"/>
      <c r="FJE1" s="149"/>
      <c r="FJF1" s="149"/>
      <c r="FJG1" s="149"/>
      <c r="FJH1" s="149"/>
      <c r="FJI1" s="149"/>
      <c r="FJJ1" s="149"/>
      <c r="FJK1" s="149"/>
      <c r="FJL1" s="149"/>
      <c r="FJM1" s="149"/>
      <c r="FJN1" s="149"/>
      <c r="FJO1" s="149"/>
      <c r="FJP1" s="149"/>
      <c r="FJQ1" s="149"/>
      <c r="FJR1" s="149"/>
      <c r="FJS1" s="149"/>
      <c r="FJT1" s="149"/>
      <c r="FJU1" s="149"/>
      <c r="FJV1" s="149"/>
      <c r="FJW1" s="149"/>
      <c r="FJX1" s="149"/>
      <c r="FJY1" s="149"/>
      <c r="FJZ1" s="149"/>
      <c r="FKA1" s="149"/>
      <c r="FKB1" s="149"/>
      <c r="FKC1" s="149"/>
      <c r="FKD1" s="149"/>
      <c r="FKE1" s="149"/>
      <c r="FKF1" s="149"/>
      <c r="FKG1" s="149"/>
      <c r="FKH1" s="149"/>
      <c r="FKI1" s="149"/>
      <c r="FKJ1" s="149"/>
      <c r="FKK1" s="149"/>
      <c r="FKL1" s="149"/>
      <c r="FKM1" s="149"/>
      <c r="FKN1" s="149"/>
      <c r="FKO1" s="149"/>
      <c r="FKP1" s="149"/>
      <c r="FKQ1" s="149"/>
      <c r="FKR1" s="149"/>
      <c r="FKS1" s="149"/>
      <c r="FKT1" s="149"/>
      <c r="FKU1" s="149"/>
      <c r="FKV1" s="149"/>
      <c r="FKW1" s="149"/>
      <c r="FKX1" s="149"/>
      <c r="FKY1" s="149"/>
      <c r="FKZ1" s="149"/>
      <c r="FLA1" s="149"/>
      <c r="FLB1" s="149"/>
      <c r="FLC1" s="149"/>
      <c r="FLD1" s="149"/>
      <c r="FLE1" s="149"/>
      <c r="FLF1" s="149"/>
      <c r="FLG1" s="149"/>
      <c r="FLH1" s="149"/>
      <c r="FLI1" s="149"/>
      <c r="FLJ1" s="149"/>
      <c r="FLK1" s="149"/>
      <c r="FLL1" s="149"/>
      <c r="FLM1" s="149"/>
      <c r="FLN1" s="149"/>
      <c r="FLO1" s="149"/>
      <c r="FLP1" s="149"/>
      <c r="FLQ1" s="149"/>
      <c r="FLR1" s="149"/>
      <c r="FLS1" s="149"/>
      <c r="FLT1" s="149"/>
      <c r="FLU1" s="149"/>
      <c r="FLV1" s="149"/>
      <c r="FLW1" s="149"/>
      <c r="FLX1" s="149"/>
      <c r="FLY1" s="149"/>
      <c r="FLZ1" s="149"/>
      <c r="FMA1" s="149"/>
      <c r="FMB1" s="149"/>
      <c r="FMC1" s="149"/>
      <c r="FMD1" s="149"/>
      <c r="FME1" s="149"/>
      <c r="FMF1" s="149"/>
      <c r="FMG1" s="149"/>
      <c r="FMH1" s="149"/>
      <c r="FMI1" s="149"/>
      <c r="FMJ1" s="149"/>
      <c r="FMK1" s="149"/>
      <c r="FML1" s="149"/>
      <c r="FMM1" s="149"/>
      <c r="FMN1" s="149"/>
      <c r="FMO1" s="149"/>
      <c r="FMP1" s="149"/>
      <c r="FMQ1" s="149"/>
      <c r="FMR1" s="149"/>
      <c r="FMS1" s="149"/>
      <c r="FMT1" s="149"/>
      <c r="FMU1" s="149"/>
      <c r="FMV1" s="149"/>
      <c r="FMW1" s="149"/>
      <c r="FMX1" s="149"/>
      <c r="FMY1" s="149"/>
      <c r="FMZ1" s="149"/>
      <c r="FNA1" s="149"/>
      <c r="FNB1" s="149"/>
      <c r="FNC1" s="149"/>
      <c r="FND1" s="149"/>
      <c r="FNE1" s="149"/>
      <c r="FNF1" s="149"/>
      <c r="FNG1" s="149"/>
      <c r="FNH1" s="149"/>
      <c r="FNI1" s="149"/>
      <c r="FNJ1" s="149"/>
      <c r="FNK1" s="149"/>
      <c r="FNL1" s="149"/>
      <c r="FNM1" s="149"/>
      <c r="FNN1" s="149"/>
      <c r="FNO1" s="149"/>
      <c r="FNP1" s="149"/>
      <c r="FNQ1" s="149"/>
      <c r="FNR1" s="149"/>
      <c r="FNS1" s="149"/>
      <c r="FNT1" s="149"/>
      <c r="FNU1" s="149"/>
      <c r="FNV1" s="149"/>
      <c r="FNW1" s="149"/>
      <c r="FNX1" s="149"/>
      <c r="FNY1" s="149"/>
      <c r="FNZ1" s="149"/>
      <c r="FOA1" s="149"/>
      <c r="FOB1" s="149"/>
      <c r="FOC1" s="149"/>
      <c r="FOD1" s="149"/>
      <c r="FOE1" s="149"/>
      <c r="FOF1" s="149"/>
      <c r="FOG1" s="149"/>
      <c r="FOH1" s="149"/>
      <c r="FOI1" s="149"/>
      <c r="FOJ1" s="149"/>
      <c r="FOK1" s="149"/>
      <c r="FOL1" s="149"/>
      <c r="FOM1" s="149"/>
      <c r="FON1" s="149"/>
      <c r="FOO1" s="149"/>
      <c r="FOP1" s="149"/>
      <c r="FOQ1" s="149"/>
      <c r="FOR1" s="149"/>
      <c r="FOS1" s="149"/>
      <c r="FOT1" s="149"/>
      <c r="FOU1" s="149"/>
      <c r="FOV1" s="149"/>
      <c r="FOW1" s="149"/>
      <c r="FOX1" s="149"/>
      <c r="FOY1" s="149"/>
      <c r="FOZ1" s="149"/>
      <c r="FPA1" s="149"/>
      <c r="FPB1" s="149"/>
      <c r="FPC1" s="149"/>
      <c r="FPD1" s="149"/>
      <c r="FPE1" s="149"/>
      <c r="FPF1" s="149"/>
      <c r="FPG1" s="149"/>
      <c r="FPH1" s="149"/>
      <c r="FPI1" s="149"/>
      <c r="FPJ1" s="149"/>
      <c r="FPK1" s="149"/>
      <c r="FPL1" s="149"/>
      <c r="FPM1" s="149"/>
      <c r="FPN1" s="149"/>
      <c r="FPO1" s="149"/>
      <c r="FPP1" s="149"/>
      <c r="FPQ1" s="149"/>
      <c r="FPR1" s="149"/>
      <c r="FPS1" s="149"/>
      <c r="FPT1" s="149"/>
      <c r="FPU1" s="149"/>
      <c r="FPV1" s="149"/>
      <c r="FPW1" s="149"/>
      <c r="FPX1" s="149"/>
      <c r="FPY1" s="149"/>
      <c r="FPZ1" s="149"/>
      <c r="FQA1" s="149"/>
      <c r="FQB1" s="149"/>
      <c r="FQC1" s="149"/>
      <c r="FQD1" s="149"/>
      <c r="FQE1" s="149"/>
      <c r="FQF1" s="149"/>
      <c r="FQG1" s="149"/>
      <c r="FQH1" s="149"/>
      <c r="FQI1" s="149"/>
      <c r="FQJ1" s="149"/>
      <c r="FQK1" s="149"/>
      <c r="FQL1" s="149"/>
      <c r="FQM1" s="149"/>
      <c r="FQN1" s="149"/>
      <c r="FQO1" s="149"/>
      <c r="FQP1" s="149"/>
      <c r="FQQ1" s="149"/>
      <c r="FQR1" s="149"/>
      <c r="FQS1" s="149"/>
      <c r="FQT1" s="149"/>
      <c r="FQU1" s="149"/>
      <c r="FQV1" s="149"/>
      <c r="FQW1" s="149"/>
      <c r="FQX1" s="149"/>
      <c r="FQY1" s="149"/>
      <c r="FQZ1" s="149"/>
      <c r="FRA1" s="149"/>
      <c r="FRB1" s="149"/>
      <c r="FRC1" s="149"/>
      <c r="FRD1" s="149"/>
      <c r="FRE1" s="149"/>
      <c r="FRF1" s="149"/>
      <c r="FRG1" s="149"/>
      <c r="FRH1" s="149"/>
      <c r="FRI1" s="149"/>
      <c r="FRJ1" s="149"/>
      <c r="FRK1" s="149"/>
      <c r="FRL1" s="149"/>
      <c r="FRM1" s="149"/>
      <c r="FRN1" s="149"/>
      <c r="FRO1" s="149"/>
      <c r="FRP1" s="149"/>
      <c r="FRQ1" s="149"/>
      <c r="FRR1" s="149"/>
      <c r="FRS1" s="149"/>
      <c r="FRT1" s="149"/>
      <c r="FRU1" s="149"/>
      <c r="FRV1" s="149"/>
      <c r="FRW1" s="149"/>
      <c r="FRX1" s="149"/>
      <c r="FRY1" s="149"/>
      <c r="FRZ1" s="149"/>
      <c r="FSA1" s="149"/>
      <c r="FSB1" s="149"/>
      <c r="FSC1" s="149"/>
      <c r="FSD1" s="149"/>
      <c r="FSE1" s="149"/>
      <c r="FSF1" s="149"/>
      <c r="FSG1" s="149"/>
      <c r="FSH1" s="149"/>
      <c r="FSI1" s="149"/>
      <c r="FSJ1" s="149"/>
      <c r="FSK1" s="149"/>
      <c r="FSL1" s="149"/>
      <c r="FSM1" s="149"/>
      <c r="FSN1" s="149"/>
      <c r="FSO1" s="149"/>
      <c r="FSP1" s="149"/>
      <c r="FSQ1" s="149"/>
      <c r="FSR1" s="149"/>
      <c r="FSS1" s="149"/>
      <c r="FST1" s="149"/>
      <c r="FSU1" s="149"/>
      <c r="FSV1" s="149"/>
      <c r="FSW1" s="149"/>
      <c r="FSX1" s="149"/>
      <c r="FSY1" s="149"/>
      <c r="FSZ1" s="149"/>
      <c r="FTA1" s="149"/>
      <c r="FTB1" s="149"/>
      <c r="FTC1" s="149"/>
      <c r="FTD1" s="149"/>
      <c r="FTE1" s="149"/>
      <c r="FTF1" s="149"/>
      <c r="FTG1" s="149"/>
      <c r="FTH1" s="149"/>
      <c r="FTI1" s="149"/>
      <c r="FTJ1" s="149"/>
      <c r="FTK1" s="149"/>
      <c r="FTL1" s="149"/>
      <c r="FTM1" s="149"/>
      <c r="FTN1" s="149"/>
      <c r="FTO1" s="149"/>
      <c r="FTP1" s="149"/>
      <c r="FTQ1" s="149"/>
      <c r="FTR1" s="149"/>
      <c r="FTS1" s="149"/>
      <c r="FTT1" s="149"/>
      <c r="FTU1" s="149"/>
      <c r="FTV1" s="149"/>
      <c r="FTW1" s="149"/>
      <c r="FTX1" s="149"/>
      <c r="FTY1" s="149"/>
      <c r="FTZ1" s="149"/>
      <c r="FUA1" s="149"/>
      <c r="FUB1" s="149"/>
      <c r="FUC1" s="149"/>
      <c r="FUD1" s="149"/>
      <c r="FUE1" s="149"/>
      <c r="FUF1" s="149"/>
      <c r="FUG1" s="149"/>
      <c r="FUH1" s="149"/>
      <c r="FUI1" s="149"/>
      <c r="FUJ1" s="149"/>
      <c r="FUK1" s="149"/>
      <c r="FUL1" s="149"/>
      <c r="FUM1" s="149"/>
      <c r="FUN1" s="149"/>
      <c r="FUO1" s="149"/>
      <c r="FUP1" s="149"/>
      <c r="FUQ1" s="149"/>
      <c r="FUR1" s="149"/>
      <c r="FUS1" s="149"/>
      <c r="FUT1" s="149"/>
      <c r="FUU1" s="149"/>
      <c r="FUV1" s="149"/>
      <c r="FUW1" s="149"/>
      <c r="FUX1" s="149"/>
      <c r="FUY1" s="149"/>
      <c r="FUZ1" s="149"/>
      <c r="FVA1" s="149"/>
      <c r="FVB1" s="149"/>
      <c r="FVC1" s="149"/>
      <c r="FVD1" s="149"/>
      <c r="FVE1" s="149"/>
      <c r="FVF1" s="149"/>
      <c r="FVG1" s="149"/>
      <c r="FVH1" s="149"/>
      <c r="FVI1" s="149"/>
      <c r="FVJ1" s="149"/>
      <c r="FVK1" s="149"/>
      <c r="FVL1" s="149"/>
      <c r="FVM1" s="149"/>
      <c r="FVN1" s="149"/>
      <c r="FVO1" s="149"/>
      <c r="FVP1" s="149"/>
      <c r="FVQ1" s="149"/>
      <c r="FVR1" s="149"/>
      <c r="FVS1" s="149"/>
      <c r="FVT1" s="149"/>
      <c r="FVU1" s="149"/>
      <c r="FVV1" s="149"/>
      <c r="FVW1" s="149"/>
      <c r="FVX1" s="149"/>
      <c r="FVY1" s="149"/>
      <c r="FVZ1" s="149"/>
      <c r="FWA1" s="149"/>
      <c r="FWB1" s="149"/>
      <c r="FWC1" s="149"/>
      <c r="FWD1" s="149"/>
      <c r="FWE1" s="149"/>
      <c r="FWF1" s="149"/>
      <c r="FWG1" s="149"/>
      <c r="FWH1" s="149"/>
      <c r="FWI1" s="149"/>
      <c r="FWJ1" s="149"/>
      <c r="FWK1" s="149"/>
      <c r="FWL1" s="149"/>
      <c r="FWM1" s="149"/>
      <c r="FWN1" s="149"/>
      <c r="FWO1" s="149"/>
      <c r="FWP1" s="149"/>
      <c r="FWQ1" s="149"/>
      <c r="FWR1" s="149"/>
      <c r="FWS1" s="149"/>
      <c r="FWT1" s="149"/>
      <c r="FWU1" s="149"/>
      <c r="FWV1" s="149"/>
      <c r="FWW1" s="149"/>
      <c r="FWX1" s="149"/>
      <c r="FWY1" s="149"/>
      <c r="FWZ1" s="149"/>
      <c r="FXA1" s="149"/>
      <c r="FXB1" s="149"/>
      <c r="FXC1" s="149"/>
      <c r="FXD1" s="149"/>
      <c r="FXE1" s="149"/>
      <c r="FXF1" s="149"/>
      <c r="FXG1" s="149"/>
      <c r="FXH1" s="149"/>
      <c r="FXI1" s="149"/>
      <c r="FXJ1" s="149"/>
      <c r="FXK1" s="149"/>
      <c r="FXL1" s="149"/>
      <c r="FXM1" s="149"/>
      <c r="FXN1" s="149"/>
      <c r="FXO1" s="149"/>
      <c r="FXP1" s="149"/>
      <c r="FXQ1" s="149"/>
      <c r="FXR1" s="149"/>
      <c r="FXS1" s="149"/>
      <c r="FXT1" s="149"/>
      <c r="FXU1" s="149"/>
      <c r="FXV1" s="149"/>
      <c r="FXW1" s="149"/>
      <c r="FXX1" s="149"/>
      <c r="FXY1" s="149"/>
      <c r="FXZ1" s="149"/>
      <c r="FYA1" s="149"/>
      <c r="FYB1" s="149"/>
      <c r="FYC1" s="149"/>
      <c r="FYD1" s="149"/>
      <c r="FYE1" s="149"/>
      <c r="FYF1" s="149"/>
      <c r="FYG1" s="149"/>
      <c r="FYH1" s="149"/>
      <c r="FYI1" s="149"/>
      <c r="FYJ1" s="149"/>
      <c r="FYK1" s="149"/>
      <c r="FYL1" s="149"/>
      <c r="FYM1" s="149"/>
      <c r="FYN1" s="149"/>
      <c r="FYO1" s="149"/>
      <c r="FYP1" s="149"/>
      <c r="FYQ1" s="149"/>
      <c r="FYR1" s="149"/>
      <c r="FYS1" s="149"/>
      <c r="FYT1" s="149"/>
      <c r="FYU1" s="149"/>
      <c r="FYV1" s="149"/>
      <c r="FYW1" s="149"/>
      <c r="FYX1" s="149"/>
      <c r="FYY1" s="149"/>
      <c r="FYZ1" s="149"/>
      <c r="FZA1" s="149"/>
      <c r="FZB1" s="149"/>
      <c r="FZC1" s="149"/>
      <c r="FZD1" s="149"/>
      <c r="FZE1" s="149"/>
      <c r="FZF1" s="149"/>
      <c r="FZG1" s="149"/>
      <c r="FZH1" s="149"/>
      <c r="FZI1" s="149"/>
      <c r="FZJ1" s="149"/>
      <c r="FZK1" s="149"/>
      <c r="FZL1" s="149"/>
      <c r="FZM1" s="149"/>
      <c r="FZN1" s="149"/>
      <c r="FZO1" s="149"/>
      <c r="FZP1" s="149"/>
      <c r="FZQ1" s="149"/>
      <c r="FZR1" s="149"/>
      <c r="FZS1" s="149"/>
      <c r="FZT1" s="149"/>
      <c r="FZU1" s="149"/>
      <c r="FZV1" s="149"/>
      <c r="FZW1" s="149"/>
      <c r="FZX1" s="149"/>
      <c r="FZY1" s="149"/>
      <c r="FZZ1" s="149"/>
      <c r="GAA1" s="149"/>
      <c r="GAB1" s="149"/>
      <c r="GAC1" s="149"/>
      <c r="GAD1" s="149"/>
      <c r="GAE1" s="149"/>
      <c r="GAF1" s="149"/>
      <c r="GAG1" s="149"/>
      <c r="GAH1" s="149"/>
      <c r="GAI1" s="149"/>
      <c r="GAJ1" s="149"/>
      <c r="GAK1" s="149"/>
      <c r="GAL1" s="149"/>
      <c r="GAM1" s="149"/>
      <c r="GAN1" s="149"/>
      <c r="GAO1" s="149"/>
      <c r="GAP1" s="149"/>
      <c r="GAQ1" s="149"/>
      <c r="GAR1" s="149"/>
      <c r="GAS1" s="149"/>
      <c r="GAT1" s="149"/>
      <c r="GAU1" s="149"/>
      <c r="GAV1" s="149"/>
      <c r="GAW1" s="149"/>
      <c r="GAX1" s="149"/>
      <c r="GAY1" s="149"/>
      <c r="GAZ1" s="149"/>
      <c r="GBA1" s="149"/>
      <c r="GBB1" s="149"/>
      <c r="GBC1" s="149"/>
      <c r="GBD1" s="149"/>
      <c r="GBE1" s="149"/>
      <c r="GBF1" s="149"/>
      <c r="GBG1" s="149"/>
      <c r="GBH1" s="149"/>
      <c r="GBI1" s="149"/>
      <c r="GBJ1" s="149"/>
      <c r="GBK1" s="149"/>
      <c r="GBL1" s="149"/>
      <c r="GBM1" s="149"/>
      <c r="GBN1" s="149"/>
      <c r="GBO1" s="149"/>
      <c r="GBP1" s="149"/>
      <c r="GBQ1" s="149"/>
      <c r="GBR1" s="149"/>
      <c r="GBS1" s="149"/>
      <c r="GBT1" s="149"/>
      <c r="GBU1" s="149"/>
      <c r="GBV1" s="149"/>
      <c r="GBW1" s="149"/>
      <c r="GBX1" s="149"/>
      <c r="GBY1" s="149"/>
      <c r="GBZ1" s="149"/>
      <c r="GCA1" s="149"/>
      <c r="GCB1" s="149"/>
      <c r="GCC1" s="149"/>
      <c r="GCD1" s="149"/>
      <c r="GCE1" s="149"/>
      <c r="GCF1" s="149"/>
      <c r="GCG1" s="149"/>
      <c r="GCH1" s="149"/>
      <c r="GCI1" s="149"/>
      <c r="GCJ1" s="149"/>
      <c r="GCK1" s="149"/>
      <c r="GCL1" s="149"/>
      <c r="GCM1" s="149"/>
      <c r="GCN1" s="149"/>
      <c r="GCO1" s="149"/>
      <c r="GCP1" s="149"/>
      <c r="GCQ1" s="149"/>
      <c r="GCR1" s="149"/>
      <c r="GCS1" s="149"/>
      <c r="GCT1" s="149"/>
      <c r="GCU1" s="149"/>
      <c r="GCV1" s="149"/>
      <c r="GCW1" s="149"/>
      <c r="GCX1" s="149"/>
      <c r="GCY1" s="149"/>
      <c r="GCZ1" s="149"/>
      <c r="GDA1" s="149"/>
      <c r="GDB1" s="149"/>
      <c r="GDC1" s="149"/>
      <c r="GDD1" s="149"/>
      <c r="GDE1" s="149"/>
      <c r="GDF1" s="149"/>
      <c r="GDG1" s="149"/>
      <c r="GDH1" s="149"/>
      <c r="GDI1" s="149"/>
      <c r="GDJ1" s="149"/>
      <c r="GDK1" s="149"/>
      <c r="GDL1" s="149"/>
      <c r="GDM1" s="149"/>
      <c r="GDN1" s="149"/>
      <c r="GDO1" s="149"/>
      <c r="GDP1" s="149"/>
      <c r="GDQ1" s="149"/>
      <c r="GDR1" s="149"/>
      <c r="GDS1" s="149"/>
      <c r="GDT1" s="149"/>
      <c r="GDU1" s="149"/>
      <c r="GDV1" s="149"/>
      <c r="GDW1" s="149"/>
      <c r="GDX1" s="149"/>
      <c r="GDY1" s="149"/>
      <c r="GDZ1" s="149"/>
      <c r="GEA1" s="149"/>
      <c r="GEB1" s="149"/>
      <c r="GEC1" s="149"/>
      <c r="GED1" s="149"/>
      <c r="GEE1" s="149"/>
      <c r="GEF1" s="149"/>
      <c r="GEG1" s="149"/>
      <c r="GEH1" s="149"/>
      <c r="GEI1" s="149"/>
      <c r="GEJ1" s="149"/>
      <c r="GEK1" s="149"/>
      <c r="GEL1" s="149"/>
      <c r="GEM1" s="149"/>
      <c r="GEN1" s="149"/>
      <c r="GEO1" s="149"/>
      <c r="GEP1" s="149"/>
      <c r="GEQ1" s="149"/>
      <c r="GER1" s="149"/>
      <c r="GES1" s="149"/>
      <c r="GET1" s="149"/>
      <c r="GEU1" s="149"/>
      <c r="GEV1" s="149"/>
      <c r="GEW1" s="149"/>
      <c r="GEX1" s="149"/>
      <c r="GEY1" s="149"/>
      <c r="GEZ1" s="149"/>
      <c r="GFA1" s="149"/>
      <c r="GFB1" s="149"/>
      <c r="GFC1" s="149"/>
      <c r="GFD1" s="149"/>
      <c r="GFE1" s="149"/>
      <c r="GFF1" s="149"/>
      <c r="GFG1" s="149"/>
      <c r="GFH1" s="149"/>
      <c r="GFI1" s="149"/>
      <c r="GFJ1" s="149"/>
      <c r="GFK1" s="149"/>
      <c r="GFL1" s="149"/>
      <c r="GFM1" s="149"/>
      <c r="GFN1" s="149"/>
      <c r="GFO1" s="149"/>
      <c r="GFP1" s="149"/>
      <c r="GFQ1" s="149"/>
      <c r="GFR1" s="149"/>
      <c r="GFS1" s="149"/>
      <c r="GFT1" s="149"/>
      <c r="GFU1" s="149"/>
      <c r="GFV1" s="149"/>
      <c r="GFW1" s="149"/>
      <c r="GFX1" s="149"/>
      <c r="GFY1" s="149"/>
      <c r="GFZ1" s="149"/>
      <c r="GGA1" s="149"/>
      <c r="GGB1" s="149"/>
      <c r="GGC1" s="149"/>
      <c r="GGD1" s="149"/>
      <c r="GGE1" s="149"/>
      <c r="GGF1" s="149"/>
      <c r="GGG1" s="149"/>
      <c r="GGH1" s="149"/>
      <c r="GGI1" s="149"/>
      <c r="GGJ1" s="149"/>
      <c r="GGK1" s="149"/>
      <c r="GGL1" s="149"/>
      <c r="GGM1" s="149"/>
      <c r="GGN1" s="149"/>
      <c r="GGO1" s="149"/>
      <c r="GGP1" s="149"/>
      <c r="GGQ1" s="149"/>
      <c r="GGR1" s="149"/>
      <c r="GGS1" s="149"/>
      <c r="GGT1" s="149"/>
      <c r="GGU1" s="149"/>
      <c r="GGV1" s="149"/>
      <c r="GGW1" s="149"/>
      <c r="GGX1" s="149"/>
      <c r="GGY1" s="149"/>
      <c r="GGZ1" s="149"/>
      <c r="GHA1" s="149"/>
      <c r="GHB1" s="149"/>
      <c r="GHC1" s="149"/>
      <c r="GHD1" s="149"/>
      <c r="GHE1" s="149"/>
      <c r="GHF1" s="149"/>
      <c r="GHG1" s="149"/>
      <c r="GHH1" s="149"/>
      <c r="GHI1" s="149"/>
      <c r="GHJ1" s="149"/>
      <c r="GHK1" s="149"/>
      <c r="GHL1" s="149"/>
      <c r="GHM1" s="149"/>
      <c r="GHN1" s="149"/>
      <c r="GHO1" s="149"/>
      <c r="GHP1" s="149"/>
      <c r="GHQ1" s="149"/>
      <c r="GHR1" s="149"/>
      <c r="GHS1" s="149"/>
      <c r="GHT1" s="149"/>
      <c r="GHU1" s="149"/>
      <c r="GHV1" s="149"/>
      <c r="GHW1" s="149"/>
      <c r="GHX1" s="149"/>
      <c r="GHY1" s="149"/>
      <c r="GHZ1" s="149"/>
      <c r="GIA1" s="149"/>
      <c r="GIB1" s="149"/>
      <c r="GIC1" s="149"/>
      <c r="GID1" s="149"/>
      <c r="GIE1" s="149"/>
      <c r="GIF1" s="149"/>
      <c r="GIG1" s="149"/>
      <c r="GIH1" s="149"/>
      <c r="GII1" s="149"/>
      <c r="GIJ1" s="149"/>
      <c r="GIK1" s="149"/>
      <c r="GIL1" s="149"/>
      <c r="GIM1" s="149"/>
      <c r="GIN1" s="149"/>
      <c r="GIO1" s="149"/>
      <c r="GIP1" s="149"/>
      <c r="GIQ1" s="149"/>
      <c r="GIR1" s="149"/>
      <c r="GIS1" s="149"/>
      <c r="GIT1" s="149"/>
      <c r="GIU1" s="149"/>
      <c r="GIV1" s="149"/>
      <c r="GIW1" s="149"/>
      <c r="GIX1" s="149"/>
      <c r="GIY1" s="149"/>
      <c r="GIZ1" s="149"/>
      <c r="GJA1" s="149"/>
      <c r="GJB1" s="149"/>
      <c r="GJC1" s="149"/>
      <c r="GJD1" s="149"/>
      <c r="GJE1" s="149"/>
      <c r="GJF1" s="149"/>
      <c r="GJG1" s="149"/>
      <c r="GJH1" s="149"/>
      <c r="GJI1" s="149"/>
      <c r="GJJ1" s="149"/>
      <c r="GJK1" s="149"/>
      <c r="GJL1" s="149"/>
      <c r="GJM1" s="149"/>
      <c r="GJN1" s="149"/>
      <c r="GJO1" s="149"/>
      <c r="GJP1" s="149"/>
      <c r="GJQ1" s="149"/>
      <c r="GJR1" s="149"/>
      <c r="GJS1" s="149"/>
      <c r="GJT1" s="149"/>
      <c r="GJU1" s="149"/>
      <c r="GJV1" s="149"/>
      <c r="GJW1" s="149"/>
      <c r="GJX1" s="149"/>
      <c r="GJY1" s="149"/>
      <c r="GJZ1" s="149"/>
      <c r="GKA1" s="149"/>
      <c r="GKB1" s="149"/>
      <c r="GKC1" s="149"/>
      <c r="GKD1" s="149"/>
      <c r="GKE1" s="149"/>
      <c r="GKF1" s="149"/>
      <c r="GKG1" s="149"/>
      <c r="GKH1" s="149"/>
      <c r="GKI1" s="149"/>
      <c r="GKJ1" s="149"/>
      <c r="GKK1" s="149"/>
      <c r="GKL1" s="149"/>
      <c r="GKM1" s="149"/>
      <c r="GKN1" s="149"/>
      <c r="GKO1" s="149"/>
      <c r="GKP1" s="149"/>
      <c r="GKQ1" s="149"/>
      <c r="GKR1" s="149"/>
      <c r="GKS1" s="149"/>
      <c r="GKT1" s="149"/>
      <c r="GKU1" s="149"/>
      <c r="GKV1" s="149"/>
      <c r="GKW1" s="149"/>
      <c r="GKX1" s="149"/>
      <c r="GKY1" s="149"/>
      <c r="GKZ1" s="149"/>
      <c r="GLA1" s="149"/>
      <c r="GLB1" s="149"/>
      <c r="GLC1" s="149"/>
      <c r="GLD1" s="149"/>
      <c r="GLE1" s="149"/>
      <c r="GLF1" s="149"/>
      <c r="GLG1" s="149"/>
      <c r="GLH1" s="149"/>
      <c r="GLI1" s="149"/>
      <c r="GLJ1" s="149"/>
      <c r="GLK1" s="149"/>
      <c r="GLL1" s="149"/>
      <c r="GLM1" s="149"/>
      <c r="GLN1" s="149"/>
      <c r="GLO1" s="149"/>
      <c r="GLP1" s="149"/>
      <c r="GLQ1" s="149"/>
      <c r="GLR1" s="149"/>
      <c r="GLS1" s="149"/>
      <c r="GLT1" s="149"/>
      <c r="GLU1" s="149"/>
      <c r="GLV1" s="149"/>
      <c r="GLW1" s="149"/>
      <c r="GLX1" s="149"/>
      <c r="GLY1" s="149"/>
      <c r="GLZ1" s="149"/>
      <c r="GMA1" s="149"/>
      <c r="GMB1" s="149"/>
      <c r="GMC1" s="149"/>
      <c r="GMD1" s="149"/>
      <c r="GME1" s="149"/>
      <c r="GMF1" s="149"/>
      <c r="GMG1" s="149"/>
      <c r="GMH1" s="149"/>
      <c r="GMI1" s="149"/>
      <c r="GMJ1" s="149"/>
      <c r="GMK1" s="149"/>
      <c r="GML1" s="149"/>
      <c r="GMM1" s="149"/>
      <c r="GMN1" s="149"/>
      <c r="GMO1" s="149"/>
      <c r="GMP1" s="149"/>
      <c r="GMQ1" s="149"/>
      <c r="GMR1" s="149"/>
      <c r="GMS1" s="149"/>
      <c r="GMT1" s="149"/>
      <c r="GMU1" s="149"/>
      <c r="GMV1" s="149"/>
      <c r="GMW1" s="149"/>
      <c r="GMX1" s="149"/>
      <c r="GMY1" s="149"/>
      <c r="GMZ1" s="149"/>
      <c r="GNA1" s="149"/>
      <c r="GNB1" s="149"/>
      <c r="GNC1" s="149"/>
      <c r="GND1" s="149"/>
      <c r="GNE1" s="149"/>
      <c r="GNF1" s="149"/>
      <c r="GNG1" s="149"/>
      <c r="GNH1" s="149"/>
      <c r="GNI1" s="149"/>
      <c r="GNJ1" s="149"/>
      <c r="GNK1" s="149"/>
      <c r="GNL1" s="149"/>
      <c r="GNM1" s="149"/>
      <c r="GNN1" s="149"/>
      <c r="GNO1" s="149"/>
      <c r="GNP1" s="149"/>
      <c r="GNQ1" s="149"/>
      <c r="GNR1" s="149"/>
      <c r="GNS1" s="149"/>
      <c r="GNT1" s="149"/>
      <c r="GNU1" s="149"/>
      <c r="GNV1" s="149"/>
      <c r="GNW1" s="149"/>
      <c r="GNX1" s="149"/>
      <c r="GNY1" s="149"/>
      <c r="GNZ1" s="149"/>
      <c r="GOA1" s="149"/>
      <c r="GOB1" s="149"/>
      <c r="GOC1" s="149"/>
      <c r="GOD1" s="149"/>
      <c r="GOE1" s="149"/>
      <c r="GOF1" s="149"/>
      <c r="GOG1" s="149"/>
      <c r="GOH1" s="149"/>
      <c r="GOI1" s="149"/>
      <c r="GOJ1" s="149"/>
      <c r="GOK1" s="149"/>
      <c r="GOL1" s="149"/>
      <c r="GOM1" s="149"/>
      <c r="GON1" s="149"/>
      <c r="GOO1" s="149"/>
      <c r="GOP1" s="149"/>
      <c r="GOQ1" s="149"/>
      <c r="GOR1" s="149"/>
      <c r="GOS1" s="149"/>
      <c r="GOT1" s="149"/>
      <c r="GOU1" s="149"/>
      <c r="GOV1" s="149"/>
      <c r="GOW1" s="149"/>
      <c r="GOX1" s="149"/>
      <c r="GOY1" s="149"/>
      <c r="GOZ1" s="149"/>
      <c r="GPA1" s="149"/>
      <c r="GPB1" s="149"/>
      <c r="GPC1" s="149"/>
      <c r="GPD1" s="149"/>
      <c r="GPE1" s="149"/>
      <c r="GPF1" s="149"/>
      <c r="GPG1" s="149"/>
      <c r="GPH1" s="149"/>
      <c r="GPI1" s="149"/>
      <c r="GPJ1" s="149"/>
      <c r="GPK1" s="149"/>
      <c r="GPL1" s="149"/>
      <c r="GPM1" s="149"/>
      <c r="GPN1" s="149"/>
      <c r="GPO1" s="149"/>
      <c r="GPP1" s="149"/>
      <c r="GPQ1" s="149"/>
      <c r="GPR1" s="149"/>
      <c r="GPS1" s="149"/>
      <c r="GPT1" s="149"/>
      <c r="GPU1" s="149"/>
      <c r="GPV1" s="149"/>
      <c r="GPW1" s="149"/>
      <c r="GPX1" s="149"/>
      <c r="GPY1" s="149"/>
      <c r="GPZ1" s="149"/>
      <c r="GQA1" s="149"/>
      <c r="GQB1" s="149"/>
      <c r="GQC1" s="149"/>
      <c r="GQD1" s="149"/>
      <c r="GQE1" s="149"/>
      <c r="GQF1" s="149"/>
      <c r="GQG1" s="149"/>
      <c r="GQH1" s="149"/>
      <c r="GQI1" s="149"/>
      <c r="GQJ1" s="149"/>
      <c r="GQK1" s="149"/>
      <c r="GQL1" s="149"/>
      <c r="GQM1" s="149"/>
      <c r="GQN1" s="149"/>
      <c r="GQO1" s="149"/>
      <c r="GQP1" s="149"/>
      <c r="GQQ1" s="149"/>
      <c r="GQR1" s="149"/>
      <c r="GQS1" s="149"/>
      <c r="GQT1" s="149"/>
      <c r="GQU1" s="149"/>
      <c r="GQV1" s="149"/>
      <c r="GQW1" s="149"/>
      <c r="GQX1" s="149"/>
      <c r="GQY1" s="149"/>
      <c r="GQZ1" s="149"/>
      <c r="GRA1" s="149"/>
      <c r="GRB1" s="149"/>
      <c r="GRC1" s="149"/>
      <c r="GRD1" s="149"/>
      <c r="GRE1" s="149"/>
      <c r="GRF1" s="149"/>
      <c r="GRG1" s="149"/>
      <c r="GRH1" s="149"/>
      <c r="GRI1" s="149"/>
      <c r="GRJ1" s="149"/>
      <c r="GRK1" s="149"/>
      <c r="GRL1" s="149"/>
      <c r="GRM1" s="149"/>
      <c r="GRN1" s="149"/>
      <c r="GRO1" s="149"/>
      <c r="GRP1" s="149"/>
      <c r="GRQ1" s="149"/>
      <c r="GRR1" s="149"/>
      <c r="GRS1" s="149"/>
      <c r="GRT1" s="149"/>
      <c r="GRU1" s="149"/>
      <c r="GRV1" s="149"/>
      <c r="GRW1" s="149"/>
      <c r="GRX1" s="149"/>
      <c r="GRY1" s="149"/>
      <c r="GRZ1" s="149"/>
      <c r="GSA1" s="149"/>
      <c r="GSB1" s="149"/>
      <c r="GSC1" s="149"/>
      <c r="GSD1" s="149"/>
      <c r="GSE1" s="149"/>
      <c r="GSF1" s="149"/>
      <c r="GSG1" s="149"/>
      <c r="GSH1" s="149"/>
      <c r="GSI1" s="149"/>
      <c r="GSJ1" s="149"/>
      <c r="GSK1" s="149"/>
      <c r="GSL1" s="149"/>
      <c r="GSM1" s="149"/>
      <c r="GSN1" s="149"/>
      <c r="GSO1" s="149"/>
      <c r="GSP1" s="149"/>
      <c r="GSQ1" s="149"/>
      <c r="GSR1" s="149"/>
      <c r="GSS1" s="149"/>
      <c r="GST1" s="149"/>
      <c r="GSU1" s="149"/>
      <c r="GSV1" s="149"/>
      <c r="GSW1" s="149"/>
      <c r="GSX1" s="149"/>
      <c r="GSY1" s="149"/>
      <c r="GSZ1" s="149"/>
      <c r="GTA1" s="149"/>
      <c r="GTB1" s="149"/>
      <c r="GTC1" s="149"/>
      <c r="GTD1" s="149"/>
      <c r="GTE1" s="149"/>
      <c r="GTF1" s="149"/>
      <c r="GTG1" s="149"/>
      <c r="GTH1" s="149"/>
      <c r="GTI1" s="149"/>
      <c r="GTJ1" s="149"/>
      <c r="GTK1" s="149"/>
      <c r="GTL1" s="149"/>
      <c r="GTM1" s="149"/>
      <c r="GTN1" s="149"/>
      <c r="GTO1" s="149"/>
      <c r="GTP1" s="149"/>
      <c r="GTQ1" s="149"/>
      <c r="GTR1" s="149"/>
      <c r="GTS1" s="149"/>
      <c r="GTT1" s="149"/>
      <c r="GTU1" s="149"/>
      <c r="GTV1" s="149"/>
      <c r="GTW1" s="149"/>
      <c r="GTX1" s="149"/>
      <c r="GTY1" s="149"/>
      <c r="GTZ1" s="149"/>
      <c r="GUA1" s="149"/>
      <c r="GUB1" s="149"/>
      <c r="GUC1" s="149"/>
      <c r="GUD1" s="149"/>
      <c r="GUE1" s="149"/>
      <c r="GUF1" s="149"/>
      <c r="GUG1" s="149"/>
      <c r="GUH1" s="149"/>
      <c r="GUI1" s="149"/>
      <c r="GUJ1" s="149"/>
      <c r="GUK1" s="149"/>
      <c r="GUL1" s="149"/>
      <c r="GUM1" s="149"/>
      <c r="GUN1" s="149"/>
      <c r="GUO1" s="149"/>
      <c r="GUP1" s="149"/>
      <c r="GUQ1" s="149"/>
      <c r="GUR1" s="149"/>
      <c r="GUS1" s="149"/>
      <c r="GUT1" s="149"/>
      <c r="GUU1" s="149"/>
      <c r="GUV1" s="149"/>
      <c r="GUW1" s="149"/>
      <c r="GUX1" s="149"/>
      <c r="GUY1" s="149"/>
      <c r="GUZ1" s="149"/>
      <c r="GVA1" s="149"/>
      <c r="GVB1" s="149"/>
      <c r="GVC1" s="149"/>
      <c r="GVD1" s="149"/>
      <c r="GVE1" s="149"/>
      <c r="GVF1" s="149"/>
      <c r="GVG1" s="149"/>
      <c r="GVH1" s="149"/>
      <c r="GVI1" s="149"/>
      <c r="GVJ1" s="149"/>
      <c r="GVK1" s="149"/>
      <c r="GVL1" s="149"/>
      <c r="GVM1" s="149"/>
      <c r="GVN1" s="149"/>
      <c r="GVO1" s="149"/>
      <c r="GVP1" s="149"/>
      <c r="GVQ1" s="149"/>
      <c r="GVR1" s="149"/>
      <c r="GVS1" s="149"/>
      <c r="GVT1" s="149"/>
      <c r="GVU1" s="149"/>
      <c r="GVV1" s="149"/>
      <c r="GVW1" s="149"/>
      <c r="GVX1" s="149"/>
      <c r="GVY1" s="149"/>
      <c r="GVZ1" s="149"/>
      <c r="GWA1" s="149"/>
      <c r="GWB1" s="149"/>
      <c r="GWC1" s="149"/>
      <c r="GWD1" s="149"/>
      <c r="GWE1" s="149"/>
      <c r="GWF1" s="149"/>
      <c r="GWG1" s="149"/>
      <c r="GWH1" s="149"/>
      <c r="GWI1" s="149"/>
      <c r="GWJ1" s="149"/>
      <c r="GWK1" s="149"/>
      <c r="GWL1" s="149"/>
      <c r="GWM1" s="149"/>
      <c r="GWN1" s="149"/>
      <c r="GWO1" s="149"/>
      <c r="GWP1" s="149"/>
      <c r="GWQ1" s="149"/>
      <c r="GWR1" s="149"/>
      <c r="GWS1" s="149"/>
      <c r="GWT1" s="149"/>
      <c r="GWU1" s="149"/>
      <c r="GWV1" s="149"/>
      <c r="GWW1" s="149"/>
      <c r="GWX1" s="149"/>
      <c r="GWY1" s="149"/>
      <c r="GWZ1" s="149"/>
      <c r="GXA1" s="149"/>
      <c r="GXB1" s="149"/>
      <c r="GXC1" s="149"/>
      <c r="GXD1" s="149"/>
      <c r="GXE1" s="149"/>
      <c r="GXF1" s="149"/>
      <c r="GXG1" s="149"/>
      <c r="GXH1" s="149"/>
      <c r="GXI1" s="149"/>
      <c r="GXJ1" s="149"/>
      <c r="GXK1" s="149"/>
      <c r="GXL1" s="149"/>
      <c r="GXM1" s="149"/>
      <c r="GXN1" s="149"/>
      <c r="GXO1" s="149"/>
      <c r="GXP1" s="149"/>
      <c r="GXQ1" s="149"/>
      <c r="GXR1" s="149"/>
      <c r="GXS1" s="149"/>
      <c r="GXT1" s="149"/>
      <c r="GXU1" s="149"/>
      <c r="GXV1" s="149"/>
      <c r="GXW1" s="149"/>
      <c r="GXX1" s="149"/>
      <c r="GXY1" s="149"/>
      <c r="GXZ1" s="149"/>
      <c r="GYA1" s="149"/>
      <c r="GYB1" s="149"/>
      <c r="GYC1" s="149"/>
      <c r="GYD1" s="149"/>
      <c r="GYE1" s="149"/>
      <c r="GYF1" s="149"/>
      <c r="GYG1" s="149"/>
      <c r="GYH1" s="149"/>
      <c r="GYI1" s="149"/>
      <c r="GYJ1" s="149"/>
      <c r="GYK1" s="149"/>
      <c r="GYL1" s="149"/>
      <c r="GYM1" s="149"/>
      <c r="GYN1" s="149"/>
      <c r="GYO1" s="149"/>
      <c r="GYP1" s="149"/>
      <c r="GYQ1" s="149"/>
      <c r="GYR1" s="149"/>
      <c r="GYS1" s="149"/>
      <c r="GYT1" s="149"/>
      <c r="GYU1" s="149"/>
      <c r="GYV1" s="149"/>
      <c r="GYW1" s="149"/>
      <c r="GYX1" s="149"/>
      <c r="GYY1" s="149"/>
      <c r="GYZ1" s="149"/>
      <c r="GZA1" s="149"/>
      <c r="GZB1" s="149"/>
      <c r="GZC1" s="149"/>
      <c r="GZD1" s="149"/>
      <c r="GZE1" s="149"/>
      <c r="GZF1" s="149"/>
      <c r="GZG1" s="149"/>
      <c r="GZH1" s="149"/>
      <c r="GZI1" s="149"/>
      <c r="GZJ1" s="149"/>
      <c r="GZK1" s="149"/>
      <c r="GZL1" s="149"/>
      <c r="GZM1" s="149"/>
      <c r="GZN1" s="149"/>
      <c r="GZO1" s="149"/>
      <c r="GZP1" s="149"/>
      <c r="GZQ1" s="149"/>
      <c r="GZR1" s="149"/>
      <c r="GZS1" s="149"/>
      <c r="GZT1" s="149"/>
      <c r="GZU1" s="149"/>
      <c r="GZV1" s="149"/>
      <c r="GZW1" s="149"/>
      <c r="GZX1" s="149"/>
      <c r="GZY1" s="149"/>
      <c r="GZZ1" s="149"/>
      <c r="HAA1" s="149"/>
      <c r="HAB1" s="149"/>
      <c r="HAC1" s="149"/>
      <c r="HAD1" s="149"/>
      <c r="HAE1" s="149"/>
      <c r="HAF1" s="149"/>
      <c r="HAG1" s="149"/>
      <c r="HAH1" s="149"/>
      <c r="HAI1" s="149"/>
      <c r="HAJ1" s="149"/>
      <c r="HAK1" s="149"/>
      <c r="HAL1" s="149"/>
      <c r="HAM1" s="149"/>
      <c r="HAN1" s="149"/>
      <c r="HAO1" s="149"/>
      <c r="HAP1" s="149"/>
      <c r="HAQ1" s="149"/>
      <c r="HAR1" s="149"/>
      <c r="HAS1" s="149"/>
      <c r="HAT1" s="149"/>
      <c r="HAU1" s="149"/>
      <c r="HAV1" s="149"/>
      <c r="HAW1" s="149"/>
      <c r="HAX1" s="149"/>
      <c r="HAY1" s="149"/>
      <c r="HAZ1" s="149"/>
      <c r="HBA1" s="149"/>
      <c r="HBB1" s="149"/>
      <c r="HBC1" s="149"/>
      <c r="HBD1" s="149"/>
      <c r="HBE1" s="149"/>
      <c r="HBF1" s="149"/>
      <c r="HBG1" s="149"/>
      <c r="HBH1" s="149"/>
      <c r="HBI1" s="149"/>
      <c r="HBJ1" s="149"/>
      <c r="HBK1" s="149"/>
      <c r="HBL1" s="149"/>
      <c r="HBM1" s="149"/>
      <c r="HBN1" s="149"/>
      <c r="HBO1" s="149"/>
      <c r="HBP1" s="149"/>
      <c r="HBQ1" s="149"/>
      <c r="HBR1" s="149"/>
      <c r="HBS1" s="149"/>
      <c r="HBT1" s="149"/>
      <c r="HBU1" s="149"/>
      <c r="HBV1" s="149"/>
      <c r="HBW1" s="149"/>
      <c r="HBX1" s="149"/>
      <c r="HBY1" s="149"/>
      <c r="HBZ1" s="149"/>
      <c r="HCA1" s="149"/>
      <c r="HCB1" s="149"/>
      <c r="HCC1" s="149"/>
      <c r="HCD1" s="149"/>
      <c r="HCE1" s="149"/>
      <c r="HCF1" s="149"/>
      <c r="HCG1" s="149"/>
      <c r="HCH1" s="149"/>
      <c r="HCI1" s="149"/>
      <c r="HCJ1" s="149"/>
      <c r="HCK1" s="149"/>
      <c r="HCL1" s="149"/>
      <c r="HCM1" s="149"/>
      <c r="HCN1" s="149"/>
      <c r="HCO1" s="149"/>
      <c r="HCP1" s="149"/>
      <c r="HCQ1" s="149"/>
      <c r="HCR1" s="149"/>
      <c r="HCS1" s="149"/>
      <c r="HCT1" s="149"/>
      <c r="HCU1" s="149"/>
      <c r="HCV1" s="149"/>
      <c r="HCW1" s="149"/>
      <c r="HCX1" s="149"/>
      <c r="HCY1" s="149"/>
      <c r="HCZ1" s="149"/>
      <c r="HDA1" s="149"/>
      <c r="HDB1" s="149"/>
      <c r="HDC1" s="149"/>
      <c r="HDD1" s="149"/>
      <c r="HDE1" s="149"/>
      <c r="HDF1" s="149"/>
      <c r="HDG1" s="149"/>
      <c r="HDH1" s="149"/>
      <c r="HDI1" s="149"/>
      <c r="HDJ1" s="149"/>
      <c r="HDK1" s="149"/>
      <c r="HDL1" s="149"/>
      <c r="HDM1" s="149"/>
      <c r="HDN1" s="149"/>
      <c r="HDO1" s="149"/>
      <c r="HDP1" s="149"/>
      <c r="HDQ1" s="149"/>
      <c r="HDR1" s="149"/>
      <c r="HDS1" s="149"/>
      <c r="HDT1" s="149"/>
      <c r="HDU1" s="149"/>
      <c r="HDV1" s="149"/>
      <c r="HDW1" s="149"/>
      <c r="HDX1" s="149"/>
      <c r="HDY1" s="149"/>
      <c r="HDZ1" s="149"/>
      <c r="HEA1" s="149"/>
      <c r="HEB1" s="149"/>
      <c r="HEC1" s="149"/>
      <c r="HED1" s="149"/>
      <c r="HEE1" s="149"/>
      <c r="HEF1" s="149"/>
      <c r="HEG1" s="149"/>
      <c r="HEH1" s="149"/>
      <c r="HEI1" s="149"/>
      <c r="HEJ1" s="149"/>
      <c r="HEK1" s="149"/>
      <c r="HEL1" s="149"/>
      <c r="HEM1" s="149"/>
      <c r="HEN1" s="149"/>
      <c r="HEO1" s="149"/>
      <c r="HEP1" s="149"/>
      <c r="HEQ1" s="149"/>
      <c r="HER1" s="149"/>
      <c r="HES1" s="149"/>
      <c r="HET1" s="149"/>
      <c r="HEU1" s="149"/>
      <c r="HEV1" s="149"/>
      <c r="HEW1" s="149"/>
      <c r="HEX1" s="149"/>
      <c r="HEY1" s="149"/>
      <c r="HEZ1" s="149"/>
      <c r="HFA1" s="149"/>
      <c r="HFB1" s="149"/>
      <c r="HFC1" s="149"/>
      <c r="HFD1" s="149"/>
      <c r="HFE1" s="149"/>
      <c r="HFF1" s="149"/>
      <c r="HFG1" s="149"/>
      <c r="HFH1" s="149"/>
      <c r="HFI1" s="149"/>
      <c r="HFJ1" s="149"/>
      <c r="HFK1" s="149"/>
      <c r="HFL1" s="149"/>
      <c r="HFM1" s="149"/>
      <c r="HFN1" s="149"/>
      <c r="HFO1" s="149"/>
      <c r="HFP1" s="149"/>
      <c r="HFQ1" s="149"/>
      <c r="HFR1" s="149"/>
      <c r="HFS1" s="149"/>
      <c r="HFT1" s="149"/>
      <c r="HFU1" s="149"/>
      <c r="HFV1" s="149"/>
      <c r="HFW1" s="149"/>
      <c r="HFX1" s="149"/>
      <c r="HFY1" s="149"/>
      <c r="HFZ1" s="149"/>
      <c r="HGA1" s="149"/>
      <c r="HGB1" s="149"/>
      <c r="HGC1" s="149"/>
      <c r="HGD1" s="149"/>
      <c r="HGE1" s="149"/>
      <c r="HGF1" s="149"/>
      <c r="HGG1" s="149"/>
      <c r="HGH1" s="149"/>
      <c r="HGI1" s="149"/>
      <c r="HGJ1" s="149"/>
      <c r="HGK1" s="149"/>
      <c r="HGL1" s="149"/>
      <c r="HGM1" s="149"/>
      <c r="HGN1" s="149"/>
      <c r="HGO1" s="149"/>
      <c r="HGP1" s="149"/>
      <c r="HGQ1" s="149"/>
      <c r="HGR1" s="149"/>
      <c r="HGS1" s="149"/>
      <c r="HGT1" s="149"/>
      <c r="HGU1" s="149"/>
      <c r="HGV1" s="149"/>
      <c r="HGW1" s="149"/>
      <c r="HGX1" s="149"/>
      <c r="HGY1" s="149"/>
      <c r="HGZ1" s="149"/>
      <c r="HHA1" s="149"/>
      <c r="HHB1" s="149"/>
      <c r="HHC1" s="149"/>
      <c r="HHD1" s="149"/>
      <c r="HHE1" s="149"/>
      <c r="HHF1" s="149"/>
      <c r="HHG1" s="149"/>
      <c r="HHH1" s="149"/>
      <c r="HHI1" s="149"/>
      <c r="HHJ1" s="149"/>
      <c r="HHK1" s="149"/>
      <c r="HHL1" s="149"/>
      <c r="HHM1" s="149"/>
      <c r="HHN1" s="149"/>
      <c r="HHO1" s="149"/>
      <c r="HHP1" s="149"/>
      <c r="HHQ1" s="149"/>
      <c r="HHR1" s="149"/>
      <c r="HHS1" s="149"/>
      <c r="HHT1" s="149"/>
      <c r="HHU1" s="149"/>
      <c r="HHV1" s="149"/>
      <c r="HHW1" s="149"/>
      <c r="HHX1" s="149"/>
      <c r="HHY1" s="149"/>
      <c r="HHZ1" s="149"/>
      <c r="HIA1" s="149"/>
      <c r="HIB1" s="149"/>
      <c r="HIC1" s="149"/>
      <c r="HID1" s="149"/>
      <c r="HIE1" s="149"/>
      <c r="HIF1" s="149"/>
      <c r="HIG1" s="149"/>
      <c r="HIH1" s="149"/>
      <c r="HII1" s="149"/>
      <c r="HIJ1" s="149"/>
      <c r="HIK1" s="149"/>
      <c r="HIL1" s="149"/>
      <c r="HIM1" s="149"/>
      <c r="HIN1" s="149"/>
      <c r="HIO1" s="149"/>
      <c r="HIP1" s="149"/>
      <c r="HIQ1" s="149"/>
      <c r="HIR1" s="149"/>
      <c r="HIS1" s="149"/>
      <c r="HIT1" s="149"/>
      <c r="HIU1" s="149"/>
      <c r="HIV1" s="149"/>
      <c r="HIW1" s="149"/>
      <c r="HIX1" s="149"/>
      <c r="HIY1" s="149"/>
      <c r="HIZ1" s="149"/>
      <c r="HJA1" s="149"/>
      <c r="HJB1" s="149"/>
      <c r="HJC1" s="149"/>
      <c r="HJD1" s="149"/>
      <c r="HJE1" s="149"/>
      <c r="HJF1" s="149"/>
      <c r="HJG1" s="149"/>
      <c r="HJH1" s="149"/>
      <c r="HJI1" s="149"/>
      <c r="HJJ1" s="149"/>
      <c r="HJK1" s="149"/>
      <c r="HJL1" s="149"/>
      <c r="HJM1" s="149"/>
      <c r="HJN1" s="149"/>
      <c r="HJO1" s="149"/>
      <c r="HJP1" s="149"/>
      <c r="HJQ1" s="149"/>
      <c r="HJR1" s="149"/>
      <c r="HJS1" s="149"/>
      <c r="HJT1" s="149"/>
      <c r="HJU1" s="149"/>
      <c r="HJV1" s="149"/>
      <c r="HJW1" s="149"/>
      <c r="HJX1" s="149"/>
      <c r="HJY1" s="149"/>
      <c r="HJZ1" s="149"/>
      <c r="HKA1" s="149"/>
      <c r="HKB1" s="149"/>
      <c r="HKC1" s="149"/>
      <c r="HKD1" s="149"/>
      <c r="HKE1" s="149"/>
      <c r="HKF1" s="149"/>
      <c r="HKG1" s="149"/>
      <c r="HKH1" s="149"/>
      <c r="HKI1" s="149"/>
      <c r="HKJ1" s="149"/>
      <c r="HKK1" s="149"/>
      <c r="HKL1" s="149"/>
      <c r="HKM1" s="149"/>
      <c r="HKN1" s="149"/>
      <c r="HKO1" s="149"/>
      <c r="HKP1" s="149"/>
      <c r="HKQ1" s="149"/>
      <c r="HKR1" s="149"/>
      <c r="HKS1" s="149"/>
      <c r="HKT1" s="149"/>
      <c r="HKU1" s="149"/>
      <c r="HKV1" s="149"/>
      <c r="HKW1" s="149"/>
      <c r="HKX1" s="149"/>
      <c r="HKY1" s="149"/>
      <c r="HKZ1" s="149"/>
      <c r="HLA1" s="149"/>
      <c r="HLB1" s="149"/>
      <c r="HLC1" s="149"/>
      <c r="HLD1" s="149"/>
      <c r="HLE1" s="149"/>
      <c r="HLF1" s="149"/>
      <c r="HLG1" s="149"/>
      <c r="HLH1" s="149"/>
      <c r="HLI1" s="149"/>
      <c r="HLJ1" s="149"/>
      <c r="HLK1" s="149"/>
      <c r="HLL1" s="149"/>
      <c r="HLM1" s="149"/>
      <c r="HLN1" s="149"/>
      <c r="HLO1" s="149"/>
      <c r="HLP1" s="149"/>
      <c r="HLQ1" s="149"/>
      <c r="HLR1" s="149"/>
      <c r="HLS1" s="149"/>
      <c r="HLT1" s="149"/>
      <c r="HLU1" s="149"/>
      <c r="HLV1" s="149"/>
      <c r="HLW1" s="149"/>
      <c r="HLX1" s="149"/>
      <c r="HLY1" s="149"/>
      <c r="HLZ1" s="149"/>
      <c r="HMA1" s="149"/>
      <c r="HMB1" s="149"/>
      <c r="HMC1" s="149"/>
      <c r="HMD1" s="149"/>
      <c r="HME1" s="149"/>
      <c r="HMF1" s="149"/>
      <c r="HMG1" s="149"/>
      <c r="HMH1" s="149"/>
      <c r="HMI1" s="149"/>
      <c r="HMJ1" s="149"/>
      <c r="HMK1" s="149"/>
      <c r="HML1" s="149"/>
      <c r="HMM1" s="149"/>
      <c r="HMN1" s="149"/>
      <c r="HMO1" s="149"/>
      <c r="HMP1" s="149"/>
      <c r="HMQ1" s="149"/>
      <c r="HMR1" s="149"/>
      <c r="HMS1" s="149"/>
      <c r="HMT1" s="149"/>
      <c r="HMU1" s="149"/>
      <c r="HMV1" s="149"/>
      <c r="HMW1" s="149"/>
      <c r="HMX1" s="149"/>
      <c r="HMY1" s="149"/>
      <c r="HMZ1" s="149"/>
      <c r="HNA1" s="149"/>
      <c r="HNB1" s="149"/>
      <c r="HNC1" s="149"/>
      <c r="HND1" s="149"/>
      <c r="HNE1" s="149"/>
      <c r="HNF1" s="149"/>
      <c r="HNG1" s="149"/>
      <c r="HNH1" s="149"/>
      <c r="HNI1" s="149"/>
      <c r="HNJ1" s="149"/>
      <c r="HNK1" s="149"/>
      <c r="HNL1" s="149"/>
      <c r="HNM1" s="149"/>
      <c r="HNN1" s="149"/>
      <c r="HNO1" s="149"/>
      <c r="HNP1" s="149"/>
      <c r="HNQ1" s="149"/>
      <c r="HNR1" s="149"/>
      <c r="HNS1" s="149"/>
      <c r="HNT1" s="149"/>
      <c r="HNU1" s="149"/>
      <c r="HNV1" s="149"/>
      <c r="HNW1" s="149"/>
      <c r="HNX1" s="149"/>
      <c r="HNY1" s="149"/>
      <c r="HNZ1" s="149"/>
      <c r="HOA1" s="149"/>
      <c r="HOB1" s="149"/>
      <c r="HOC1" s="149"/>
      <c r="HOD1" s="149"/>
      <c r="HOE1" s="149"/>
      <c r="HOF1" s="149"/>
      <c r="HOG1" s="149"/>
      <c r="HOH1" s="149"/>
      <c r="HOI1" s="149"/>
      <c r="HOJ1" s="149"/>
      <c r="HOK1" s="149"/>
      <c r="HOL1" s="149"/>
      <c r="HOM1" s="149"/>
      <c r="HON1" s="149"/>
      <c r="HOO1" s="149"/>
      <c r="HOP1" s="149"/>
      <c r="HOQ1" s="149"/>
      <c r="HOR1" s="149"/>
      <c r="HOS1" s="149"/>
      <c r="HOT1" s="149"/>
      <c r="HOU1" s="149"/>
      <c r="HOV1" s="149"/>
      <c r="HOW1" s="149"/>
      <c r="HOX1" s="149"/>
      <c r="HOY1" s="149"/>
      <c r="HOZ1" s="149"/>
      <c r="HPA1" s="149"/>
      <c r="HPB1" s="149"/>
      <c r="HPC1" s="149"/>
      <c r="HPD1" s="149"/>
      <c r="HPE1" s="149"/>
      <c r="HPF1" s="149"/>
      <c r="HPG1" s="149"/>
      <c r="HPH1" s="149"/>
      <c r="HPI1" s="149"/>
      <c r="HPJ1" s="149"/>
      <c r="HPK1" s="149"/>
      <c r="HPL1" s="149"/>
      <c r="HPM1" s="149"/>
      <c r="HPN1" s="149"/>
      <c r="HPO1" s="149"/>
      <c r="HPP1" s="149"/>
      <c r="HPQ1" s="149"/>
      <c r="HPR1" s="149"/>
      <c r="HPS1" s="149"/>
      <c r="HPT1" s="149"/>
      <c r="HPU1" s="149"/>
      <c r="HPV1" s="149"/>
      <c r="HPW1" s="149"/>
      <c r="HPX1" s="149"/>
      <c r="HPY1" s="149"/>
      <c r="HPZ1" s="149"/>
      <c r="HQA1" s="149"/>
      <c r="HQB1" s="149"/>
      <c r="HQC1" s="149"/>
      <c r="HQD1" s="149"/>
      <c r="HQE1" s="149"/>
      <c r="HQF1" s="149"/>
      <c r="HQG1" s="149"/>
      <c r="HQH1" s="149"/>
      <c r="HQI1" s="149"/>
      <c r="HQJ1" s="149"/>
      <c r="HQK1" s="149"/>
      <c r="HQL1" s="149"/>
      <c r="HQM1" s="149"/>
      <c r="HQN1" s="149"/>
      <c r="HQO1" s="149"/>
      <c r="HQP1" s="149"/>
      <c r="HQQ1" s="149"/>
      <c r="HQR1" s="149"/>
      <c r="HQS1" s="149"/>
      <c r="HQT1" s="149"/>
      <c r="HQU1" s="149"/>
      <c r="HQV1" s="149"/>
      <c r="HQW1" s="149"/>
      <c r="HQX1" s="149"/>
      <c r="HQY1" s="149"/>
      <c r="HQZ1" s="149"/>
      <c r="HRA1" s="149"/>
      <c r="HRB1" s="149"/>
      <c r="HRC1" s="149"/>
      <c r="HRD1" s="149"/>
      <c r="HRE1" s="149"/>
      <c r="HRF1" s="149"/>
      <c r="HRG1" s="149"/>
      <c r="HRH1" s="149"/>
      <c r="HRI1" s="149"/>
      <c r="HRJ1" s="149"/>
      <c r="HRK1" s="149"/>
      <c r="HRL1" s="149"/>
      <c r="HRM1" s="149"/>
      <c r="HRN1" s="149"/>
      <c r="HRO1" s="149"/>
      <c r="HRP1" s="149"/>
      <c r="HRQ1" s="149"/>
      <c r="HRR1" s="149"/>
      <c r="HRS1" s="149"/>
      <c r="HRT1" s="149"/>
      <c r="HRU1" s="149"/>
      <c r="HRV1" s="149"/>
      <c r="HRW1" s="149"/>
      <c r="HRX1" s="149"/>
      <c r="HRY1" s="149"/>
      <c r="HRZ1" s="149"/>
      <c r="HSA1" s="149"/>
      <c r="HSB1" s="149"/>
      <c r="HSC1" s="149"/>
      <c r="HSD1" s="149"/>
      <c r="HSE1" s="149"/>
      <c r="HSF1" s="149"/>
      <c r="HSG1" s="149"/>
      <c r="HSH1" s="149"/>
      <c r="HSI1" s="149"/>
      <c r="HSJ1" s="149"/>
      <c r="HSK1" s="149"/>
      <c r="HSL1" s="149"/>
      <c r="HSM1" s="149"/>
      <c r="HSN1" s="149"/>
      <c r="HSO1" s="149"/>
      <c r="HSP1" s="149"/>
      <c r="HSQ1" s="149"/>
      <c r="HSR1" s="149"/>
      <c r="HSS1" s="149"/>
      <c r="HST1" s="149"/>
      <c r="HSU1" s="149"/>
      <c r="HSV1" s="149"/>
      <c r="HSW1" s="149"/>
      <c r="HSX1" s="149"/>
      <c r="HSY1" s="149"/>
      <c r="HSZ1" s="149"/>
      <c r="HTA1" s="149"/>
      <c r="HTB1" s="149"/>
      <c r="HTC1" s="149"/>
      <c r="HTD1" s="149"/>
      <c r="HTE1" s="149"/>
      <c r="HTF1" s="149"/>
      <c r="HTG1" s="149"/>
      <c r="HTH1" s="149"/>
      <c r="HTI1" s="149"/>
      <c r="HTJ1" s="149"/>
      <c r="HTK1" s="149"/>
      <c r="HTL1" s="149"/>
      <c r="HTM1" s="149"/>
      <c r="HTN1" s="149"/>
      <c r="HTO1" s="149"/>
      <c r="HTP1" s="149"/>
      <c r="HTQ1" s="149"/>
      <c r="HTR1" s="149"/>
      <c r="HTS1" s="149"/>
      <c r="HTT1" s="149"/>
      <c r="HTU1" s="149"/>
      <c r="HTV1" s="149"/>
      <c r="HTW1" s="149"/>
      <c r="HTX1" s="149"/>
      <c r="HTY1" s="149"/>
      <c r="HTZ1" s="149"/>
      <c r="HUA1" s="149"/>
      <c r="HUB1" s="149"/>
      <c r="HUC1" s="149"/>
      <c r="HUD1" s="149"/>
      <c r="HUE1" s="149"/>
      <c r="HUF1" s="149"/>
      <c r="HUG1" s="149"/>
      <c r="HUH1" s="149"/>
      <c r="HUI1" s="149"/>
      <c r="HUJ1" s="149"/>
      <c r="HUK1" s="149"/>
      <c r="HUL1" s="149"/>
      <c r="HUM1" s="149"/>
      <c r="HUN1" s="149"/>
      <c r="HUO1" s="149"/>
      <c r="HUP1" s="149"/>
      <c r="HUQ1" s="149"/>
      <c r="HUR1" s="149"/>
      <c r="HUS1" s="149"/>
      <c r="HUT1" s="149"/>
      <c r="HUU1" s="149"/>
      <c r="HUV1" s="149"/>
      <c r="HUW1" s="149"/>
      <c r="HUX1" s="149"/>
      <c r="HUY1" s="149"/>
      <c r="HUZ1" s="149"/>
      <c r="HVA1" s="149"/>
      <c r="HVB1" s="149"/>
      <c r="HVC1" s="149"/>
      <c r="HVD1" s="149"/>
      <c r="HVE1" s="149"/>
      <c r="HVF1" s="149"/>
      <c r="HVG1" s="149"/>
      <c r="HVH1" s="149"/>
      <c r="HVI1" s="149"/>
      <c r="HVJ1" s="149"/>
      <c r="HVK1" s="149"/>
      <c r="HVL1" s="149"/>
      <c r="HVM1" s="149"/>
      <c r="HVN1" s="149"/>
      <c r="HVO1" s="149"/>
      <c r="HVP1" s="149"/>
      <c r="HVQ1" s="149"/>
      <c r="HVR1" s="149"/>
      <c r="HVS1" s="149"/>
      <c r="HVT1" s="149"/>
      <c r="HVU1" s="149"/>
      <c r="HVV1" s="149"/>
      <c r="HVW1" s="149"/>
      <c r="HVX1" s="149"/>
      <c r="HVY1" s="149"/>
      <c r="HVZ1" s="149"/>
      <c r="HWA1" s="149"/>
      <c r="HWB1" s="149"/>
      <c r="HWC1" s="149"/>
      <c r="HWD1" s="149"/>
      <c r="HWE1" s="149"/>
      <c r="HWF1" s="149"/>
      <c r="HWG1" s="149"/>
      <c r="HWH1" s="149"/>
      <c r="HWI1" s="149"/>
      <c r="HWJ1" s="149"/>
      <c r="HWK1" s="149"/>
      <c r="HWL1" s="149"/>
      <c r="HWM1" s="149"/>
      <c r="HWN1" s="149"/>
      <c r="HWO1" s="149"/>
      <c r="HWP1" s="149"/>
      <c r="HWQ1" s="149"/>
      <c r="HWR1" s="149"/>
      <c r="HWS1" s="149"/>
      <c r="HWT1" s="149"/>
      <c r="HWU1" s="149"/>
      <c r="HWV1" s="149"/>
      <c r="HWW1" s="149"/>
      <c r="HWX1" s="149"/>
      <c r="HWY1" s="149"/>
      <c r="HWZ1" s="149"/>
      <c r="HXA1" s="149"/>
      <c r="HXB1" s="149"/>
      <c r="HXC1" s="149"/>
      <c r="HXD1" s="149"/>
      <c r="HXE1" s="149"/>
      <c r="HXF1" s="149"/>
      <c r="HXG1" s="149"/>
      <c r="HXH1" s="149"/>
      <c r="HXI1" s="149"/>
      <c r="HXJ1" s="149"/>
      <c r="HXK1" s="149"/>
      <c r="HXL1" s="149"/>
      <c r="HXM1" s="149"/>
      <c r="HXN1" s="149"/>
      <c r="HXO1" s="149"/>
      <c r="HXP1" s="149"/>
      <c r="HXQ1" s="149"/>
      <c r="HXR1" s="149"/>
      <c r="HXS1" s="149"/>
      <c r="HXT1" s="149"/>
      <c r="HXU1" s="149"/>
      <c r="HXV1" s="149"/>
      <c r="HXW1" s="149"/>
      <c r="HXX1" s="149"/>
      <c r="HXY1" s="149"/>
      <c r="HXZ1" s="149"/>
      <c r="HYA1" s="149"/>
      <c r="HYB1" s="149"/>
      <c r="HYC1" s="149"/>
      <c r="HYD1" s="149"/>
      <c r="HYE1" s="149"/>
      <c r="HYF1" s="149"/>
      <c r="HYG1" s="149"/>
      <c r="HYH1" s="149"/>
      <c r="HYI1" s="149"/>
      <c r="HYJ1" s="149"/>
      <c r="HYK1" s="149"/>
      <c r="HYL1" s="149"/>
      <c r="HYM1" s="149"/>
      <c r="HYN1" s="149"/>
      <c r="HYO1" s="149"/>
      <c r="HYP1" s="149"/>
      <c r="HYQ1" s="149"/>
      <c r="HYR1" s="149"/>
      <c r="HYS1" s="149"/>
      <c r="HYT1" s="149"/>
      <c r="HYU1" s="149"/>
      <c r="HYV1" s="149"/>
      <c r="HYW1" s="149"/>
      <c r="HYX1" s="149"/>
      <c r="HYY1" s="149"/>
      <c r="HYZ1" s="149"/>
      <c r="HZA1" s="149"/>
      <c r="HZB1" s="149"/>
      <c r="HZC1" s="149"/>
      <c r="HZD1" s="149"/>
      <c r="HZE1" s="149"/>
      <c r="HZF1" s="149"/>
      <c r="HZG1" s="149"/>
      <c r="HZH1" s="149"/>
      <c r="HZI1" s="149"/>
      <c r="HZJ1" s="149"/>
      <c r="HZK1" s="149"/>
      <c r="HZL1" s="149"/>
      <c r="HZM1" s="149"/>
      <c r="HZN1" s="149"/>
      <c r="HZO1" s="149"/>
      <c r="HZP1" s="149"/>
      <c r="HZQ1" s="149"/>
      <c r="HZR1" s="149"/>
      <c r="HZS1" s="149"/>
      <c r="HZT1" s="149"/>
      <c r="HZU1" s="149"/>
      <c r="HZV1" s="149"/>
      <c r="HZW1" s="149"/>
      <c r="HZX1" s="149"/>
      <c r="HZY1" s="149"/>
      <c r="HZZ1" s="149"/>
      <c r="IAA1" s="149"/>
      <c r="IAB1" s="149"/>
      <c r="IAC1" s="149"/>
      <c r="IAD1" s="149"/>
      <c r="IAE1" s="149"/>
      <c r="IAF1" s="149"/>
      <c r="IAG1" s="149"/>
      <c r="IAH1" s="149"/>
      <c r="IAI1" s="149"/>
      <c r="IAJ1" s="149"/>
      <c r="IAK1" s="149"/>
      <c r="IAL1" s="149"/>
      <c r="IAM1" s="149"/>
      <c r="IAN1" s="149"/>
      <c r="IAO1" s="149"/>
      <c r="IAP1" s="149"/>
      <c r="IAQ1" s="149"/>
      <c r="IAR1" s="149"/>
      <c r="IAS1" s="149"/>
      <c r="IAT1" s="149"/>
      <c r="IAU1" s="149"/>
      <c r="IAV1" s="149"/>
      <c r="IAW1" s="149"/>
      <c r="IAX1" s="149"/>
      <c r="IAY1" s="149"/>
      <c r="IAZ1" s="149"/>
      <c r="IBA1" s="149"/>
      <c r="IBB1" s="149"/>
      <c r="IBC1" s="149"/>
      <c r="IBD1" s="149"/>
      <c r="IBE1" s="149"/>
      <c r="IBF1" s="149"/>
      <c r="IBG1" s="149"/>
      <c r="IBH1" s="149"/>
      <c r="IBI1" s="149"/>
      <c r="IBJ1" s="149"/>
      <c r="IBK1" s="149"/>
      <c r="IBL1" s="149"/>
      <c r="IBM1" s="149"/>
      <c r="IBN1" s="149"/>
      <c r="IBO1" s="149"/>
      <c r="IBP1" s="149"/>
      <c r="IBQ1" s="149"/>
      <c r="IBR1" s="149"/>
      <c r="IBS1" s="149"/>
      <c r="IBT1" s="149"/>
      <c r="IBU1" s="149"/>
      <c r="IBV1" s="149"/>
      <c r="IBW1" s="149"/>
      <c r="IBX1" s="149"/>
      <c r="IBY1" s="149"/>
      <c r="IBZ1" s="149"/>
      <c r="ICA1" s="149"/>
      <c r="ICB1" s="149"/>
      <c r="ICC1" s="149"/>
      <c r="ICD1" s="149"/>
      <c r="ICE1" s="149"/>
      <c r="ICF1" s="149"/>
      <c r="ICG1" s="149"/>
      <c r="ICH1" s="149"/>
      <c r="ICI1" s="149"/>
      <c r="ICJ1" s="149"/>
      <c r="ICK1" s="149"/>
      <c r="ICL1" s="149"/>
      <c r="ICM1" s="149"/>
      <c r="ICN1" s="149"/>
      <c r="ICO1" s="149"/>
      <c r="ICP1" s="149"/>
      <c r="ICQ1" s="149"/>
      <c r="ICR1" s="149"/>
      <c r="ICS1" s="149"/>
      <c r="ICT1" s="149"/>
      <c r="ICU1" s="149"/>
      <c r="ICV1" s="149"/>
      <c r="ICW1" s="149"/>
      <c r="ICX1" s="149"/>
      <c r="ICY1" s="149"/>
      <c r="ICZ1" s="149"/>
      <c r="IDA1" s="149"/>
      <c r="IDB1" s="149"/>
      <c r="IDC1" s="149"/>
      <c r="IDD1" s="149"/>
      <c r="IDE1" s="149"/>
      <c r="IDF1" s="149"/>
      <c r="IDG1" s="149"/>
      <c r="IDH1" s="149"/>
      <c r="IDI1" s="149"/>
      <c r="IDJ1" s="149"/>
      <c r="IDK1" s="149"/>
      <c r="IDL1" s="149"/>
      <c r="IDM1" s="149"/>
      <c r="IDN1" s="149"/>
      <c r="IDO1" s="149"/>
      <c r="IDP1" s="149"/>
      <c r="IDQ1" s="149"/>
      <c r="IDR1" s="149"/>
      <c r="IDS1" s="149"/>
      <c r="IDT1" s="149"/>
      <c r="IDU1" s="149"/>
      <c r="IDV1" s="149"/>
      <c r="IDW1" s="149"/>
      <c r="IDX1" s="149"/>
      <c r="IDY1" s="149"/>
      <c r="IDZ1" s="149"/>
      <c r="IEA1" s="149"/>
      <c r="IEB1" s="149"/>
      <c r="IEC1" s="149"/>
      <c r="IED1" s="149"/>
      <c r="IEE1" s="149"/>
      <c r="IEF1" s="149"/>
      <c r="IEG1" s="149"/>
      <c r="IEH1" s="149"/>
      <c r="IEI1" s="149"/>
      <c r="IEJ1" s="149"/>
      <c r="IEK1" s="149"/>
      <c r="IEL1" s="149"/>
      <c r="IEM1" s="149"/>
      <c r="IEN1" s="149"/>
      <c r="IEO1" s="149"/>
      <c r="IEP1" s="149"/>
      <c r="IEQ1" s="149"/>
      <c r="IER1" s="149"/>
      <c r="IES1" s="149"/>
      <c r="IET1" s="149"/>
      <c r="IEU1" s="149"/>
      <c r="IEV1" s="149"/>
      <c r="IEW1" s="149"/>
      <c r="IEX1" s="149"/>
      <c r="IEY1" s="149"/>
      <c r="IEZ1" s="149"/>
      <c r="IFA1" s="149"/>
      <c r="IFB1" s="149"/>
      <c r="IFC1" s="149"/>
      <c r="IFD1" s="149"/>
      <c r="IFE1" s="149"/>
      <c r="IFF1" s="149"/>
      <c r="IFG1" s="149"/>
      <c r="IFH1" s="149"/>
      <c r="IFI1" s="149"/>
      <c r="IFJ1" s="149"/>
      <c r="IFK1" s="149"/>
      <c r="IFL1" s="149"/>
      <c r="IFM1" s="149"/>
      <c r="IFN1" s="149"/>
      <c r="IFO1" s="149"/>
      <c r="IFP1" s="149"/>
      <c r="IFQ1" s="149"/>
      <c r="IFR1" s="149"/>
      <c r="IFS1" s="149"/>
      <c r="IFT1" s="149"/>
      <c r="IFU1" s="149"/>
      <c r="IFV1" s="149"/>
      <c r="IFW1" s="149"/>
      <c r="IFX1" s="149"/>
      <c r="IFY1" s="149"/>
      <c r="IFZ1" s="149"/>
      <c r="IGA1" s="149"/>
      <c r="IGB1" s="149"/>
      <c r="IGC1" s="149"/>
      <c r="IGD1" s="149"/>
      <c r="IGE1" s="149"/>
      <c r="IGF1" s="149"/>
      <c r="IGG1" s="149"/>
      <c r="IGH1" s="149"/>
      <c r="IGI1" s="149"/>
      <c r="IGJ1" s="149"/>
      <c r="IGK1" s="149"/>
      <c r="IGL1" s="149"/>
      <c r="IGM1" s="149"/>
      <c r="IGN1" s="149"/>
      <c r="IGO1" s="149"/>
      <c r="IGP1" s="149"/>
      <c r="IGQ1" s="149"/>
      <c r="IGR1" s="149"/>
      <c r="IGS1" s="149"/>
      <c r="IGT1" s="149"/>
      <c r="IGU1" s="149"/>
      <c r="IGV1" s="149"/>
      <c r="IGW1" s="149"/>
      <c r="IGX1" s="149"/>
      <c r="IGY1" s="149"/>
      <c r="IGZ1" s="149"/>
      <c r="IHA1" s="149"/>
      <c r="IHB1" s="149"/>
      <c r="IHC1" s="149"/>
      <c r="IHD1" s="149"/>
      <c r="IHE1" s="149"/>
      <c r="IHF1" s="149"/>
      <c r="IHG1" s="149"/>
      <c r="IHH1" s="149"/>
      <c r="IHI1" s="149"/>
      <c r="IHJ1" s="149"/>
      <c r="IHK1" s="149"/>
      <c r="IHL1" s="149"/>
      <c r="IHM1" s="149"/>
      <c r="IHN1" s="149"/>
      <c r="IHO1" s="149"/>
      <c r="IHP1" s="149"/>
      <c r="IHQ1" s="149"/>
      <c r="IHR1" s="149"/>
      <c r="IHS1" s="149"/>
      <c r="IHT1" s="149"/>
      <c r="IHU1" s="149"/>
      <c r="IHV1" s="149"/>
      <c r="IHW1" s="149"/>
      <c r="IHX1" s="149"/>
      <c r="IHY1" s="149"/>
      <c r="IHZ1" s="149"/>
      <c r="IIA1" s="149"/>
      <c r="IIB1" s="149"/>
      <c r="IIC1" s="149"/>
      <c r="IID1" s="149"/>
      <c r="IIE1" s="149"/>
      <c r="IIF1" s="149"/>
      <c r="IIG1" s="149"/>
      <c r="IIH1" s="149"/>
      <c r="III1" s="149"/>
      <c r="IIJ1" s="149"/>
      <c r="IIK1" s="149"/>
      <c r="IIL1" s="149"/>
      <c r="IIM1" s="149"/>
      <c r="IIN1" s="149"/>
      <c r="IIO1" s="149"/>
      <c r="IIP1" s="149"/>
      <c r="IIQ1" s="149"/>
      <c r="IIR1" s="149"/>
      <c r="IIS1" s="149"/>
      <c r="IIT1" s="149"/>
      <c r="IIU1" s="149"/>
      <c r="IIV1" s="149"/>
      <c r="IIW1" s="149"/>
      <c r="IIX1" s="149"/>
      <c r="IIY1" s="149"/>
      <c r="IIZ1" s="149"/>
      <c r="IJA1" s="149"/>
      <c r="IJB1" s="149"/>
      <c r="IJC1" s="149"/>
      <c r="IJD1" s="149"/>
      <c r="IJE1" s="149"/>
      <c r="IJF1" s="149"/>
      <c r="IJG1" s="149"/>
      <c r="IJH1" s="149"/>
      <c r="IJI1" s="149"/>
      <c r="IJJ1" s="149"/>
      <c r="IJK1" s="149"/>
      <c r="IJL1" s="149"/>
      <c r="IJM1" s="149"/>
      <c r="IJN1" s="149"/>
      <c r="IJO1" s="149"/>
      <c r="IJP1" s="149"/>
      <c r="IJQ1" s="149"/>
      <c r="IJR1" s="149"/>
      <c r="IJS1" s="149"/>
      <c r="IJT1" s="149"/>
      <c r="IJU1" s="149"/>
      <c r="IJV1" s="149"/>
      <c r="IJW1" s="149"/>
      <c r="IJX1" s="149"/>
      <c r="IJY1" s="149"/>
      <c r="IJZ1" s="149"/>
      <c r="IKA1" s="149"/>
      <c r="IKB1" s="149"/>
      <c r="IKC1" s="149"/>
      <c r="IKD1" s="149"/>
      <c r="IKE1" s="149"/>
      <c r="IKF1" s="149"/>
      <c r="IKG1" s="149"/>
      <c r="IKH1" s="149"/>
      <c r="IKI1" s="149"/>
      <c r="IKJ1" s="149"/>
      <c r="IKK1" s="149"/>
      <c r="IKL1" s="149"/>
      <c r="IKM1" s="149"/>
      <c r="IKN1" s="149"/>
      <c r="IKO1" s="149"/>
      <c r="IKP1" s="149"/>
      <c r="IKQ1" s="149"/>
      <c r="IKR1" s="149"/>
      <c r="IKS1" s="149"/>
      <c r="IKT1" s="149"/>
      <c r="IKU1" s="149"/>
      <c r="IKV1" s="149"/>
      <c r="IKW1" s="149"/>
      <c r="IKX1" s="149"/>
      <c r="IKY1" s="149"/>
      <c r="IKZ1" s="149"/>
      <c r="ILA1" s="149"/>
      <c r="ILB1" s="149"/>
      <c r="ILC1" s="149"/>
      <c r="ILD1" s="149"/>
      <c r="ILE1" s="149"/>
      <c r="ILF1" s="149"/>
      <c r="ILG1" s="149"/>
      <c r="ILH1" s="149"/>
      <c r="ILI1" s="149"/>
      <c r="ILJ1" s="149"/>
      <c r="ILK1" s="149"/>
      <c r="ILL1" s="149"/>
      <c r="ILM1" s="149"/>
      <c r="ILN1" s="149"/>
      <c r="ILO1" s="149"/>
      <c r="ILP1" s="149"/>
      <c r="ILQ1" s="149"/>
      <c r="ILR1" s="149"/>
      <c r="ILS1" s="149"/>
      <c r="ILT1" s="149"/>
      <c r="ILU1" s="149"/>
      <c r="ILV1" s="149"/>
      <c r="ILW1" s="149"/>
      <c r="ILX1" s="149"/>
      <c r="ILY1" s="149"/>
      <c r="ILZ1" s="149"/>
      <c r="IMA1" s="149"/>
      <c r="IMB1" s="149"/>
      <c r="IMC1" s="149"/>
      <c r="IMD1" s="149"/>
      <c r="IME1" s="149"/>
      <c r="IMF1" s="149"/>
      <c r="IMG1" s="149"/>
      <c r="IMH1" s="149"/>
      <c r="IMI1" s="149"/>
      <c r="IMJ1" s="149"/>
      <c r="IMK1" s="149"/>
      <c r="IML1" s="149"/>
      <c r="IMM1" s="149"/>
      <c r="IMN1" s="149"/>
      <c r="IMO1" s="149"/>
      <c r="IMP1" s="149"/>
      <c r="IMQ1" s="149"/>
      <c r="IMR1" s="149"/>
      <c r="IMS1" s="149"/>
      <c r="IMT1" s="149"/>
      <c r="IMU1" s="149"/>
      <c r="IMV1" s="149"/>
      <c r="IMW1" s="149"/>
      <c r="IMX1" s="149"/>
      <c r="IMY1" s="149"/>
      <c r="IMZ1" s="149"/>
      <c r="INA1" s="149"/>
      <c r="INB1" s="149"/>
      <c r="INC1" s="149"/>
      <c r="IND1" s="149"/>
      <c r="INE1" s="149"/>
      <c r="INF1" s="149"/>
      <c r="ING1" s="149"/>
      <c r="INH1" s="149"/>
      <c r="INI1" s="149"/>
      <c r="INJ1" s="149"/>
      <c r="INK1" s="149"/>
      <c r="INL1" s="149"/>
      <c r="INM1" s="149"/>
      <c r="INN1" s="149"/>
      <c r="INO1" s="149"/>
      <c r="INP1" s="149"/>
      <c r="INQ1" s="149"/>
      <c r="INR1" s="149"/>
      <c r="INS1" s="149"/>
      <c r="INT1" s="149"/>
      <c r="INU1" s="149"/>
      <c r="INV1" s="149"/>
      <c r="INW1" s="149"/>
      <c r="INX1" s="149"/>
      <c r="INY1" s="149"/>
      <c r="INZ1" s="149"/>
      <c r="IOA1" s="149"/>
      <c r="IOB1" s="149"/>
      <c r="IOC1" s="149"/>
      <c r="IOD1" s="149"/>
      <c r="IOE1" s="149"/>
      <c r="IOF1" s="149"/>
      <c r="IOG1" s="149"/>
      <c r="IOH1" s="149"/>
      <c r="IOI1" s="149"/>
      <c r="IOJ1" s="149"/>
      <c r="IOK1" s="149"/>
      <c r="IOL1" s="149"/>
      <c r="IOM1" s="149"/>
      <c r="ION1" s="149"/>
      <c r="IOO1" s="149"/>
      <c r="IOP1" s="149"/>
      <c r="IOQ1" s="149"/>
      <c r="IOR1" s="149"/>
      <c r="IOS1" s="149"/>
      <c r="IOT1" s="149"/>
      <c r="IOU1" s="149"/>
      <c r="IOV1" s="149"/>
      <c r="IOW1" s="149"/>
      <c r="IOX1" s="149"/>
      <c r="IOY1" s="149"/>
      <c r="IOZ1" s="149"/>
      <c r="IPA1" s="149"/>
      <c r="IPB1" s="149"/>
      <c r="IPC1" s="149"/>
      <c r="IPD1" s="149"/>
      <c r="IPE1" s="149"/>
      <c r="IPF1" s="149"/>
      <c r="IPG1" s="149"/>
      <c r="IPH1" s="149"/>
      <c r="IPI1" s="149"/>
      <c r="IPJ1" s="149"/>
      <c r="IPK1" s="149"/>
      <c r="IPL1" s="149"/>
      <c r="IPM1" s="149"/>
      <c r="IPN1" s="149"/>
      <c r="IPO1" s="149"/>
      <c r="IPP1" s="149"/>
      <c r="IPQ1" s="149"/>
      <c r="IPR1" s="149"/>
      <c r="IPS1" s="149"/>
      <c r="IPT1" s="149"/>
      <c r="IPU1" s="149"/>
      <c r="IPV1" s="149"/>
      <c r="IPW1" s="149"/>
      <c r="IPX1" s="149"/>
      <c r="IPY1" s="149"/>
      <c r="IPZ1" s="149"/>
      <c r="IQA1" s="149"/>
      <c r="IQB1" s="149"/>
      <c r="IQC1" s="149"/>
      <c r="IQD1" s="149"/>
      <c r="IQE1" s="149"/>
      <c r="IQF1" s="149"/>
      <c r="IQG1" s="149"/>
      <c r="IQH1" s="149"/>
      <c r="IQI1" s="149"/>
      <c r="IQJ1" s="149"/>
      <c r="IQK1" s="149"/>
      <c r="IQL1" s="149"/>
      <c r="IQM1" s="149"/>
      <c r="IQN1" s="149"/>
      <c r="IQO1" s="149"/>
      <c r="IQP1" s="149"/>
      <c r="IQQ1" s="149"/>
      <c r="IQR1" s="149"/>
      <c r="IQS1" s="149"/>
      <c r="IQT1" s="149"/>
      <c r="IQU1" s="149"/>
      <c r="IQV1" s="149"/>
      <c r="IQW1" s="149"/>
      <c r="IQX1" s="149"/>
      <c r="IQY1" s="149"/>
      <c r="IQZ1" s="149"/>
      <c r="IRA1" s="149"/>
      <c r="IRB1" s="149"/>
      <c r="IRC1" s="149"/>
      <c r="IRD1" s="149"/>
      <c r="IRE1" s="149"/>
      <c r="IRF1" s="149"/>
      <c r="IRG1" s="149"/>
      <c r="IRH1" s="149"/>
      <c r="IRI1" s="149"/>
      <c r="IRJ1" s="149"/>
      <c r="IRK1" s="149"/>
      <c r="IRL1" s="149"/>
      <c r="IRM1" s="149"/>
      <c r="IRN1" s="149"/>
      <c r="IRO1" s="149"/>
      <c r="IRP1" s="149"/>
      <c r="IRQ1" s="149"/>
      <c r="IRR1" s="149"/>
      <c r="IRS1" s="149"/>
      <c r="IRT1" s="149"/>
      <c r="IRU1" s="149"/>
      <c r="IRV1" s="149"/>
      <c r="IRW1" s="149"/>
      <c r="IRX1" s="149"/>
      <c r="IRY1" s="149"/>
      <c r="IRZ1" s="149"/>
      <c r="ISA1" s="149"/>
      <c r="ISB1" s="149"/>
      <c r="ISC1" s="149"/>
      <c r="ISD1" s="149"/>
      <c r="ISE1" s="149"/>
      <c r="ISF1" s="149"/>
      <c r="ISG1" s="149"/>
      <c r="ISH1" s="149"/>
      <c r="ISI1" s="149"/>
      <c r="ISJ1" s="149"/>
      <c r="ISK1" s="149"/>
      <c r="ISL1" s="149"/>
      <c r="ISM1" s="149"/>
      <c r="ISN1" s="149"/>
      <c r="ISO1" s="149"/>
      <c r="ISP1" s="149"/>
      <c r="ISQ1" s="149"/>
      <c r="ISR1" s="149"/>
      <c r="ISS1" s="149"/>
      <c r="IST1" s="149"/>
      <c r="ISU1" s="149"/>
      <c r="ISV1" s="149"/>
      <c r="ISW1" s="149"/>
      <c r="ISX1" s="149"/>
      <c r="ISY1" s="149"/>
      <c r="ISZ1" s="149"/>
      <c r="ITA1" s="149"/>
      <c r="ITB1" s="149"/>
      <c r="ITC1" s="149"/>
      <c r="ITD1" s="149"/>
      <c r="ITE1" s="149"/>
      <c r="ITF1" s="149"/>
      <c r="ITG1" s="149"/>
      <c r="ITH1" s="149"/>
      <c r="ITI1" s="149"/>
      <c r="ITJ1" s="149"/>
      <c r="ITK1" s="149"/>
      <c r="ITL1" s="149"/>
      <c r="ITM1" s="149"/>
      <c r="ITN1" s="149"/>
      <c r="ITO1" s="149"/>
      <c r="ITP1" s="149"/>
      <c r="ITQ1" s="149"/>
      <c r="ITR1" s="149"/>
      <c r="ITS1" s="149"/>
      <c r="ITT1" s="149"/>
      <c r="ITU1" s="149"/>
      <c r="ITV1" s="149"/>
      <c r="ITW1" s="149"/>
      <c r="ITX1" s="149"/>
      <c r="ITY1" s="149"/>
      <c r="ITZ1" s="149"/>
      <c r="IUA1" s="149"/>
      <c r="IUB1" s="149"/>
      <c r="IUC1" s="149"/>
      <c r="IUD1" s="149"/>
      <c r="IUE1" s="149"/>
      <c r="IUF1" s="149"/>
      <c r="IUG1" s="149"/>
      <c r="IUH1" s="149"/>
      <c r="IUI1" s="149"/>
      <c r="IUJ1" s="149"/>
      <c r="IUK1" s="149"/>
      <c r="IUL1" s="149"/>
      <c r="IUM1" s="149"/>
      <c r="IUN1" s="149"/>
      <c r="IUO1" s="149"/>
      <c r="IUP1" s="149"/>
      <c r="IUQ1" s="149"/>
      <c r="IUR1" s="149"/>
      <c r="IUS1" s="149"/>
      <c r="IUT1" s="149"/>
      <c r="IUU1" s="149"/>
      <c r="IUV1" s="149"/>
      <c r="IUW1" s="149"/>
      <c r="IUX1" s="149"/>
      <c r="IUY1" s="149"/>
      <c r="IUZ1" s="149"/>
      <c r="IVA1" s="149"/>
      <c r="IVB1" s="149"/>
      <c r="IVC1" s="149"/>
      <c r="IVD1" s="149"/>
      <c r="IVE1" s="149"/>
      <c r="IVF1" s="149"/>
      <c r="IVG1" s="149"/>
      <c r="IVH1" s="149"/>
      <c r="IVI1" s="149"/>
      <c r="IVJ1" s="149"/>
      <c r="IVK1" s="149"/>
      <c r="IVL1" s="149"/>
      <c r="IVM1" s="149"/>
      <c r="IVN1" s="149"/>
      <c r="IVO1" s="149"/>
      <c r="IVP1" s="149"/>
      <c r="IVQ1" s="149"/>
      <c r="IVR1" s="149"/>
      <c r="IVS1" s="149"/>
      <c r="IVT1" s="149"/>
      <c r="IVU1" s="149"/>
      <c r="IVV1" s="149"/>
      <c r="IVW1" s="149"/>
      <c r="IVX1" s="149"/>
      <c r="IVY1" s="149"/>
      <c r="IVZ1" s="149"/>
      <c r="IWA1" s="149"/>
      <c r="IWB1" s="149"/>
      <c r="IWC1" s="149"/>
      <c r="IWD1" s="149"/>
      <c r="IWE1" s="149"/>
      <c r="IWF1" s="149"/>
      <c r="IWG1" s="149"/>
      <c r="IWH1" s="149"/>
      <c r="IWI1" s="149"/>
      <c r="IWJ1" s="149"/>
      <c r="IWK1" s="149"/>
      <c r="IWL1" s="149"/>
      <c r="IWM1" s="149"/>
      <c r="IWN1" s="149"/>
      <c r="IWO1" s="149"/>
      <c r="IWP1" s="149"/>
      <c r="IWQ1" s="149"/>
      <c r="IWR1" s="149"/>
      <c r="IWS1" s="149"/>
      <c r="IWT1" s="149"/>
      <c r="IWU1" s="149"/>
      <c r="IWV1" s="149"/>
      <c r="IWW1" s="149"/>
      <c r="IWX1" s="149"/>
      <c r="IWY1" s="149"/>
      <c r="IWZ1" s="149"/>
      <c r="IXA1" s="149"/>
      <c r="IXB1" s="149"/>
      <c r="IXC1" s="149"/>
      <c r="IXD1" s="149"/>
      <c r="IXE1" s="149"/>
      <c r="IXF1" s="149"/>
      <c r="IXG1" s="149"/>
      <c r="IXH1" s="149"/>
      <c r="IXI1" s="149"/>
      <c r="IXJ1" s="149"/>
      <c r="IXK1" s="149"/>
      <c r="IXL1" s="149"/>
      <c r="IXM1" s="149"/>
      <c r="IXN1" s="149"/>
      <c r="IXO1" s="149"/>
      <c r="IXP1" s="149"/>
      <c r="IXQ1" s="149"/>
      <c r="IXR1" s="149"/>
      <c r="IXS1" s="149"/>
      <c r="IXT1" s="149"/>
      <c r="IXU1" s="149"/>
      <c r="IXV1" s="149"/>
      <c r="IXW1" s="149"/>
      <c r="IXX1" s="149"/>
      <c r="IXY1" s="149"/>
      <c r="IXZ1" s="149"/>
      <c r="IYA1" s="149"/>
      <c r="IYB1" s="149"/>
      <c r="IYC1" s="149"/>
      <c r="IYD1" s="149"/>
      <c r="IYE1" s="149"/>
      <c r="IYF1" s="149"/>
      <c r="IYG1" s="149"/>
      <c r="IYH1" s="149"/>
      <c r="IYI1" s="149"/>
      <c r="IYJ1" s="149"/>
      <c r="IYK1" s="149"/>
      <c r="IYL1" s="149"/>
      <c r="IYM1" s="149"/>
      <c r="IYN1" s="149"/>
      <c r="IYO1" s="149"/>
      <c r="IYP1" s="149"/>
      <c r="IYQ1" s="149"/>
      <c r="IYR1" s="149"/>
      <c r="IYS1" s="149"/>
      <c r="IYT1" s="149"/>
      <c r="IYU1" s="149"/>
      <c r="IYV1" s="149"/>
      <c r="IYW1" s="149"/>
      <c r="IYX1" s="149"/>
      <c r="IYY1" s="149"/>
      <c r="IYZ1" s="149"/>
      <c r="IZA1" s="149"/>
      <c r="IZB1" s="149"/>
      <c r="IZC1" s="149"/>
      <c r="IZD1" s="149"/>
      <c r="IZE1" s="149"/>
      <c r="IZF1" s="149"/>
      <c r="IZG1" s="149"/>
      <c r="IZH1" s="149"/>
      <c r="IZI1" s="149"/>
      <c r="IZJ1" s="149"/>
      <c r="IZK1" s="149"/>
      <c r="IZL1" s="149"/>
      <c r="IZM1" s="149"/>
      <c r="IZN1" s="149"/>
      <c r="IZO1" s="149"/>
      <c r="IZP1" s="149"/>
      <c r="IZQ1" s="149"/>
      <c r="IZR1" s="149"/>
      <c r="IZS1" s="149"/>
      <c r="IZT1" s="149"/>
      <c r="IZU1" s="149"/>
      <c r="IZV1" s="149"/>
      <c r="IZW1" s="149"/>
      <c r="IZX1" s="149"/>
      <c r="IZY1" s="149"/>
      <c r="IZZ1" s="149"/>
      <c r="JAA1" s="149"/>
      <c r="JAB1" s="149"/>
      <c r="JAC1" s="149"/>
      <c r="JAD1" s="149"/>
      <c r="JAE1" s="149"/>
      <c r="JAF1" s="149"/>
      <c r="JAG1" s="149"/>
      <c r="JAH1" s="149"/>
      <c r="JAI1" s="149"/>
      <c r="JAJ1" s="149"/>
      <c r="JAK1" s="149"/>
      <c r="JAL1" s="149"/>
      <c r="JAM1" s="149"/>
      <c r="JAN1" s="149"/>
      <c r="JAO1" s="149"/>
      <c r="JAP1" s="149"/>
      <c r="JAQ1" s="149"/>
      <c r="JAR1" s="149"/>
      <c r="JAS1" s="149"/>
      <c r="JAT1" s="149"/>
      <c r="JAU1" s="149"/>
      <c r="JAV1" s="149"/>
      <c r="JAW1" s="149"/>
      <c r="JAX1" s="149"/>
      <c r="JAY1" s="149"/>
      <c r="JAZ1" s="149"/>
      <c r="JBA1" s="149"/>
      <c r="JBB1" s="149"/>
      <c r="JBC1" s="149"/>
      <c r="JBD1" s="149"/>
      <c r="JBE1" s="149"/>
      <c r="JBF1" s="149"/>
      <c r="JBG1" s="149"/>
      <c r="JBH1" s="149"/>
      <c r="JBI1" s="149"/>
      <c r="JBJ1" s="149"/>
      <c r="JBK1" s="149"/>
      <c r="JBL1" s="149"/>
      <c r="JBM1" s="149"/>
      <c r="JBN1" s="149"/>
      <c r="JBO1" s="149"/>
      <c r="JBP1" s="149"/>
      <c r="JBQ1" s="149"/>
      <c r="JBR1" s="149"/>
      <c r="JBS1" s="149"/>
      <c r="JBT1" s="149"/>
      <c r="JBU1" s="149"/>
      <c r="JBV1" s="149"/>
      <c r="JBW1" s="149"/>
      <c r="JBX1" s="149"/>
      <c r="JBY1" s="149"/>
      <c r="JBZ1" s="149"/>
      <c r="JCA1" s="149"/>
      <c r="JCB1" s="149"/>
      <c r="JCC1" s="149"/>
      <c r="JCD1" s="149"/>
      <c r="JCE1" s="149"/>
      <c r="JCF1" s="149"/>
      <c r="JCG1" s="149"/>
      <c r="JCH1" s="149"/>
      <c r="JCI1" s="149"/>
      <c r="JCJ1" s="149"/>
      <c r="JCK1" s="149"/>
      <c r="JCL1" s="149"/>
      <c r="JCM1" s="149"/>
      <c r="JCN1" s="149"/>
      <c r="JCO1" s="149"/>
      <c r="JCP1" s="149"/>
      <c r="JCQ1" s="149"/>
      <c r="JCR1" s="149"/>
      <c r="JCS1" s="149"/>
      <c r="JCT1" s="149"/>
      <c r="JCU1" s="149"/>
      <c r="JCV1" s="149"/>
      <c r="JCW1" s="149"/>
      <c r="JCX1" s="149"/>
      <c r="JCY1" s="149"/>
      <c r="JCZ1" s="149"/>
      <c r="JDA1" s="149"/>
      <c r="JDB1" s="149"/>
      <c r="JDC1" s="149"/>
      <c r="JDD1" s="149"/>
      <c r="JDE1" s="149"/>
      <c r="JDF1" s="149"/>
      <c r="JDG1" s="149"/>
      <c r="JDH1" s="149"/>
      <c r="JDI1" s="149"/>
      <c r="JDJ1" s="149"/>
      <c r="JDK1" s="149"/>
      <c r="JDL1" s="149"/>
      <c r="JDM1" s="149"/>
      <c r="JDN1" s="149"/>
      <c r="JDO1" s="149"/>
      <c r="JDP1" s="149"/>
      <c r="JDQ1" s="149"/>
      <c r="JDR1" s="149"/>
      <c r="JDS1" s="149"/>
      <c r="JDT1" s="149"/>
      <c r="JDU1" s="149"/>
      <c r="JDV1" s="149"/>
      <c r="JDW1" s="149"/>
      <c r="JDX1" s="149"/>
      <c r="JDY1" s="149"/>
      <c r="JDZ1" s="149"/>
      <c r="JEA1" s="149"/>
      <c r="JEB1" s="149"/>
      <c r="JEC1" s="149"/>
      <c r="JED1" s="149"/>
      <c r="JEE1" s="149"/>
      <c r="JEF1" s="149"/>
      <c r="JEG1" s="149"/>
      <c r="JEH1" s="149"/>
      <c r="JEI1" s="149"/>
      <c r="JEJ1" s="149"/>
      <c r="JEK1" s="149"/>
      <c r="JEL1" s="149"/>
      <c r="JEM1" s="149"/>
      <c r="JEN1" s="149"/>
      <c r="JEO1" s="149"/>
      <c r="JEP1" s="149"/>
      <c r="JEQ1" s="149"/>
      <c r="JER1" s="149"/>
      <c r="JES1" s="149"/>
      <c r="JET1" s="149"/>
      <c r="JEU1" s="149"/>
      <c r="JEV1" s="149"/>
      <c r="JEW1" s="149"/>
      <c r="JEX1" s="149"/>
      <c r="JEY1" s="149"/>
      <c r="JEZ1" s="149"/>
      <c r="JFA1" s="149"/>
      <c r="JFB1" s="149"/>
      <c r="JFC1" s="149"/>
      <c r="JFD1" s="149"/>
      <c r="JFE1" s="149"/>
      <c r="JFF1" s="149"/>
      <c r="JFG1" s="149"/>
      <c r="JFH1" s="149"/>
      <c r="JFI1" s="149"/>
      <c r="JFJ1" s="149"/>
      <c r="JFK1" s="149"/>
      <c r="JFL1" s="149"/>
      <c r="JFM1" s="149"/>
      <c r="JFN1" s="149"/>
      <c r="JFO1" s="149"/>
      <c r="JFP1" s="149"/>
      <c r="JFQ1" s="149"/>
      <c r="JFR1" s="149"/>
      <c r="JFS1" s="149"/>
      <c r="JFT1" s="149"/>
      <c r="JFU1" s="149"/>
      <c r="JFV1" s="149"/>
      <c r="JFW1" s="149"/>
      <c r="JFX1" s="149"/>
      <c r="JFY1" s="149"/>
      <c r="JFZ1" s="149"/>
      <c r="JGA1" s="149"/>
      <c r="JGB1" s="149"/>
      <c r="JGC1" s="149"/>
      <c r="JGD1" s="149"/>
      <c r="JGE1" s="149"/>
      <c r="JGF1" s="149"/>
      <c r="JGG1" s="149"/>
      <c r="JGH1" s="149"/>
      <c r="JGI1" s="149"/>
      <c r="JGJ1" s="149"/>
      <c r="JGK1" s="149"/>
      <c r="JGL1" s="149"/>
      <c r="JGM1" s="149"/>
      <c r="JGN1" s="149"/>
      <c r="JGO1" s="149"/>
      <c r="JGP1" s="149"/>
      <c r="JGQ1" s="149"/>
      <c r="JGR1" s="149"/>
      <c r="JGS1" s="149"/>
      <c r="JGT1" s="149"/>
      <c r="JGU1" s="149"/>
      <c r="JGV1" s="149"/>
      <c r="JGW1" s="149"/>
      <c r="JGX1" s="149"/>
      <c r="JGY1" s="149"/>
      <c r="JGZ1" s="149"/>
      <c r="JHA1" s="149"/>
      <c r="JHB1" s="149"/>
      <c r="JHC1" s="149"/>
      <c r="JHD1" s="149"/>
      <c r="JHE1" s="149"/>
      <c r="JHF1" s="149"/>
      <c r="JHG1" s="149"/>
      <c r="JHH1" s="149"/>
      <c r="JHI1" s="149"/>
      <c r="JHJ1" s="149"/>
      <c r="JHK1" s="149"/>
      <c r="JHL1" s="149"/>
      <c r="JHM1" s="149"/>
      <c r="JHN1" s="149"/>
      <c r="JHO1" s="149"/>
      <c r="JHP1" s="149"/>
      <c r="JHQ1" s="149"/>
      <c r="JHR1" s="149"/>
      <c r="JHS1" s="149"/>
      <c r="JHT1" s="149"/>
      <c r="JHU1" s="149"/>
      <c r="JHV1" s="149"/>
      <c r="JHW1" s="149"/>
      <c r="JHX1" s="149"/>
      <c r="JHY1" s="149"/>
      <c r="JHZ1" s="149"/>
      <c r="JIA1" s="149"/>
      <c r="JIB1" s="149"/>
      <c r="JIC1" s="149"/>
      <c r="JID1" s="149"/>
      <c r="JIE1" s="149"/>
      <c r="JIF1" s="149"/>
      <c r="JIG1" s="149"/>
      <c r="JIH1" s="149"/>
      <c r="JII1" s="149"/>
      <c r="JIJ1" s="149"/>
      <c r="JIK1" s="149"/>
      <c r="JIL1" s="149"/>
      <c r="JIM1" s="149"/>
      <c r="JIN1" s="149"/>
      <c r="JIO1" s="149"/>
      <c r="JIP1" s="149"/>
      <c r="JIQ1" s="149"/>
      <c r="JIR1" s="149"/>
      <c r="JIS1" s="149"/>
      <c r="JIT1" s="149"/>
      <c r="JIU1" s="149"/>
      <c r="JIV1" s="149"/>
      <c r="JIW1" s="149"/>
      <c r="JIX1" s="149"/>
      <c r="JIY1" s="149"/>
      <c r="JIZ1" s="149"/>
      <c r="JJA1" s="149"/>
      <c r="JJB1" s="149"/>
      <c r="JJC1" s="149"/>
      <c r="JJD1" s="149"/>
      <c r="JJE1" s="149"/>
      <c r="JJF1" s="149"/>
      <c r="JJG1" s="149"/>
      <c r="JJH1" s="149"/>
      <c r="JJI1" s="149"/>
      <c r="JJJ1" s="149"/>
      <c r="JJK1" s="149"/>
      <c r="JJL1" s="149"/>
      <c r="JJM1" s="149"/>
      <c r="JJN1" s="149"/>
      <c r="JJO1" s="149"/>
      <c r="JJP1" s="149"/>
      <c r="JJQ1" s="149"/>
      <c r="JJR1" s="149"/>
      <c r="JJS1" s="149"/>
      <c r="JJT1" s="149"/>
      <c r="JJU1" s="149"/>
      <c r="JJV1" s="149"/>
      <c r="JJW1" s="149"/>
      <c r="JJX1" s="149"/>
      <c r="JJY1" s="149"/>
      <c r="JJZ1" s="149"/>
      <c r="JKA1" s="149"/>
      <c r="JKB1" s="149"/>
      <c r="JKC1" s="149"/>
      <c r="JKD1" s="149"/>
      <c r="JKE1" s="149"/>
      <c r="JKF1" s="149"/>
      <c r="JKG1" s="149"/>
      <c r="JKH1" s="149"/>
      <c r="JKI1" s="149"/>
      <c r="JKJ1" s="149"/>
      <c r="JKK1" s="149"/>
      <c r="JKL1" s="149"/>
      <c r="JKM1" s="149"/>
      <c r="JKN1" s="149"/>
      <c r="JKO1" s="149"/>
      <c r="JKP1" s="149"/>
      <c r="JKQ1" s="149"/>
      <c r="JKR1" s="149"/>
      <c r="JKS1" s="149"/>
      <c r="JKT1" s="149"/>
      <c r="JKU1" s="149"/>
      <c r="JKV1" s="149"/>
      <c r="JKW1" s="149"/>
      <c r="JKX1" s="149"/>
      <c r="JKY1" s="149"/>
      <c r="JKZ1" s="149"/>
      <c r="JLA1" s="149"/>
      <c r="JLB1" s="149"/>
      <c r="JLC1" s="149"/>
      <c r="JLD1" s="149"/>
      <c r="JLE1" s="149"/>
      <c r="JLF1" s="149"/>
      <c r="JLG1" s="149"/>
      <c r="JLH1" s="149"/>
      <c r="JLI1" s="149"/>
      <c r="JLJ1" s="149"/>
      <c r="JLK1" s="149"/>
      <c r="JLL1" s="149"/>
      <c r="JLM1" s="149"/>
      <c r="JLN1" s="149"/>
      <c r="JLO1" s="149"/>
      <c r="JLP1" s="149"/>
      <c r="JLQ1" s="149"/>
      <c r="JLR1" s="149"/>
      <c r="JLS1" s="149"/>
      <c r="JLT1" s="149"/>
      <c r="JLU1" s="149"/>
      <c r="JLV1" s="149"/>
      <c r="JLW1" s="149"/>
      <c r="JLX1" s="149"/>
      <c r="JLY1" s="149"/>
      <c r="JLZ1" s="149"/>
      <c r="JMA1" s="149"/>
      <c r="JMB1" s="149"/>
      <c r="JMC1" s="149"/>
      <c r="JMD1" s="149"/>
      <c r="JME1" s="149"/>
      <c r="JMF1" s="149"/>
      <c r="JMG1" s="149"/>
      <c r="JMH1" s="149"/>
      <c r="JMI1" s="149"/>
      <c r="JMJ1" s="149"/>
      <c r="JMK1" s="149"/>
      <c r="JML1" s="149"/>
      <c r="JMM1" s="149"/>
      <c r="JMN1" s="149"/>
      <c r="JMO1" s="149"/>
      <c r="JMP1" s="149"/>
      <c r="JMQ1" s="149"/>
      <c r="JMR1" s="149"/>
      <c r="JMS1" s="149"/>
      <c r="JMT1" s="149"/>
      <c r="JMU1" s="149"/>
      <c r="JMV1" s="149"/>
      <c r="JMW1" s="149"/>
      <c r="JMX1" s="149"/>
      <c r="JMY1" s="149"/>
      <c r="JMZ1" s="149"/>
      <c r="JNA1" s="149"/>
      <c r="JNB1" s="149"/>
      <c r="JNC1" s="149"/>
      <c r="JND1" s="149"/>
      <c r="JNE1" s="149"/>
      <c r="JNF1" s="149"/>
      <c r="JNG1" s="149"/>
      <c r="JNH1" s="149"/>
      <c r="JNI1" s="149"/>
      <c r="JNJ1" s="149"/>
      <c r="JNK1" s="149"/>
      <c r="JNL1" s="149"/>
      <c r="JNM1" s="149"/>
      <c r="JNN1" s="149"/>
      <c r="JNO1" s="149"/>
      <c r="JNP1" s="149"/>
      <c r="JNQ1" s="149"/>
      <c r="JNR1" s="149"/>
      <c r="JNS1" s="149"/>
      <c r="JNT1" s="149"/>
      <c r="JNU1" s="149"/>
      <c r="JNV1" s="149"/>
      <c r="JNW1" s="149"/>
      <c r="JNX1" s="149"/>
      <c r="JNY1" s="149"/>
      <c r="JNZ1" s="149"/>
      <c r="JOA1" s="149"/>
      <c r="JOB1" s="149"/>
      <c r="JOC1" s="149"/>
      <c r="JOD1" s="149"/>
      <c r="JOE1" s="149"/>
      <c r="JOF1" s="149"/>
      <c r="JOG1" s="149"/>
      <c r="JOH1" s="149"/>
      <c r="JOI1" s="149"/>
      <c r="JOJ1" s="149"/>
      <c r="JOK1" s="149"/>
      <c r="JOL1" s="149"/>
      <c r="JOM1" s="149"/>
      <c r="JON1" s="149"/>
      <c r="JOO1" s="149"/>
      <c r="JOP1" s="149"/>
      <c r="JOQ1" s="149"/>
      <c r="JOR1" s="149"/>
      <c r="JOS1" s="149"/>
      <c r="JOT1" s="149"/>
      <c r="JOU1" s="149"/>
      <c r="JOV1" s="149"/>
      <c r="JOW1" s="149"/>
      <c r="JOX1" s="149"/>
      <c r="JOY1" s="149"/>
      <c r="JOZ1" s="149"/>
      <c r="JPA1" s="149"/>
      <c r="JPB1" s="149"/>
      <c r="JPC1" s="149"/>
      <c r="JPD1" s="149"/>
      <c r="JPE1" s="149"/>
      <c r="JPF1" s="149"/>
      <c r="JPG1" s="149"/>
      <c r="JPH1" s="149"/>
      <c r="JPI1" s="149"/>
      <c r="JPJ1" s="149"/>
      <c r="JPK1" s="149"/>
      <c r="JPL1" s="149"/>
      <c r="JPM1" s="149"/>
      <c r="JPN1" s="149"/>
      <c r="JPO1" s="149"/>
      <c r="JPP1" s="149"/>
      <c r="JPQ1" s="149"/>
      <c r="JPR1" s="149"/>
      <c r="JPS1" s="149"/>
      <c r="JPT1" s="149"/>
      <c r="JPU1" s="149"/>
      <c r="JPV1" s="149"/>
      <c r="JPW1" s="149"/>
      <c r="JPX1" s="149"/>
      <c r="JPY1" s="149"/>
      <c r="JPZ1" s="149"/>
      <c r="JQA1" s="149"/>
      <c r="JQB1" s="149"/>
      <c r="JQC1" s="149"/>
      <c r="JQD1" s="149"/>
      <c r="JQE1" s="149"/>
      <c r="JQF1" s="149"/>
      <c r="JQG1" s="149"/>
      <c r="JQH1" s="149"/>
      <c r="JQI1" s="149"/>
      <c r="JQJ1" s="149"/>
      <c r="JQK1" s="149"/>
      <c r="JQL1" s="149"/>
      <c r="JQM1" s="149"/>
      <c r="JQN1" s="149"/>
      <c r="JQO1" s="149"/>
      <c r="JQP1" s="149"/>
      <c r="JQQ1" s="149"/>
      <c r="JQR1" s="149"/>
      <c r="JQS1" s="149"/>
      <c r="JQT1" s="149"/>
      <c r="JQU1" s="149"/>
      <c r="JQV1" s="149"/>
      <c r="JQW1" s="149"/>
      <c r="JQX1" s="149"/>
      <c r="JQY1" s="149"/>
      <c r="JQZ1" s="149"/>
      <c r="JRA1" s="149"/>
      <c r="JRB1" s="149"/>
      <c r="JRC1" s="149"/>
      <c r="JRD1" s="149"/>
      <c r="JRE1" s="149"/>
      <c r="JRF1" s="149"/>
      <c r="JRG1" s="149"/>
      <c r="JRH1" s="149"/>
      <c r="JRI1" s="149"/>
      <c r="JRJ1" s="149"/>
      <c r="JRK1" s="149"/>
      <c r="JRL1" s="149"/>
      <c r="JRM1" s="149"/>
      <c r="JRN1" s="149"/>
      <c r="JRO1" s="149"/>
      <c r="JRP1" s="149"/>
      <c r="JRQ1" s="149"/>
      <c r="JRR1" s="149"/>
      <c r="JRS1" s="149"/>
      <c r="JRT1" s="149"/>
      <c r="JRU1" s="149"/>
      <c r="JRV1" s="149"/>
      <c r="JRW1" s="149"/>
      <c r="JRX1" s="149"/>
      <c r="JRY1" s="149"/>
      <c r="JRZ1" s="149"/>
      <c r="JSA1" s="149"/>
      <c r="JSB1" s="149"/>
      <c r="JSC1" s="149"/>
      <c r="JSD1" s="149"/>
      <c r="JSE1" s="149"/>
      <c r="JSF1" s="149"/>
      <c r="JSG1" s="149"/>
      <c r="JSH1" s="149"/>
      <c r="JSI1" s="149"/>
      <c r="JSJ1" s="149"/>
      <c r="JSK1" s="149"/>
      <c r="JSL1" s="149"/>
      <c r="JSM1" s="149"/>
      <c r="JSN1" s="149"/>
      <c r="JSO1" s="149"/>
      <c r="JSP1" s="149"/>
      <c r="JSQ1" s="149"/>
      <c r="JSR1" s="149"/>
      <c r="JSS1" s="149"/>
      <c r="JST1" s="149"/>
      <c r="JSU1" s="149"/>
      <c r="JSV1" s="149"/>
      <c r="JSW1" s="149"/>
      <c r="JSX1" s="149"/>
      <c r="JSY1" s="149"/>
      <c r="JSZ1" s="149"/>
      <c r="JTA1" s="149"/>
      <c r="JTB1" s="149"/>
      <c r="JTC1" s="149"/>
      <c r="JTD1" s="149"/>
      <c r="JTE1" s="149"/>
      <c r="JTF1" s="149"/>
      <c r="JTG1" s="149"/>
      <c r="JTH1" s="149"/>
      <c r="JTI1" s="149"/>
      <c r="JTJ1" s="149"/>
      <c r="JTK1" s="149"/>
      <c r="JTL1" s="149"/>
      <c r="JTM1" s="149"/>
      <c r="JTN1" s="149"/>
      <c r="JTO1" s="149"/>
      <c r="JTP1" s="149"/>
      <c r="JTQ1" s="149"/>
      <c r="JTR1" s="149"/>
      <c r="JTS1" s="149"/>
      <c r="JTT1" s="149"/>
      <c r="JTU1" s="149"/>
      <c r="JTV1" s="149"/>
      <c r="JTW1" s="149"/>
      <c r="JTX1" s="149"/>
      <c r="JTY1" s="149"/>
      <c r="JTZ1" s="149"/>
      <c r="JUA1" s="149"/>
      <c r="JUB1" s="149"/>
      <c r="JUC1" s="149"/>
      <c r="JUD1" s="149"/>
      <c r="JUE1" s="149"/>
      <c r="JUF1" s="149"/>
      <c r="JUG1" s="149"/>
      <c r="JUH1" s="149"/>
      <c r="JUI1" s="149"/>
      <c r="JUJ1" s="149"/>
      <c r="JUK1" s="149"/>
      <c r="JUL1" s="149"/>
      <c r="JUM1" s="149"/>
      <c r="JUN1" s="149"/>
      <c r="JUO1" s="149"/>
      <c r="JUP1" s="149"/>
      <c r="JUQ1" s="149"/>
      <c r="JUR1" s="149"/>
      <c r="JUS1" s="149"/>
      <c r="JUT1" s="149"/>
      <c r="JUU1" s="149"/>
      <c r="JUV1" s="149"/>
      <c r="JUW1" s="149"/>
      <c r="JUX1" s="149"/>
      <c r="JUY1" s="149"/>
      <c r="JUZ1" s="149"/>
      <c r="JVA1" s="149"/>
      <c r="JVB1" s="149"/>
      <c r="JVC1" s="149"/>
      <c r="JVD1" s="149"/>
      <c r="JVE1" s="149"/>
      <c r="JVF1" s="149"/>
      <c r="JVG1" s="149"/>
      <c r="JVH1" s="149"/>
      <c r="JVI1" s="149"/>
      <c r="JVJ1" s="149"/>
      <c r="JVK1" s="149"/>
      <c r="JVL1" s="149"/>
      <c r="JVM1" s="149"/>
      <c r="JVN1" s="149"/>
      <c r="JVO1" s="149"/>
      <c r="JVP1" s="149"/>
      <c r="JVQ1" s="149"/>
      <c r="JVR1" s="149"/>
      <c r="JVS1" s="149"/>
      <c r="JVT1" s="149"/>
      <c r="JVU1" s="149"/>
      <c r="JVV1" s="149"/>
      <c r="JVW1" s="149"/>
      <c r="JVX1" s="149"/>
      <c r="JVY1" s="149"/>
      <c r="JVZ1" s="149"/>
      <c r="JWA1" s="149"/>
      <c r="JWB1" s="149"/>
      <c r="JWC1" s="149"/>
      <c r="JWD1" s="149"/>
      <c r="JWE1" s="149"/>
      <c r="JWF1" s="149"/>
      <c r="JWG1" s="149"/>
      <c r="JWH1" s="149"/>
      <c r="JWI1" s="149"/>
      <c r="JWJ1" s="149"/>
      <c r="JWK1" s="149"/>
      <c r="JWL1" s="149"/>
      <c r="JWM1" s="149"/>
      <c r="JWN1" s="149"/>
      <c r="JWO1" s="149"/>
      <c r="JWP1" s="149"/>
      <c r="JWQ1" s="149"/>
      <c r="JWR1" s="149"/>
      <c r="JWS1" s="149"/>
      <c r="JWT1" s="149"/>
      <c r="JWU1" s="149"/>
      <c r="JWV1" s="149"/>
      <c r="JWW1" s="149"/>
      <c r="JWX1" s="149"/>
      <c r="JWY1" s="149"/>
      <c r="JWZ1" s="149"/>
      <c r="JXA1" s="149"/>
      <c r="JXB1" s="149"/>
      <c r="JXC1" s="149"/>
      <c r="JXD1" s="149"/>
      <c r="JXE1" s="149"/>
      <c r="JXF1" s="149"/>
      <c r="JXG1" s="149"/>
      <c r="JXH1" s="149"/>
      <c r="JXI1" s="149"/>
      <c r="JXJ1" s="149"/>
      <c r="JXK1" s="149"/>
      <c r="JXL1" s="149"/>
      <c r="JXM1" s="149"/>
      <c r="JXN1" s="149"/>
      <c r="JXO1" s="149"/>
      <c r="JXP1" s="149"/>
      <c r="JXQ1" s="149"/>
      <c r="JXR1" s="149"/>
      <c r="JXS1" s="149"/>
      <c r="JXT1" s="149"/>
      <c r="JXU1" s="149"/>
      <c r="JXV1" s="149"/>
      <c r="JXW1" s="149"/>
      <c r="JXX1" s="149"/>
      <c r="JXY1" s="149"/>
      <c r="JXZ1" s="149"/>
      <c r="JYA1" s="149"/>
      <c r="JYB1" s="149"/>
      <c r="JYC1" s="149"/>
      <c r="JYD1" s="149"/>
      <c r="JYE1" s="149"/>
      <c r="JYF1" s="149"/>
      <c r="JYG1" s="149"/>
      <c r="JYH1" s="149"/>
      <c r="JYI1" s="149"/>
      <c r="JYJ1" s="149"/>
      <c r="JYK1" s="149"/>
      <c r="JYL1" s="149"/>
      <c r="JYM1" s="149"/>
      <c r="JYN1" s="149"/>
      <c r="JYO1" s="149"/>
      <c r="JYP1" s="149"/>
      <c r="JYQ1" s="149"/>
      <c r="JYR1" s="149"/>
      <c r="JYS1" s="149"/>
      <c r="JYT1" s="149"/>
      <c r="JYU1" s="149"/>
      <c r="JYV1" s="149"/>
      <c r="JYW1" s="149"/>
      <c r="JYX1" s="149"/>
      <c r="JYY1" s="149"/>
      <c r="JYZ1" s="149"/>
      <c r="JZA1" s="149"/>
      <c r="JZB1" s="149"/>
      <c r="JZC1" s="149"/>
      <c r="JZD1" s="149"/>
      <c r="JZE1" s="149"/>
      <c r="JZF1" s="149"/>
      <c r="JZG1" s="149"/>
      <c r="JZH1" s="149"/>
      <c r="JZI1" s="149"/>
      <c r="JZJ1" s="149"/>
      <c r="JZK1" s="149"/>
      <c r="JZL1" s="149"/>
      <c r="JZM1" s="149"/>
      <c r="JZN1" s="149"/>
      <c r="JZO1" s="149"/>
      <c r="JZP1" s="149"/>
      <c r="JZQ1" s="149"/>
      <c r="JZR1" s="149"/>
      <c r="JZS1" s="149"/>
      <c r="JZT1" s="149"/>
      <c r="JZU1" s="149"/>
      <c r="JZV1" s="149"/>
      <c r="JZW1" s="149"/>
      <c r="JZX1" s="149"/>
      <c r="JZY1" s="149"/>
      <c r="JZZ1" s="149"/>
      <c r="KAA1" s="149"/>
      <c r="KAB1" s="149"/>
      <c r="KAC1" s="149"/>
      <c r="KAD1" s="149"/>
      <c r="KAE1" s="149"/>
      <c r="KAF1" s="149"/>
      <c r="KAG1" s="149"/>
      <c r="KAH1" s="149"/>
      <c r="KAI1" s="149"/>
      <c r="KAJ1" s="149"/>
      <c r="KAK1" s="149"/>
      <c r="KAL1" s="149"/>
      <c r="KAM1" s="149"/>
      <c r="KAN1" s="149"/>
      <c r="KAO1" s="149"/>
      <c r="KAP1" s="149"/>
      <c r="KAQ1" s="149"/>
      <c r="KAR1" s="149"/>
      <c r="KAS1" s="149"/>
      <c r="KAT1" s="149"/>
      <c r="KAU1" s="149"/>
      <c r="KAV1" s="149"/>
      <c r="KAW1" s="149"/>
      <c r="KAX1" s="149"/>
      <c r="KAY1" s="149"/>
      <c r="KAZ1" s="149"/>
      <c r="KBA1" s="149"/>
      <c r="KBB1" s="149"/>
      <c r="KBC1" s="149"/>
      <c r="KBD1" s="149"/>
      <c r="KBE1" s="149"/>
      <c r="KBF1" s="149"/>
      <c r="KBG1" s="149"/>
      <c r="KBH1" s="149"/>
      <c r="KBI1" s="149"/>
      <c r="KBJ1" s="149"/>
      <c r="KBK1" s="149"/>
      <c r="KBL1" s="149"/>
      <c r="KBM1" s="149"/>
      <c r="KBN1" s="149"/>
      <c r="KBO1" s="149"/>
      <c r="KBP1" s="149"/>
      <c r="KBQ1" s="149"/>
      <c r="KBR1" s="149"/>
      <c r="KBS1" s="149"/>
      <c r="KBT1" s="149"/>
      <c r="KBU1" s="149"/>
      <c r="KBV1" s="149"/>
      <c r="KBW1" s="149"/>
      <c r="KBX1" s="149"/>
      <c r="KBY1" s="149"/>
      <c r="KBZ1" s="149"/>
      <c r="KCA1" s="149"/>
      <c r="KCB1" s="149"/>
      <c r="KCC1" s="149"/>
      <c r="KCD1" s="149"/>
      <c r="KCE1" s="149"/>
      <c r="KCF1" s="149"/>
      <c r="KCG1" s="149"/>
      <c r="KCH1" s="149"/>
      <c r="KCI1" s="149"/>
      <c r="KCJ1" s="149"/>
      <c r="KCK1" s="149"/>
      <c r="KCL1" s="149"/>
      <c r="KCM1" s="149"/>
      <c r="KCN1" s="149"/>
      <c r="KCO1" s="149"/>
      <c r="KCP1" s="149"/>
      <c r="KCQ1" s="149"/>
      <c r="KCR1" s="149"/>
      <c r="KCS1" s="149"/>
      <c r="KCT1" s="149"/>
      <c r="KCU1" s="149"/>
      <c r="KCV1" s="149"/>
      <c r="KCW1" s="149"/>
      <c r="KCX1" s="149"/>
      <c r="KCY1" s="149"/>
      <c r="KCZ1" s="149"/>
      <c r="KDA1" s="149"/>
      <c r="KDB1" s="149"/>
      <c r="KDC1" s="149"/>
      <c r="KDD1" s="149"/>
      <c r="KDE1" s="149"/>
      <c r="KDF1" s="149"/>
      <c r="KDG1" s="149"/>
      <c r="KDH1" s="149"/>
      <c r="KDI1" s="149"/>
      <c r="KDJ1" s="149"/>
      <c r="KDK1" s="149"/>
      <c r="KDL1" s="149"/>
      <c r="KDM1" s="149"/>
      <c r="KDN1" s="149"/>
      <c r="KDO1" s="149"/>
      <c r="KDP1" s="149"/>
      <c r="KDQ1" s="149"/>
      <c r="KDR1" s="149"/>
      <c r="KDS1" s="149"/>
      <c r="KDT1" s="149"/>
      <c r="KDU1" s="149"/>
      <c r="KDV1" s="149"/>
      <c r="KDW1" s="149"/>
      <c r="KDX1" s="149"/>
      <c r="KDY1" s="149"/>
      <c r="KDZ1" s="149"/>
      <c r="KEA1" s="149"/>
      <c r="KEB1" s="149"/>
      <c r="KEC1" s="149"/>
      <c r="KED1" s="149"/>
      <c r="KEE1" s="149"/>
      <c r="KEF1" s="149"/>
      <c r="KEG1" s="149"/>
      <c r="KEH1" s="149"/>
      <c r="KEI1" s="149"/>
      <c r="KEJ1" s="149"/>
      <c r="KEK1" s="149"/>
      <c r="KEL1" s="149"/>
      <c r="KEM1" s="149"/>
      <c r="KEN1" s="149"/>
      <c r="KEO1" s="149"/>
      <c r="KEP1" s="149"/>
      <c r="KEQ1" s="149"/>
      <c r="KER1" s="149"/>
      <c r="KES1" s="149"/>
      <c r="KET1" s="149"/>
      <c r="KEU1" s="149"/>
      <c r="KEV1" s="149"/>
      <c r="KEW1" s="149"/>
      <c r="KEX1" s="149"/>
      <c r="KEY1" s="149"/>
      <c r="KEZ1" s="149"/>
      <c r="KFA1" s="149"/>
      <c r="KFB1" s="149"/>
      <c r="KFC1" s="149"/>
      <c r="KFD1" s="149"/>
      <c r="KFE1" s="149"/>
      <c r="KFF1" s="149"/>
      <c r="KFG1" s="149"/>
      <c r="KFH1" s="149"/>
      <c r="KFI1" s="149"/>
      <c r="KFJ1" s="149"/>
      <c r="KFK1" s="149"/>
      <c r="KFL1" s="149"/>
      <c r="KFM1" s="149"/>
      <c r="KFN1" s="149"/>
      <c r="KFO1" s="149"/>
      <c r="KFP1" s="149"/>
      <c r="KFQ1" s="149"/>
      <c r="KFR1" s="149"/>
      <c r="KFS1" s="149"/>
      <c r="KFT1" s="149"/>
      <c r="KFU1" s="149"/>
      <c r="KFV1" s="149"/>
      <c r="KFW1" s="149"/>
      <c r="KFX1" s="149"/>
      <c r="KFY1" s="149"/>
      <c r="KFZ1" s="149"/>
      <c r="KGA1" s="149"/>
      <c r="KGB1" s="149"/>
      <c r="KGC1" s="149"/>
      <c r="KGD1" s="149"/>
      <c r="KGE1" s="149"/>
      <c r="KGF1" s="149"/>
      <c r="KGG1" s="149"/>
      <c r="KGH1" s="149"/>
      <c r="KGI1" s="149"/>
      <c r="KGJ1" s="149"/>
      <c r="KGK1" s="149"/>
      <c r="KGL1" s="149"/>
      <c r="KGM1" s="149"/>
      <c r="KGN1" s="149"/>
      <c r="KGO1" s="149"/>
      <c r="KGP1" s="149"/>
      <c r="KGQ1" s="149"/>
      <c r="KGR1" s="149"/>
      <c r="KGS1" s="149"/>
      <c r="KGT1" s="149"/>
      <c r="KGU1" s="149"/>
      <c r="KGV1" s="149"/>
      <c r="KGW1" s="149"/>
      <c r="KGX1" s="149"/>
      <c r="KGY1" s="149"/>
      <c r="KGZ1" s="149"/>
      <c r="KHA1" s="149"/>
      <c r="KHB1" s="149"/>
      <c r="KHC1" s="149"/>
      <c r="KHD1" s="149"/>
      <c r="KHE1" s="149"/>
      <c r="KHF1" s="149"/>
      <c r="KHG1" s="149"/>
      <c r="KHH1" s="149"/>
      <c r="KHI1" s="149"/>
      <c r="KHJ1" s="149"/>
      <c r="KHK1" s="149"/>
      <c r="KHL1" s="149"/>
      <c r="KHM1" s="149"/>
      <c r="KHN1" s="149"/>
      <c r="KHO1" s="149"/>
      <c r="KHP1" s="149"/>
      <c r="KHQ1" s="149"/>
      <c r="KHR1" s="149"/>
      <c r="KHS1" s="149"/>
      <c r="KHT1" s="149"/>
      <c r="KHU1" s="149"/>
      <c r="KHV1" s="149"/>
      <c r="KHW1" s="149"/>
      <c r="KHX1" s="149"/>
      <c r="KHY1" s="149"/>
      <c r="KHZ1" s="149"/>
      <c r="KIA1" s="149"/>
      <c r="KIB1" s="149"/>
      <c r="KIC1" s="149"/>
      <c r="KID1" s="149"/>
      <c r="KIE1" s="149"/>
      <c r="KIF1" s="149"/>
      <c r="KIG1" s="149"/>
      <c r="KIH1" s="149"/>
      <c r="KII1" s="149"/>
      <c r="KIJ1" s="149"/>
      <c r="KIK1" s="149"/>
      <c r="KIL1" s="149"/>
      <c r="KIM1" s="149"/>
      <c r="KIN1" s="149"/>
      <c r="KIO1" s="149"/>
      <c r="KIP1" s="149"/>
      <c r="KIQ1" s="149"/>
      <c r="KIR1" s="149"/>
      <c r="KIS1" s="149"/>
      <c r="KIT1" s="149"/>
      <c r="KIU1" s="149"/>
      <c r="KIV1" s="149"/>
      <c r="KIW1" s="149"/>
      <c r="KIX1" s="149"/>
      <c r="KIY1" s="149"/>
      <c r="KIZ1" s="149"/>
      <c r="KJA1" s="149"/>
      <c r="KJB1" s="149"/>
      <c r="KJC1" s="149"/>
      <c r="KJD1" s="149"/>
      <c r="KJE1" s="149"/>
      <c r="KJF1" s="149"/>
      <c r="KJG1" s="149"/>
      <c r="KJH1" s="149"/>
      <c r="KJI1" s="149"/>
      <c r="KJJ1" s="149"/>
      <c r="KJK1" s="149"/>
      <c r="KJL1" s="149"/>
      <c r="KJM1" s="149"/>
      <c r="KJN1" s="149"/>
      <c r="KJO1" s="149"/>
      <c r="KJP1" s="149"/>
      <c r="KJQ1" s="149"/>
      <c r="KJR1" s="149"/>
      <c r="KJS1" s="149"/>
      <c r="KJT1" s="149"/>
      <c r="KJU1" s="149"/>
      <c r="KJV1" s="149"/>
      <c r="KJW1" s="149"/>
      <c r="KJX1" s="149"/>
      <c r="KJY1" s="149"/>
      <c r="KJZ1" s="149"/>
      <c r="KKA1" s="149"/>
      <c r="KKB1" s="149"/>
      <c r="KKC1" s="149"/>
      <c r="KKD1" s="149"/>
      <c r="KKE1" s="149"/>
      <c r="KKF1" s="149"/>
      <c r="KKG1" s="149"/>
      <c r="KKH1" s="149"/>
      <c r="KKI1" s="149"/>
      <c r="KKJ1" s="149"/>
      <c r="KKK1" s="149"/>
      <c r="KKL1" s="149"/>
      <c r="KKM1" s="149"/>
      <c r="KKN1" s="149"/>
      <c r="KKO1" s="149"/>
      <c r="KKP1" s="149"/>
      <c r="KKQ1" s="149"/>
      <c r="KKR1" s="149"/>
      <c r="KKS1" s="149"/>
      <c r="KKT1" s="149"/>
      <c r="KKU1" s="149"/>
      <c r="KKV1" s="149"/>
      <c r="KKW1" s="149"/>
      <c r="KKX1" s="149"/>
      <c r="KKY1" s="149"/>
      <c r="KKZ1" s="149"/>
      <c r="KLA1" s="149"/>
      <c r="KLB1" s="149"/>
      <c r="KLC1" s="149"/>
      <c r="KLD1" s="149"/>
      <c r="KLE1" s="149"/>
      <c r="KLF1" s="149"/>
      <c r="KLG1" s="149"/>
      <c r="KLH1" s="149"/>
      <c r="KLI1" s="149"/>
      <c r="KLJ1" s="149"/>
      <c r="KLK1" s="149"/>
      <c r="KLL1" s="149"/>
      <c r="KLM1" s="149"/>
      <c r="KLN1" s="149"/>
      <c r="KLO1" s="149"/>
      <c r="KLP1" s="149"/>
      <c r="KLQ1" s="149"/>
      <c r="KLR1" s="149"/>
      <c r="KLS1" s="149"/>
      <c r="KLT1" s="149"/>
      <c r="KLU1" s="149"/>
      <c r="KLV1" s="149"/>
      <c r="KLW1" s="149"/>
      <c r="KLX1" s="149"/>
      <c r="KLY1" s="149"/>
      <c r="KLZ1" s="149"/>
      <c r="KMA1" s="149"/>
      <c r="KMB1" s="149"/>
      <c r="KMC1" s="149"/>
      <c r="KMD1" s="149"/>
      <c r="KME1" s="149"/>
      <c r="KMF1" s="149"/>
      <c r="KMG1" s="149"/>
      <c r="KMH1" s="149"/>
      <c r="KMI1" s="149"/>
      <c r="KMJ1" s="149"/>
      <c r="KMK1" s="149"/>
      <c r="KML1" s="149"/>
      <c r="KMM1" s="149"/>
      <c r="KMN1" s="149"/>
      <c r="KMO1" s="149"/>
      <c r="KMP1" s="149"/>
      <c r="KMQ1" s="149"/>
      <c r="KMR1" s="149"/>
      <c r="KMS1" s="149"/>
      <c r="KMT1" s="149"/>
      <c r="KMU1" s="149"/>
      <c r="KMV1" s="149"/>
      <c r="KMW1" s="149"/>
      <c r="KMX1" s="149"/>
      <c r="KMY1" s="149"/>
      <c r="KMZ1" s="149"/>
      <c r="KNA1" s="149"/>
      <c r="KNB1" s="149"/>
      <c r="KNC1" s="149"/>
      <c r="KND1" s="149"/>
      <c r="KNE1" s="149"/>
      <c r="KNF1" s="149"/>
      <c r="KNG1" s="149"/>
      <c r="KNH1" s="149"/>
      <c r="KNI1" s="149"/>
      <c r="KNJ1" s="149"/>
      <c r="KNK1" s="149"/>
      <c r="KNL1" s="149"/>
      <c r="KNM1" s="149"/>
      <c r="KNN1" s="149"/>
      <c r="KNO1" s="149"/>
      <c r="KNP1" s="149"/>
      <c r="KNQ1" s="149"/>
      <c r="KNR1" s="149"/>
      <c r="KNS1" s="149"/>
      <c r="KNT1" s="149"/>
      <c r="KNU1" s="149"/>
      <c r="KNV1" s="149"/>
      <c r="KNW1" s="149"/>
      <c r="KNX1" s="149"/>
      <c r="KNY1" s="149"/>
      <c r="KNZ1" s="149"/>
      <c r="KOA1" s="149"/>
      <c r="KOB1" s="149"/>
      <c r="KOC1" s="149"/>
      <c r="KOD1" s="149"/>
      <c r="KOE1" s="149"/>
      <c r="KOF1" s="149"/>
      <c r="KOG1" s="149"/>
      <c r="KOH1" s="149"/>
      <c r="KOI1" s="149"/>
      <c r="KOJ1" s="149"/>
      <c r="KOK1" s="149"/>
      <c r="KOL1" s="149"/>
      <c r="KOM1" s="149"/>
      <c r="KON1" s="149"/>
      <c r="KOO1" s="149"/>
      <c r="KOP1" s="149"/>
      <c r="KOQ1" s="149"/>
      <c r="KOR1" s="149"/>
      <c r="KOS1" s="149"/>
      <c r="KOT1" s="149"/>
      <c r="KOU1" s="149"/>
      <c r="KOV1" s="149"/>
      <c r="KOW1" s="149"/>
      <c r="KOX1" s="149"/>
      <c r="KOY1" s="149"/>
      <c r="KOZ1" s="149"/>
      <c r="KPA1" s="149"/>
      <c r="KPB1" s="149"/>
      <c r="KPC1" s="149"/>
      <c r="KPD1" s="149"/>
      <c r="KPE1" s="149"/>
      <c r="KPF1" s="149"/>
      <c r="KPG1" s="149"/>
      <c r="KPH1" s="149"/>
      <c r="KPI1" s="149"/>
      <c r="KPJ1" s="149"/>
      <c r="KPK1" s="149"/>
      <c r="KPL1" s="149"/>
      <c r="KPM1" s="149"/>
      <c r="KPN1" s="149"/>
      <c r="KPO1" s="149"/>
      <c r="KPP1" s="149"/>
      <c r="KPQ1" s="149"/>
      <c r="KPR1" s="149"/>
      <c r="KPS1" s="149"/>
      <c r="KPT1" s="149"/>
      <c r="KPU1" s="149"/>
      <c r="KPV1" s="149"/>
      <c r="KPW1" s="149"/>
      <c r="KPX1" s="149"/>
      <c r="KPY1" s="149"/>
      <c r="KPZ1" s="149"/>
      <c r="KQA1" s="149"/>
      <c r="KQB1" s="149"/>
      <c r="KQC1" s="149"/>
      <c r="KQD1" s="149"/>
      <c r="KQE1" s="149"/>
      <c r="KQF1" s="149"/>
      <c r="KQG1" s="149"/>
      <c r="KQH1" s="149"/>
      <c r="KQI1" s="149"/>
      <c r="KQJ1" s="149"/>
      <c r="KQK1" s="149"/>
      <c r="KQL1" s="149"/>
      <c r="KQM1" s="149"/>
      <c r="KQN1" s="149"/>
      <c r="KQO1" s="149"/>
      <c r="KQP1" s="149"/>
      <c r="KQQ1" s="149"/>
      <c r="KQR1" s="149"/>
      <c r="KQS1" s="149"/>
      <c r="KQT1" s="149"/>
      <c r="KQU1" s="149"/>
      <c r="KQV1" s="149"/>
      <c r="KQW1" s="149"/>
      <c r="KQX1" s="149"/>
      <c r="KQY1" s="149"/>
      <c r="KQZ1" s="149"/>
      <c r="KRA1" s="149"/>
      <c r="KRB1" s="149"/>
      <c r="KRC1" s="149"/>
      <c r="KRD1" s="149"/>
      <c r="KRE1" s="149"/>
      <c r="KRF1" s="149"/>
      <c r="KRG1" s="149"/>
      <c r="KRH1" s="149"/>
      <c r="KRI1" s="149"/>
      <c r="KRJ1" s="149"/>
      <c r="KRK1" s="149"/>
      <c r="KRL1" s="149"/>
      <c r="KRM1" s="149"/>
      <c r="KRN1" s="149"/>
      <c r="KRO1" s="149"/>
      <c r="KRP1" s="149"/>
      <c r="KRQ1" s="149"/>
      <c r="KRR1" s="149"/>
      <c r="KRS1" s="149"/>
      <c r="KRT1" s="149"/>
      <c r="KRU1" s="149"/>
      <c r="KRV1" s="149"/>
      <c r="KRW1" s="149"/>
      <c r="KRX1" s="149"/>
      <c r="KRY1" s="149"/>
      <c r="KRZ1" s="149"/>
      <c r="KSA1" s="149"/>
      <c r="KSB1" s="149"/>
      <c r="KSC1" s="149"/>
      <c r="KSD1" s="149"/>
      <c r="KSE1" s="149"/>
      <c r="KSF1" s="149"/>
      <c r="KSG1" s="149"/>
      <c r="KSH1" s="149"/>
      <c r="KSI1" s="149"/>
      <c r="KSJ1" s="149"/>
      <c r="KSK1" s="149"/>
      <c r="KSL1" s="149"/>
      <c r="KSM1" s="149"/>
      <c r="KSN1" s="149"/>
      <c r="KSO1" s="149"/>
      <c r="KSP1" s="149"/>
      <c r="KSQ1" s="149"/>
      <c r="KSR1" s="149"/>
      <c r="KSS1" s="149"/>
      <c r="KST1" s="149"/>
      <c r="KSU1" s="149"/>
      <c r="KSV1" s="149"/>
      <c r="KSW1" s="149"/>
      <c r="KSX1" s="149"/>
      <c r="KSY1" s="149"/>
      <c r="KSZ1" s="149"/>
      <c r="KTA1" s="149"/>
      <c r="KTB1" s="149"/>
      <c r="KTC1" s="149"/>
      <c r="KTD1" s="149"/>
      <c r="KTE1" s="149"/>
      <c r="KTF1" s="149"/>
      <c r="KTG1" s="149"/>
      <c r="KTH1" s="149"/>
      <c r="KTI1" s="149"/>
      <c r="KTJ1" s="149"/>
      <c r="KTK1" s="149"/>
      <c r="KTL1" s="149"/>
      <c r="KTM1" s="149"/>
      <c r="KTN1" s="149"/>
      <c r="KTO1" s="149"/>
      <c r="KTP1" s="149"/>
      <c r="KTQ1" s="149"/>
      <c r="KTR1" s="149"/>
      <c r="KTS1" s="149"/>
      <c r="KTT1" s="149"/>
      <c r="KTU1" s="149"/>
      <c r="KTV1" s="149"/>
      <c r="KTW1" s="149"/>
      <c r="KTX1" s="149"/>
      <c r="KTY1" s="149"/>
      <c r="KTZ1" s="149"/>
      <c r="KUA1" s="149"/>
      <c r="KUB1" s="149"/>
      <c r="KUC1" s="149"/>
      <c r="KUD1" s="149"/>
      <c r="KUE1" s="149"/>
      <c r="KUF1" s="149"/>
      <c r="KUG1" s="149"/>
      <c r="KUH1" s="149"/>
      <c r="KUI1" s="149"/>
      <c r="KUJ1" s="149"/>
      <c r="KUK1" s="149"/>
      <c r="KUL1" s="149"/>
      <c r="KUM1" s="149"/>
      <c r="KUN1" s="149"/>
      <c r="KUO1" s="149"/>
      <c r="KUP1" s="149"/>
      <c r="KUQ1" s="149"/>
      <c r="KUR1" s="149"/>
      <c r="KUS1" s="149"/>
      <c r="KUT1" s="149"/>
      <c r="KUU1" s="149"/>
      <c r="KUV1" s="149"/>
      <c r="KUW1" s="149"/>
      <c r="KUX1" s="149"/>
      <c r="KUY1" s="149"/>
      <c r="KUZ1" s="149"/>
      <c r="KVA1" s="149"/>
      <c r="KVB1" s="149"/>
      <c r="KVC1" s="149"/>
      <c r="KVD1" s="149"/>
      <c r="KVE1" s="149"/>
      <c r="KVF1" s="149"/>
      <c r="KVG1" s="149"/>
      <c r="KVH1" s="149"/>
      <c r="KVI1" s="149"/>
      <c r="KVJ1" s="149"/>
      <c r="KVK1" s="149"/>
      <c r="KVL1" s="149"/>
      <c r="KVM1" s="149"/>
      <c r="KVN1" s="149"/>
      <c r="KVO1" s="149"/>
      <c r="KVP1" s="149"/>
      <c r="KVQ1" s="149"/>
      <c r="KVR1" s="149"/>
      <c r="KVS1" s="149"/>
      <c r="KVT1" s="149"/>
      <c r="KVU1" s="149"/>
      <c r="KVV1" s="149"/>
      <c r="KVW1" s="149"/>
      <c r="KVX1" s="149"/>
      <c r="KVY1" s="149"/>
      <c r="KVZ1" s="149"/>
      <c r="KWA1" s="149"/>
      <c r="KWB1" s="149"/>
      <c r="KWC1" s="149"/>
      <c r="KWD1" s="149"/>
      <c r="KWE1" s="149"/>
      <c r="KWF1" s="149"/>
      <c r="KWG1" s="149"/>
      <c r="KWH1" s="149"/>
      <c r="KWI1" s="149"/>
      <c r="KWJ1" s="149"/>
      <c r="KWK1" s="149"/>
      <c r="KWL1" s="149"/>
      <c r="KWM1" s="149"/>
      <c r="KWN1" s="149"/>
      <c r="KWO1" s="149"/>
      <c r="KWP1" s="149"/>
      <c r="KWQ1" s="149"/>
      <c r="KWR1" s="149"/>
      <c r="KWS1" s="149"/>
      <c r="KWT1" s="149"/>
      <c r="KWU1" s="149"/>
      <c r="KWV1" s="149"/>
      <c r="KWW1" s="149"/>
      <c r="KWX1" s="149"/>
      <c r="KWY1" s="149"/>
      <c r="KWZ1" s="149"/>
      <c r="KXA1" s="149"/>
      <c r="KXB1" s="149"/>
      <c r="KXC1" s="149"/>
      <c r="KXD1" s="149"/>
      <c r="KXE1" s="149"/>
      <c r="KXF1" s="149"/>
      <c r="KXG1" s="149"/>
      <c r="KXH1" s="149"/>
      <c r="KXI1" s="149"/>
      <c r="KXJ1" s="149"/>
      <c r="KXK1" s="149"/>
      <c r="KXL1" s="149"/>
      <c r="KXM1" s="149"/>
      <c r="KXN1" s="149"/>
      <c r="KXO1" s="149"/>
      <c r="KXP1" s="149"/>
      <c r="KXQ1" s="149"/>
      <c r="KXR1" s="149"/>
      <c r="KXS1" s="149"/>
      <c r="KXT1" s="149"/>
      <c r="KXU1" s="149"/>
      <c r="KXV1" s="149"/>
      <c r="KXW1" s="149"/>
      <c r="KXX1" s="149"/>
      <c r="KXY1" s="149"/>
      <c r="KXZ1" s="149"/>
      <c r="KYA1" s="149"/>
      <c r="KYB1" s="149"/>
      <c r="KYC1" s="149"/>
      <c r="KYD1" s="149"/>
      <c r="KYE1" s="149"/>
      <c r="KYF1" s="149"/>
      <c r="KYG1" s="149"/>
      <c r="KYH1" s="149"/>
      <c r="KYI1" s="149"/>
      <c r="KYJ1" s="149"/>
      <c r="KYK1" s="149"/>
      <c r="KYL1" s="149"/>
      <c r="KYM1" s="149"/>
      <c r="KYN1" s="149"/>
      <c r="KYO1" s="149"/>
      <c r="KYP1" s="149"/>
      <c r="KYQ1" s="149"/>
      <c r="KYR1" s="149"/>
      <c r="KYS1" s="149"/>
      <c r="KYT1" s="149"/>
      <c r="KYU1" s="149"/>
      <c r="KYV1" s="149"/>
      <c r="KYW1" s="149"/>
      <c r="KYX1" s="149"/>
      <c r="KYY1" s="149"/>
      <c r="KYZ1" s="149"/>
      <c r="KZA1" s="149"/>
      <c r="KZB1" s="149"/>
      <c r="KZC1" s="149"/>
      <c r="KZD1" s="149"/>
      <c r="KZE1" s="149"/>
      <c r="KZF1" s="149"/>
      <c r="KZG1" s="149"/>
      <c r="KZH1" s="149"/>
      <c r="KZI1" s="149"/>
      <c r="KZJ1" s="149"/>
      <c r="KZK1" s="149"/>
      <c r="KZL1" s="149"/>
      <c r="KZM1" s="149"/>
      <c r="KZN1" s="149"/>
      <c r="KZO1" s="149"/>
      <c r="KZP1" s="149"/>
      <c r="KZQ1" s="149"/>
      <c r="KZR1" s="149"/>
      <c r="KZS1" s="149"/>
      <c r="KZT1" s="149"/>
      <c r="KZU1" s="149"/>
      <c r="KZV1" s="149"/>
      <c r="KZW1" s="149"/>
      <c r="KZX1" s="149"/>
      <c r="KZY1" s="149"/>
      <c r="KZZ1" s="149"/>
      <c r="LAA1" s="149"/>
      <c r="LAB1" s="149"/>
      <c r="LAC1" s="149"/>
      <c r="LAD1" s="149"/>
      <c r="LAE1" s="149"/>
      <c r="LAF1" s="149"/>
      <c r="LAG1" s="149"/>
      <c r="LAH1" s="149"/>
      <c r="LAI1" s="149"/>
      <c r="LAJ1" s="149"/>
      <c r="LAK1" s="149"/>
      <c r="LAL1" s="149"/>
      <c r="LAM1" s="149"/>
      <c r="LAN1" s="149"/>
      <c r="LAO1" s="149"/>
      <c r="LAP1" s="149"/>
      <c r="LAQ1" s="149"/>
      <c r="LAR1" s="149"/>
      <c r="LAS1" s="149"/>
      <c r="LAT1" s="149"/>
      <c r="LAU1" s="149"/>
      <c r="LAV1" s="149"/>
      <c r="LAW1" s="149"/>
      <c r="LAX1" s="149"/>
      <c r="LAY1" s="149"/>
      <c r="LAZ1" s="149"/>
      <c r="LBA1" s="149"/>
      <c r="LBB1" s="149"/>
      <c r="LBC1" s="149"/>
      <c r="LBD1" s="149"/>
      <c r="LBE1" s="149"/>
      <c r="LBF1" s="149"/>
      <c r="LBG1" s="149"/>
      <c r="LBH1" s="149"/>
      <c r="LBI1" s="149"/>
      <c r="LBJ1" s="149"/>
      <c r="LBK1" s="149"/>
      <c r="LBL1" s="149"/>
      <c r="LBM1" s="149"/>
      <c r="LBN1" s="149"/>
      <c r="LBO1" s="149"/>
      <c r="LBP1" s="149"/>
      <c r="LBQ1" s="149"/>
      <c r="LBR1" s="149"/>
      <c r="LBS1" s="149"/>
      <c r="LBT1" s="149"/>
      <c r="LBU1" s="149"/>
      <c r="LBV1" s="149"/>
      <c r="LBW1" s="149"/>
      <c r="LBX1" s="149"/>
      <c r="LBY1" s="149"/>
      <c r="LBZ1" s="149"/>
      <c r="LCA1" s="149"/>
      <c r="LCB1" s="149"/>
      <c r="LCC1" s="149"/>
      <c r="LCD1" s="149"/>
      <c r="LCE1" s="149"/>
      <c r="LCF1" s="149"/>
      <c r="LCG1" s="149"/>
      <c r="LCH1" s="149"/>
      <c r="LCI1" s="149"/>
      <c r="LCJ1" s="149"/>
      <c r="LCK1" s="149"/>
      <c r="LCL1" s="149"/>
      <c r="LCM1" s="149"/>
      <c r="LCN1" s="149"/>
      <c r="LCO1" s="149"/>
      <c r="LCP1" s="149"/>
      <c r="LCQ1" s="149"/>
      <c r="LCR1" s="149"/>
      <c r="LCS1" s="149"/>
      <c r="LCT1" s="149"/>
      <c r="LCU1" s="149"/>
      <c r="LCV1" s="149"/>
      <c r="LCW1" s="149"/>
      <c r="LCX1" s="149"/>
      <c r="LCY1" s="149"/>
      <c r="LCZ1" s="149"/>
      <c r="LDA1" s="149"/>
      <c r="LDB1" s="149"/>
      <c r="LDC1" s="149"/>
      <c r="LDD1" s="149"/>
      <c r="LDE1" s="149"/>
      <c r="LDF1" s="149"/>
      <c r="LDG1" s="149"/>
      <c r="LDH1" s="149"/>
      <c r="LDI1" s="149"/>
      <c r="LDJ1" s="149"/>
      <c r="LDK1" s="149"/>
      <c r="LDL1" s="149"/>
      <c r="LDM1" s="149"/>
      <c r="LDN1" s="149"/>
      <c r="LDO1" s="149"/>
      <c r="LDP1" s="149"/>
      <c r="LDQ1" s="149"/>
      <c r="LDR1" s="149"/>
      <c r="LDS1" s="149"/>
      <c r="LDT1" s="149"/>
      <c r="LDU1" s="149"/>
      <c r="LDV1" s="149"/>
      <c r="LDW1" s="149"/>
      <c r="LDX1" s="149"/>
      <c r="LDY1" s="149"/>
      <c r="LDZ1" s="149"/>
      <c r="LEA1" s="149"/>
      <c r="LEB1" s="149"/>
      <c r="LEC1" s="149"/>
      <c r="LED1" s="149"/>
      <c r="LEE1" s="149"/>
      <c r="LEF1" s="149"/>
      <c r="LEG1" s="149"/>
      <c r="LEH1" s="149"/>
      <c r="LEI1" s="149"/>
      <c r="LEJ1" s="149"/>
      <c r="LEK1" s="149"/>
      <c r="LEL1" s="149"/>
      <c r="LEM1" s="149"/>
      <c r="LEN1" s="149"/>
      <c r="LEO1" s="149"/>
      <c r="LEP1" s="149"/>
      <c r="LEQ1" s="149"/>
      <c r="LER1" s="149"/>
      <c r="LES1" s="149"/>
      <c r="LET1" s="149"/>
      <c r="LEU1" s="149"/>
      <c r="LEV1" s="149"/>
      <c r="LEW1" s="149"/>
      <c r="LEX1" s="149"/>
      <c r="LEY1" s="149"/>
      <c r="LEZ1" s="149"/>
      <c r="LFA1" s="149"/>
      <c r="LFB1" s="149"/>
      <c r="LFC1" s="149"/>
      <c r="LFD1" s="149"/>
      <c r="LFE1" s="149"/>
      <c r="LFF1" s="149"/>
      <c r="LFG1" s="149"/>
      <c r="LFH1" s="149"/>
      <c r="LFI1" s="149"/>
      <c r="LFJ1" s="149"/>
      <c r="LFK1" s="149"/>
      <c r="LFL1" s="149"/>
      <c r="LFM1" s="149"/>
      <c r="LFN1" s="149"/>
      <c r="LFO1" s="149"/>
      <c r="LFP1" s="149"/>
      <c r="LFQ1" s="149"/>
      <c r="LFR1" s="149"/>
      <c r="LFS1" s="149"/>
      <c r="LFT1" s="149"/>
      <c r="LFU1" s="149"/>
      <c r="LFV1" s="149"/>
      <c r="LFW1" s="149"/>
      <c r="LFX1" s="149"/>
      <c r="LFY1" s="149"/>
      <c r="LFZ1" s="149"/>
      <c r="LGA1" s="149"/>
      <c r="LGB1" s="149"/>
      <c r="LGC1" s="149"/>
      <c r="LGD1" s="149"/>
      <c r="LGE1" s="149"/>
      <c r="LGF1" s="149"/>
      <c r="LGG1" s="149"/>
      <c r="LGH1" s="149"/>
      <c r="LGI1" s="149"/>
      <c r="LGJ1" s="149"/>
      <c r="LGK1" s="149"/>
      <c r="LGL1" s="149"/>
      <c r="LGM1" s="149"/>
      <c r="LGN1" s="149"/>
      <c r="LGO1" s="149"/>
      <c r="LGP1" s="149"/>
      <c r="LGQ1" s="149"/>
      <c r="LGR1" s="149"/>
      <c r="LGS1" s="149"/>
      <c r="LGT1" s="149"/>
      <c r="LGU1" s="149"/>
      <c r="LGV1" s="149"/>
      <c r="LGW1" s="149"/>
      <c r="LGX1" s="149"/>
      <c r="LGY1" s="149"/>
      <c r="LGZ1" s="149"/>
      <c r="LHA1" s="149"/>
      <c r="LHB1" s="149"/>
      <c r="LHC1" s="149"/>
      <c r="LHD1" s="149"/>
      <c r="LHE1" s="149"/>
      <c r="LHF1" s="149"/>
      <c r="LHG1" s="149"/>
      <c r="LHH1" s="149"/>
      <c r="LHI1" s="149"/>
      <c r="LHJ1" s="149"/>
      <c r="LHK1" s="149"/>
      <c r="LHL1" s="149"/>
      <c r="LHM1" s="149"/>
      <c r="LHN1" s="149"/>
      <c r="LHO1" s="149"/>
      <c r="LHP1" s="149"/>
      <c r="LHQ1" s="149"/>
      <c r="LHR1" s="149"/>
      <c r="LHS1" s="149"/>
      <c r="LHT1" s="149"/>
      <c r="LHU1" s="149"/>
      <c r="LHV1" s="149"/>
      <c r="LHW1" s="149"/>
      <c r="LHX1" s="149"/>
      <c r="LHY1" s="149"/>
      <c r="LHZ1" s="149"/>
      <c r="LIA1" s="149"/>
      <c r="LIB1" s="149"/>
      <c r="LIC1" s="149"/>
      <c r="LID1" s="149"/>
      <c r="LIE1" s="149"/>
      <c r="LIF1" s="149"/>
      <c r="LIG1" s="149"/>
      <c r="LIH1" s="149"/>
      <c r="LII1" s="149"/>
      <c r="LIJ1" s="149"/>
      <c r="LIK1" s="149"/>
      <c r="LIL1" s="149"/>
      <c r="LIM1" s="149"/>
      <c r="LIN1" s="149"/>
      <c r="LIO1" s="149"/>
      <c r="LIP1" s="149"/>
      <c r="LIQ1" s="149"/>
      <c r="LIR1" s="149"/>
      <c r="LIS1" s="149"/>
      <c r="LIT1" s="149"/>
      <c r="LIU1" s="149"/>
      <c r="LIV1" s="149"/>
      <c r="LIW1" s="149"/>
      <c r="LIX1" s="149"/>
      <c r="LIY1" s="149"/>
      <c r="LIZ1" s="149"/>
      <c r="LJA1" s="149"/>
      <c r="LJB1" s="149"/>
      <c r="LJC1" s="149"/>
      <c r="LJD1" s="149"/>
      <c r="LJE1" s="149"/>
      <c r="LJF1" s="149"/>
      <c r="LJG1" s="149"/>
      <c r="LJH1" s="149"/>
      <c r="LJI1" s="149"/>
      <c r="LJJ1" s="149"/>
      <c r="LJK1" s="149"/>
      <c r="LJL1" s="149"/>
      <c r="LJM1" s="149"/>
      <c r="LJN1" s="149"/>
      <c r="LJO1" s="149"/>
      <c r="LJP1" s="149"/>
      <c r="LJQ1" s="149"/>
      <c r="LJR1" s="149"/>
      <c r="LJS1" s="149"/>
      <c r="LJT1" s="149"/>
      <c r="LJU1" s="149"/>
      <c r="LJV1" s="149"/>
      <c r="LJW1" s="149"/>
      <c r="LJX1" s="149"/>
      <c r="LJY1" s="149"/>
      <c r="LJZ1" s="149"/>
      <c r="LKA1" s="149"/>
      <c r="LKB1" s="149"/>
      <c r="LKC1" s="149"/>
      <c r="LKD1" s="149"/>
      <c r="LKE1" s="149"/>
      <c r="LKF1" s="149"/>
      <c r="LKG1" s="149"/>
      <c r="LKH1" s="149"/>
      <c r="LKI1" s="149"/>
      <c r="LKJ1" s="149"/>
      <c r="LKK1" s="149"/>
      <c r="LKL1" s="149"/>
      <c r="LKM1" s="149"/>
      <c r="LKN1" s="149"/>
      <c r="LKO1" s="149"/>
      <c r="LKP1" s="149"/>
      <c r="LKQ1" s="149"/>
      <c r="LKR1" s="149"/>
      <c r="LKS1" s="149"/>
      <c r="LKT1" s="149"/>
      <c r="LKU1" s="149"/>
      <c r="LKV1" s="149"/>
      <c r="LKW1" s="149"/>
      <c r="LKX1" s="149"/>
      <c r="LKY1" s="149"/>
      <c r="LKZ1" s="149"/>
      <c r="LLA1" s="149"/>
      <c r="LLB1" s="149"/>
      <c r="LLC1" s="149"/>
      <c r="LLD1" s="149"/>
      <c r="LLE1" s="149"/>
      <c r="LLF1" s="149"/>
      <c r="LLG1" s="149"/>
      <c r="LLH1" s="149"/>
      <c r="LLI1" s="149"/>
      <c r="LLJ1" s="149"/>
      <c r="LLK1" s="149"/>
      <c r="LLL1" s="149"/>
      <c r="LLM1" s="149"/>
      <c r="LLN1" s="149"/>
      <c r="LLO1" s="149"/>
      <c r="LLP1" s="149"/>
      <c r="LLQ1" s="149"/>
      <c r="LLR1" s="149"/>
      <c r="LLS1" s="149"/>
      <c r="LLT1" s="149"/>
      <c r="LLU1" s="149"/>
      <c r="LLV1" s="149"/>
      <c r="LLW1" s="149"/>
      <c r="LLX1" s="149"/>
      <c r="LLY1" s="149"/>
      <c r="LLZ1" s="149"/>
      <c r="LMA1" s="149"/>
      <c r="LMB1" s="149"/>
      <c r="LMC1" s="149"/>
      <c r="LMD1" s="149"/>
      <c r="LME1" s="149"/>
      <c r="LMF1" s="149"/>
      <c r="LMG1" s="149"/>
      <c r="LMH1" s="149"/>
      <c r="LMI1" s="149"/>
      <c r="LMJ1" s="149"/>
      <c r="LMK1" s="149"/>
      <c r="LML1" s="149"/>
      <c r="LMM1" s="149"/>
      <c r="LMN1" s="149"/>
      <c r="LMO1" s="149"/>
      <c r="LMP1" s="149"/>
      <c r="LMQ1" s="149"/>
      <c r="LMR1" s="149"/>
      <c r="LMS1" s="149"/>
      <c r="LMT1" s="149"/>
      <c r="LMU1" s="149"/>
      <c r="LMV1" s="149"/>
      <c r="LMW1" s="149"/>
      <c r="LMX1" s="149"/>
      <c r="LMY1" s="149"/>
      <c r="LMZ1" s="149"/>
      <c r="LNA1" s="149"/>
      <c r="LNB1" s="149"/>
      <c r="LNC1" s="149"/>
      <c r="LND1" s="149"/>
      <c r="LNE1" s="149"/>
      <c r="LNF1" s="149"/>
      <c r="LNG1" s="149"/>
      <c r="LNH1" s="149"/>
      <c r="LNI1" s="149"/>
      <c r="LNJ1" s="149"/>
      <c r="LNK1" s="149"/>
      <c r="LNL1" s="149"/>
      <c r="LNM1" s="149"/>
      <c r="LNN1" s="149"/>
      <c r="LNO1" s="149"/>
      <c r="LNP1" s="149"/>
      <c r="LNQ1" s="149"/>
      <c r="LNR1" s="149"/>
      <c r="LNS1" s="149"/>
      <c r="LNT1" s="149"/>
      <c r="LNU1" s="149"/>
      <c r="LNV1" s="149"/>
      <c r="LNW1" s="149"/>
      <c r="LNX1" s="149"/>
      <c r="LNY1" s="149"/>
      <c r="LNZ1" s="149"/>
      <c r="LOA1" s="149"/>
      <c r="LOB1" s="149"/>
      <c r="LOC1" s="149"/>
      <c r="LOD1" s="149"/>
      <c r="LOE1" s="149"/>
      <c r="LOF1" s="149"/>
      <c r="LOG1" s="149"/>
      <c r="LOH1" s="149"/>
      <c r="LOI1" s="149"/>
      <c r="LOJ1" s="149"/>
      <c r="LOK1" s="149"/>
      <c r="LOL1" s="149"/>
      <c r="LOM1" s="149"/>
      <c r="LON1" s="149"/>
      <c r="LOO1" s="149"/>
      <c r="LOP1" s="149"/>
      <c r="LOQ1" s="149"/>
      <c r="LOR1" s="149"/>
      <c r="LOS1" s="149"/>
      <c r="LOT1" s="149"/>
      <c r="LOU1" s="149"/>
      <c r="LOV1" s="149"/>
      <c r="LOW1" s="149"/>
      <c r="LOX1" s="149"/>
      <c r="LOY1" s="149"/>
      <c r="LOZ1" s="149"/>
      <c r="LPA1" s="149"/>
      <c r="LPB1" s="149"/>
      <c r="LPC1" s="149"/>
      <c r="LPD1" s="149"/>
      <c r="LPE1" s="149"/>
      <c r="LPF1" s="149"/>
      <c r="LPG1" s="149"/>
      <c r="LPH1" s="149"/>
      <c r="LPI1" s="149"/>
      <c r="LPJ1" s="149"/>
      <c r="LPK1" s="149"/>
      <c r="LPL1" s="149"/>
      <c r="LPM1" s="149"/>
      <c r="LPN1" s="149"/>
      <c r="LPO1" s="149"/>
      <c r="LPP1" s="149"/>
      <c r="LPQ1" s="149"/>
      <c r="LPR1" s="149"/>
      <c r="LPS1" s="149"/>
      <c r="LPT1" s="149"/>
      <c r="LPU1" s="149"/>
      <c r="LPV1" s="149"/>
      <c r="LPW1" s="149"/>
      <c r="LPX1" s="149"/>
      <c r="LPY1" s="149"/>
      <c r="LPZ1" s="149"/>
      <c r="LQA1" s="149"/>
      <c r="LQB1" s="149"/>
      <c r="LQC1" s="149"/>
      <c r="LQD1" s="149"/>
      <c r="LQE1" s="149"/>
      <c r="LQF1" s="149"/>
      <c r="LQG1" s="149"/>
      <c r="LQH1" s="149"/>
      <c r="LQI1" s="149"/>
      <c r="LQJ1" s="149"/>
      <c r="LQK1" s="149"/>
      <c r="LQL1" s="149"/>
      <c r="LQM1" s="149"/>
      <c r="LQN1" s="149"/>
      <c r="LQO1" s="149"/>
      <c r="LQP1" s="149"/>
      <c r="LQQ1" s="149"/>
      <c r="LQR1" s="149"/>
      <c r="LQS1" s="149"/>
      <c r="LQT1" s="149"/>
      <c r="LQU1" s="149"/>
      <c r="LQV1" s="149"/>
      <c r="LQW1" s="149"/>
      <c r="LQX1" s="149"/>
      <c r="LQY1" s="149"/>
      <c r="LQZ1" s="149"/>
      <c r="LRA1" s="149"/>
      <c r="LRB1" s="149"/>
      <c r="LRC1" s="149"/>
      <c r="LRD1" s="149"/>
      <c r="LRE1" s="149"/>
      <c r="LRF1" s="149"/>
      <c r="LRG1" s="149"/>
      <c r="LRH1" s="149"/>
      <c r="LRI1" s="149"/>
      <c r="LRJ1" s="149"/>
      <c r="LRK1" s="149"/>
      <c r="LRL1" s="149"/>
      <c r="LRM1" s="149"/>
      <c r="LRN1" s="149"/>
      <c r="LRO1" s="149"/>
      <c r="LRP1" s="149"/>
      <c r="LRQ1" s="149"/>
      <c r="LRR1" s="149"/>
      <c r="LRS1" s="149"/>
      <c r="LRT1" s="149"/>
      <c r="LRU1" s="149"/>
      <c r="LRV1" s="149"/>
      <c r="LRW1" s="149"/>
      <c r="LRX1" s="149"/>
      <c r="LRY1" s="149"/>
      <c r="LRZ1" s="149"/>
      <c r="LSA1" s="149"/>
      <c r="LSB1" s="149"/>
      <c r="LSC1" s="149"/>
      <c r="LSD1" s="149"/>
      <c r="LSE1" s="149"/>
      <c r="LSF1" s="149"/>
      <c r="LSG1" s="149"/>
      <c r="LSH1" s="149"/>
      <c r="LSI1" s="149"/>
      <c r="LSJ1" s="149"/>
      <c r="LSK1" s="149"/>
      <c r="LSL1" s="149"/>
      <c r="LSM1" s="149"/>
      <c r="LSN1" s="149"/>
      <c r="LSO1" s="149"/>
      <c r="LSP1" s="149"/>
      <c r="LSQ1" s="149"/>
      <c r="LSR1" s="149"/>
      <c r="LSS1" s="149"/>
      <c r="LST1" s="149"/>
      <c r="LSU1" s="149"/>
      <c r="LSV1" s="149"/>
      <c r="LSW1" s="149"/>
      <c r="LSX1" s="149"/>
      <c r="LSY1" s="149"/>
      <c r="LSZ1" s="149"/>
      <c r="LTA1" s="149"/>
      <c r="LTB1" s="149"/>
      <c r="LTC1" s="149"/>
      <c r="LTD1" s="149"/>
      <c r="LTE1" s="149"/>
      <c r="LTF1" s="149"/>
      <c r="LTG1" s="149"/>
      <c r="LTH1" s="149"/>
      <c r="LTI1" s="149"/>
      <c r="LTJ1" s="149"/>
      <c r="LTK1" s="149"/>
      <c r="LTL1" s="149"/>
      <c r="LTM1" s="149"/>
      <c r="LTN1" s="149"/>
      <c r="LTO1" s="149"/>
      <c r="LTP1" s="149"/>
      <c r="LTQ1" s="149"/>
      <c r="LTR1" s="149"/>
      <c r="LTS1" s="149"/>
      <c r="LTT1" s="149"/>
      <c r="LTU1" s="149"/>
      <c r="LTV1" s="149"/>
      <c r="LTW1" s="149"/>
      <c r="LTX1" s="149"/>
      <c r="LTY1" s="149"/>
      <c r="LTZ1" s="149"/>
      <c r="LUA1" s="149"/>
      <c r="LUB1" s="149"/>
      <c r="LUC1" s="149"/>
      <c r="LUD1" s="149"/>
      <c r="LUE1" s="149"/>
      <c r="LUF1" s="149"/>
      <c r="LUG1" s="149"/>
      <c r="LUH1" s="149"/>
      <c r="LUI1" s="149"/>
      <c r="LUJ1" s="149"/>
      <c r="LUK1" s="149"/>
      <c r="LUL1" s="149"/>
      <c r="LUM1" s="149"/>
      <c r="LUN1" s="149"/>
      <c r="LUO1" s="149"/>
      <c r="LUP1" s="149"/>
      <c r="LUQ1" s="149"/>
      <c r="LUR1" s="149"/>
      <c r="LUS1" s="149"/>
      <c r="LUT1" s="149"/>
      <c r="LUU1" s="149"/>
      <c r="LUV1" s="149"/>
      <c r="LUW1" s="149"/>
      <c r="LUX1" s="149"/>
      <c r="LUY1" s="149"/>
      <c r="LUZ1" s="149"/>
      <c r="LVA1" s="149"/>
      <c r="LVB1" s="149"/>
      <c r="LVC1" s="149"/>
      <c r="LVD1" s="149"/>
      <c r="LVE1" s="149"/>
      <c r="LVF1" s="149"/>
      <c r="LVG1" s="149"/>
      <c r="LVH1" s="149"/>
      <c r="LVI1" s="149"/>
      <c r="LVJ1" s="149"/>
      <c r="LVK1" s="149"/>
      <c r="LVL1" s="149"/>
      <c r="LVM1" s="149"/>
      <c r="LVN1" s="149"/>
      <c r="LVO1" s="149"/>
      <c r="LVP1" s="149"/>
      <c r="LVQ1" s="149"/>
      <c r="LVR1" s="149"/>
      <c r="LVS1" s="149"/>
      <c r="LVT1" s="149"/>
      <c r="LVU1" s="149"/>
      <c r="LVV1" s="149"/>
      <c r="LVW1" s="149"/>
      <c r="LVX1" s="149"/>
      <c r="LVY1" s="149"/>
      <c r="LVZ1" s="149"/>
      <c r="LWA1" s="149"/>
      <c r="LWB1" s="149"/>
      <c r="LWC1" s="149"/>
      <c r="LWD1" s="149"/>
      <c r="LWE1" s="149"/>
      <c r="LWF1" s="149"/>
      <c r="LWG1" s="149"/>
      <c r="LWH1" s="149"/>
      <c r="LWI1" s="149"/>
      <c r="LWJ1" s="149"/>
      <c r="LWK1" s="149"/>
      <c r="LWL1" s="149"/>
      <c r="LWM1" s="149"/>
      <c r="LWN1" s="149"/>
      <c r="LWO1" s="149"/>
      <c r="LWP1" s="149"/>
      <c r="LWQ1" s="149"/>
      <c r="LWR1" s="149"/>
      <c r="LWS1" s="149"/>
      <c r="LWT1" s="149"/>
      <c r="LWU1" s="149"/>
      <c r="LWV1" s="149"/>
      <c r="LWW1" s="149"/>
      <c r="LWX1" s="149"/>
      <c r="LWY1" s="149"/>
      <c r="LWZ1" s="149"/>
      <c r="LXA1" s="149"/>
      <c r="LXB1" s="149"/>
      <c r="LXC1" s="149"/>
      <c r="LXD1" s="149"/>
      <c r="LXE1" s="149"/>
      <c r="LXF1" s="149"/>
      <c r="LXG1" s="149"/>
      <c r="LXH1" s="149"/>
      <c r="LXI1" s="149"/>
      <c r="LXJ1" s="149"/>
      <c r="LXK1" s="149"/>
      <c r="LXL1" s="149"/>
      <c r="LXM1" s="149"/>
      <c r="LXN1" s="149"/>
      <c r="LXO1" s="149"/>
      <c r="LXP1" s="149"/>
      <c r="LXQ1" s="149"/>
      <c r="LXR1" s="149"/>
      <c r="LXS1" s="149"/>
      <c r="LXT1" s="149"/>
      <c r="LXU1" s="149"/>
      <c r="LXV1" s="149"/>
      <c r="LXW1" s="149"/>
      <c r="LXX1" s="149"/>
      <c r="LXY1" s="149"/>
      <c r="LXZ1" s="149"/>
      <c r="LYA1" s="149"/>
      <c r="LYB1" s="149"/>
      <c r="LYC1" s="149"/>
      <c r="LYD1" s="149"/>
      <c r="LYE1" s="149"/>
      <c r="LYF1" s="149"/>
      <c r="LYG1" s="149"/>
      <c r="LYH1" s="149"/>
      <c r="LYI1" s="149"/>
      <c r="LYJ1" s="149"/>
      <c r="LYK1" s="149"/>
      <c r="LYL1" s="149"/>
      <c r="LYM1" s="149"/>
      <c r="LYN1" s="149"/>
      <c r="LYO1" s="149"/>
      <c r="LYP1" s="149"/>
      <c r="LYQ1" s="149"/>
      <c r="LYR1" s="149"/>
      <c r="LYS1" s="149"/>
      <c r="LYT1" s="149"/>
      <c r="LYU1" s="149"/>
      <c r="LYV1" s="149"/>
      <c r="LYW1" s="149"/>
      <c r="LYX1" s="149"/>
      <c r="LYY1" s="149"/>
      <c r="LYZ1" s="149"/>
      <c r="LZA1" s="149"/>
      <c r="LZB1" s="149"/>
      <c r="LZC1" s="149"/>
      <c r="LZD1" s="149"/>
      <c r="LZE1" s="149"/>
      <c r="LZF1" s="149"/>
      <c r="LZG1" s="149"/>
      <c r="LZH1" s="149"/>
      <c r="LZI1" s="149"/>
      <c r="LZJ1" s="149"/>
      <c r="LZK1" s="149"/>
      <c r="LZL1" s="149"/>
      <c r="LZM1" s="149"/>
      <c r="LZN1" s="149"/>
      <c r="LZO1" s="149"/>
      <c r="LZP1" s="149"/>
      <c r="LZQ1" s="149"/>
      <c r="LZR1" s="149"/>
      <c r="LZS1" s="149"/>
      <c r="LZT1" s="149"/>
      <c r="LZU1" s="149"/>
      <c r="LZV1" s="149"/>
      <c r="LZW1" s="149"/>
      <c r="LZX1" s="149"/>
      <c r="LZY1" s="149"/>
      <c r="LZZ1" s="149"/>
      <c r="MAA1" s="149"/>
      <c r="MAB1" s="149"/>
      <c r="MAC1" s="149"/>
      <c r="MAD1" s="149"/>
      <c r="MAE1" s="149"/>
      <c r="MAF1" s="149"/>
      <c r="MAG1" s="149"/>
      <c r="MAH1" s="149"/>
      <c r="MAI1" s="149"/>
      <c r="MAJ1" s="149"/>
      <c r="MAK1" s="149"/>
      <c r="MAL1" s="149"/>
      <c r="MAM1" s="149"/>
      <c r="MAN1" s="149"/>
      <c r="MAO1" s="149"/>
      <c r="MAP1" s="149"/>
      <c r="MAQ1" s="149"/>
      <c r="MAR1" s="149"/>
      <c r="MAS1" s="149"/>
      <c r="MAT1" s="149"/>
      <c r="MAU1" s="149"/>
      <c r="MAV1" s="149"/>
      <c r="MAW1" s="149"/>
      <c r="MAX1" s="149"/>
      <c r="MAY1" s="149"/>
      <c r="MAZ1" s="149"/>
      <c r="MBA1" s="149"/>
      <c r="MBB1" s="149"/>
      <c r="MBC1" s="149"/>
      <c r="MBD1" s="149"/>
      <c r="MBE1" s="149"/>
      <c r="MBF1" s="149"/>
      <c r="MBG1" s="149"/>
      <c r="MBH1" s="149"/>
      <c r="MBI1" s="149"/>
      <c r="MBJ1" s="149"/>
      <c r="MBK1" s="149"/>
      <c r="MBL1" s="149"/>
      <c r="MBM1" s="149"/>
      <c r="MBN1" s="149"/>
      <c r="MBO1" s="149"/>
      <c r="MBP1" s="149"/>
      <c r="MBQ1" s="149"/>
      <c r="MBR1" s="149"/>
      <c r="MBS1" s="149"/>
      <c r="MBT1" s="149"/>
      <c r="MBU1" s="149"/>
      <c r="MBV1" s="149"/>
      <c r="MBW1" s="149"/>
      <c r="MBX1" s="149"/>
      <c r="MBY1" s="149"/>
      <c r="MBZ1" s="149"/>
      <c r="MCA1" s="149"/>
      <c r="MCB1" s="149"/>
      <c r="MCC1" s="149"/>
      <c r="MCD1" s="149"/>
      <c r="MCE1" s="149"/>
      <c r="MCF1" s="149"/>
      <c r="MCG1" s="149"/>
      <c r="MCH1" s="149"/>
      <c r="MCI1" s="149"/>
      <c r="MCJ1" s="149"/>
      <c r="MCK1" s="149"/>
      <c r="MCL1" s="149"/>
      <c r="MCM1" s="149"/>
      <c r="MCN1" s="149"/>
      <c r="MCO1" s="149"/>
      <c r="MCP1" s="149"/>
      <c r="MCQ1" s="149"/>
      <c r="MCR1" s="149"/>
      <c r="MCS1" s="149"/>
      <c r="MCT1" s="149"/>
      <c r="MCU1" s="149"/>
      <c r="MCV1" s="149"/>
      <c r="MCW1" s="149"/>
      <c r="MCX1" s="149"/>
      <c r="MCY1" s="149"/>
      <c r="MCZ1" s="149"/>
      <c r="MDA1" s="149"/>
      <c r="MDB1" s="149"/>
      <c r="MDC1" s="149"/>
      <c r="MDD1" s="149"/>
      <c r="MDE1" s="149"/>
      <c r="MDF1" s="149"/>
      <c r="MDG1" s="149"/>
      <c r="MDH1" s="149"/>
      <c r="MDI1" s="149"/>
      <c r="MDJ1" s="149"/>
      <c r="MDK1" s="149"/>
      <c r="MDL1" s="149"/>
      <c r="MDM1" s="149"/>
      <c r="MDN1" s="149"/>
      <c r="MDO1" s="149"/>
      <c r="MDP1" s="149"/>
      <c r="MDQ1" s="149"/>
      <c r="MDR1" s="149"/>
      <c r="MDS1" s="149"/>
      <c r="MDT1" s="149"/>
      <c r="MDU1" s="149"/>
      <c r="MDV1" s="149"/>
      <c r="MDW1" s="149"/>
      <c r="MDX1" s="149"/>
      <c r="MDY1" s="149"/>
      <c r="MDZ1" s="149"/>
      <c r="MEA1" s="149"/>
      <c r="MEB1" s="149"/>
      <c r="MEC1" s="149"/>
      <c r="MED1" s="149"/>
      <c r="MEE1" s="149"/>
      <c r="MEF1" s="149"/>
      <c r="MEG1" s="149"/>
      <c r="MEH1" s="149"/>
      <c r="MEI1" s="149"/>
      <c r="MEJ1" s="149"/>
      <c r="MEK1" s="149"/>
      <c r="MEL1" s="149"/>
      <c r="MEM1" s="149"/>
      <c r="MEN1" s="149"/>
      <c r="MEO1" s="149"/>
      <c r="MEP1" s="149"/>
      <c r="MEQ1" s="149"/>
      <c r="MER1" s="149"/>
      <c r="MES1" s="149"/>
      <c r="MET1" s="149"/>
      <c r="MEU1" s="149"/>
      <c r="MEV1" s="149"/>
      <c r="MEW1" s="149"/>
      <c r="MEX1" s="149"/>
      <c r="MEY1" s="149"/>
      <c r="MEZ1" s="149"/>
      <c r="MFA1" s="149"/>
      <c r="MFB1" s="149"/>
      <c r="MFC1" s="149"/>
      <c r="MFD1" s="149"/>
      <c r="MFE1" s="149"/>
      <c r="MFF1" s="149"/>
      <c r="MFG1" s="149"/>
      <c r="MFH1" s="149"/>
      <c r="MFI1" s="149"/>
      <c r="MFJ1" s="149"/>
      <c r="MFK1" s="149"/>
      <c r="MFL1" s="149"/>
      <c r="MFM1" s="149"/>
      <c r="MFN1" s="149"/>
      <c r="MFO1" s="149"/>
      <c r="MFP1" s="149"/>
      <c r="MFQ1" s="149"/>
      <c r="MFR1" s="149"/>
      <c r="MFS1" s="149"/>
      <c r="MFT1" s="149"/>
      <c r="MFU1" s="149"/>
      <c r="MFV1" s="149"/>
      <c r="MFW1" s="149"/>
      <c r="MFX1" s="149"/>
      <c r="MFY1" s="149"/>
      <c r="MFZ1" s="149"/>
      <c r="MGA1" s="149"/>
      <c r="MGB1" s="149"/>
      <c r="MGC1" s="149"/>
      <c r="MGD1" s="149"/>
      <c r="MGE1" s="149"/>
      <c r="MGF1" s="149"/>
      <c r="MGG1" s="149"/>
      <c r="MGH1" s="149"/>
      <c r="MGI1" s="149"/>
      <c r="MGJ1" s="149"/>
      <c r="MGK1" s="149"/>
      <c r="MGL1" s="149"/>
      <c r="MGM1" s="149"/>
      <c r="MGN1" s="149"/>
      <c r="MGO1" s="149"/>
      <c r="MGP1" s="149"/>
      <c r="MGQ1" s="149"/>
      <c r="MGR1" s="149"/>
      <c r="MGS1" s="149"/>
      <c r="MGT1" s="149"/>
      <c r="MGU1" s="149"/>
      <c r="MGV1" s="149"/>
      <c r="MGW1" s="149"/>
      <c r="MGX1" s="149"/>
      <c r="MGY1" s="149"/>
      <c r="MGZ1" s="149"/>
      <c r="MHA1" s="149"/>
      <c r="MHB1" s="149"/>
      <c r="MHC1" s="149"/>
      <c r="MHD1" s="149"/>
      <c r="MHE1" s="149"/>
      <c r="MHF1" s="149"/>
      <c r="MHG1" s="149"/>
      <c r="MHH1" s="149"/>
      <c r="MHI1" s="149"/>
      <c r="MHJ1" s="149"/>
      <c r="MHK1" s="149"/>
      <c r="MHL1" s="149"/>
      <c r="MHM1" s="149"/>
      <c r="MHN1" s="149"/>
      <c r="MHO1" s="149"/>
      <c r="MHP1" s="149"/>
      <c r="MHQ1" s="149"/>
      <c r="MHR1" s="149"/>
      <c r="MHS1" s="149"/>
      <c r="MHT1" s="149"/>
      <c r="MHU1" s="149"/>
      <c r="MHV1" s="149"/>
      <c r="MHW1" s="149"/>
      <c r="MHX1" s="149"/>
      <c r="MHY1" s="149"/>
      <c r="MHZ1" s="149"/>
      <c r="MIA1" s="149"/>
      <c r="MIB1" s="149"/>
      <c r="MIC1" s="149"/>
      <c r="MID1" s="149"/>
      <c r="MIE1" s="149"/>
      <c r="MIF1" s="149"/>
      <c r="MIG1" s="149"/>
      <c r="MIH1" s="149"/>
      <c r="MII1" s="149"/>
      <c r="MIJ1" s="149"/>
      <c r="MIK1" s="149"/>
      <c r="MIL1" s="149"/>
      <c r="MIM1" s="149"/>
      <c r="MIN1" s="149"/>
      <c r="MIO1" s="149"/>
      <c r="MIP1" s="149"/>
      <c r="MIQ1" s="149"/>
      <c r="MIR1" s="149"/>
      <c r="MIS1" s="149"/>
      <c r="MIT1" s="149"/>
      <c r="MIU1" s="149"/>
      <c r="MIV1" s="149"/>
      <c r="MIW1" s="149"/>
      <c r="MIX1" s="149"/>
      <c r="MIY1" s="149"/>
      <c r="MIZ1" s="149"/>
      <c r="MJA1" s="149"/>
      <c r="MJB1" s="149"/>
      <c r="MJC1" s="149"/>
      <c r="MJD1" s="149"/>
      <c r="MJE1" s="149"/>
      <c r="MJF1" s="149"/>
      <c r="MJG1" s="149"/>
      <c r="MJH1" s="149"/>
      <c r="MJI1" s="149"/>
      <c r="MJJ1" s="149"/>
      <c r="MJK1" s="149"/>
      <c r="MJL1" s="149"/>
      <c r="MJM1" s="149"/>
      <c r="MJN1" s="149"/>
      <c r="MJO1" s="149"/>
      <c r="MJP1" s="149"/>
      <c r="MJQ1" s="149"/>
      <c r="MJR1" s="149"/>
      <c r="MJS1" s="149"/>
      <c r="MJT1" s="149"/>
      <c r="MJU1" s="149"/>
      <c r="MJV1" s="149"/>
      <c r="MJW1" s="149"/>
      <c r="MJX1" s="149"/>
      <c r="MJY1" s="149"/>
      <c r="MJZ1" s="149"/>
      <c r="MKA1" s="149"/>
      <c r="MKB1" s="149"/>
      <c r="MKC1" s="149"/>
      <c r="MKD1" s="149"/>
      <c r="MKE1" s="149"/>
      <c r="MKF1" s="149"/>
      <c r="MKG1" s="149"/>
      <c r="MKH1" s="149"/>
      <c r="MKI1" s="149"/>
      <c r="MKJ1" s="149"/>
      <c r="MKK1" s="149"/>
      <c r="MKL1" s="149"/>
      <c r="MKM1" s="149"/>
      <c r="MKN1" s="149"/>
      <c r="MKO1" s="149"/>
      <c r="MKP1" s="149"/>
      <c r="MKQ1" s="149"/>
      <c r="MKR1" s="149"/>
      <c r="MKS1" s="149"/>
      <c r="MKT1" s="149"/>
      <c r="MKU1" s="149"/>
      <c r="MKV1" s="149"/>
      <c r="MKW1" s="149"/>
      <c r="MKX1" s="149"/>
      <c r="MKY1" s="149"/>
      <c r="MKZ1" s="149"/>
      <c r="MLA1" s="149"/>
      <c r="MLB1" s="149"/>
      <c r="MLC1" s="149"/>
      <c r="MLD1" s="149"/>
      <c r="MLE1" s="149"/>
      <c r="MLF1" s="149"/>
      <c r="MLG1" s="149"/>
      <c r="MLH1" s="149"/>
      <c r="MLI1" s="149"/>
      <c r="MLJ1" s="149"/>
      <c r="MLK1" s="149"/>
      <c r="MLL1" s="149"/>
      <c r="MLM1" s="149"/>
      <c r="MLN1" s="149"/>
      <c r="MLO1" s="149"/>
      <c r="MLP1" s="149"/>
      <c r="MLQ1" s="149"/>
      <c r="MLR1" s="149"/>
      <c r="MLS1" s="149"/>
      <c r="MLT1" s="149"/>
      <c r="MLU1" s="149"/>
      <c r="MLV1" s="149"/>
      <c r="MLW1" s="149"/>
      <c r="MLX1" s="149"/>
      <c r="MLY1" s="149"/>
      <c r="MLZ1" s="149"/>
      <c r="MMA1" s="149"/>
      <c r="MMB1" s="149"/>
      <c r="MMC1" s="149"/>
      <c r="MMD1" s="149"/>
      <c r="MME1" s="149"/>
      <c r="MMF1" s="149"/>
      <c r="MMG1" s="149"/>
      <c r="MMH1" s="149"/>
      <c r="MMI1" s="149"/>
      <c r="MMJ1" s="149"/>
      <c r="MMK1" s="149"/>
      <c r="MML1" s="149"/>
      <c r="MMM1" s="149"/>
      <c r="MMN1" s="149"/>
      <c r="MMO1" s="149"/>
      <c r="MMP1" s="149"/>
      <c r="MMQ1" s="149"/>
      <c r="MMR1" s="149"/>
      <c r="MMS1" s="149"/>
      <c r="MMT1" s="149"/>
      <c r="MMU1" s="149"/>
      <c r="MMV1" s="149"/>
      <c r="MMW1" s="149"/>
      <c r="MMX1" s="149"/>
      <c r="MMY1" s="149"/>
      <c r="MMZ1" s="149"/>
      <c r="MNA1" s="149"/>
      <c r="MNB1" s="149"/>
      <c r="MNC1" s="149"/>
      <c r="MND1" s="149"/>
      <c r="MNE1" s="149"/>
      <c r="MNF1" s="149"/>
      <c r="MNG1" s="149"/>
      <c r="MNH1" s="149"/>
      <c r="MNI1" s="149"/>
      <c r="MNJ1" s="149"/>
      <c r="MNK1" s="149"/>
      <c r="MNL1" s="149"/>
      <c r="MNM1" s="149"/>
      <c r="MNN1" s="149"/>
      <c r="MNO1" s="149"/>
      <c r="MNP1" s="149"/>
      <c r="MNQ1" s="149"/>
      <c r="MNR1" s="149"/>
      <c r="MNS1" s="149"/>
      <c r="MNT1" s="149"/>
      <c r="MNU1" s="149"/>
      <c r="MNV1" s="149"/>
      <c r="MNW1" s="149"/>
      <c r="MNX1" s="149"/>
      <c r="MNY1" s="149"/>
      <c r="MNZ1" s="149"/>
      <c r="MOA1" s="149"/>
      <c r="MOB1" s="149"/>
      <c r="MOC1" s="149"/>
      <c r="MOD1" s="149"/>
      <c r="MOE1" s="149"/>
      <c r="MOF1" s="149"/>
      <c r="MOG1" s="149"/>
      <c r="MOH1" s="149"/>
      <c r="MOI1" s="149"/>
      <c r="MOJ1" s="149"/>
      <c r="MOK1" s="149"/>
      <c r="MOL1" s="149"/>
      <c r="MOM1" s="149"/>
      <c r="MON1" s="149"/>
      <c r="MOO1" s="149"/>
      <c r="MOP1" s="149"/>
      <c r="MOQ1" s="149"/>
      <c r="MOR1" s="149"/>
      <c r="MOS1" s="149"/>
      <c r="MOT1" s="149"/>
      <c r="MOU1" s="149"/>
      <c r="MOV1" s="149"/>
      <c r="MOW1" s="149"/>
      <c r="MOX1" s="149"/>
      <c r="MOY1" s="149"/>
      <c r="MOZ1" s="149"/>
      <c r="MPA1" s="149"/>
      <c r="MPB1" s="149"/>
      <c r="MPC1" s="149"/>
      <c r="MPD1" s="149"/>
      <c r="MPE1" s="149"/>
      <c r="MPF1" s="149"/>
      <c r="MPG1" s="149"/>
      <c r="MPH1" s="149"/>
      <c r="MPI1" s="149"/>
      <c r="MPJ1" s="149"/>
      <c r="MPK1" s="149"/>
      <c r="MPL1" s="149"/>
      <c r="MPM1" s="149"/>
      <c r="MPN1" s="149"/>
      <c r="MPO1" s="149"/>
      <c r="MPP1" s="149"/>
      <c r="MPQ1" s="149"/>
      <c r="MPR1" s="149"/>
      <c r="MPS1" s="149"/>
      <c r="MPT1" s="149"/>
      <c r="MPU1" s="149"/>
      <c r="MPV1" s="149"/>
      <c r="MPW1" s="149"/>
      <c r="MPX1" s="149"/>
      <c r="MPY1" s="149"/>
      <c r="MPZ1" s="149"/>
      <c r="MQA1" s="149"/>
      <c r="MQB1" s="149"/>
      <c r="MQC1" s="149"/>
      <c r="MQD1" s="149"/>
      <c r="MQE1" s="149"/>
      <c r="MQF1" s="149"/>
      <c r="MQG1" s="149"/>
      <c r="MQH1" s="149"/>
      <c r="MQI1" s="149"/>
      <c r="MQJ1" s="149"/>
      <c r="MQK1" s="149"/>
      <c r="MQL1" s="149"/>
      <c r="MQM1" s="149"/>
      <c r="MQN1" s="149"/>
      <c r="MQO1" s="149"/>
      <c r="MQP1" s="149"/>
      <c r="MQQ1" s="149"/>
      <c r="MQR1" s="149"/>
      <c r="MQS1" s="149"/>
      <c r="MQT1" s="149"/>
      <c r="MQU1" s="149"/>
      <c r="MQV1" s="149"/>
      <c r="MQW1" s="149"/>
      <c r="MQX1" s="149"/>
      <c r="MQY1" s="149"/>
      <c r="MQZ1" s="149"/>
      <c r="MRA1" s="149"/>
      <c r="MRB1" s="149"/>
      <c r="MRC1" s="149"/>
      <c r="MRD1" s="149"/>
      <c r="MRE1" s="149"/>
      <c r="MRF1" s="149"/>
      <c r="MRG1" s="149"/>
      <c r="MRH1" s="149"/>
      <c r="MRI1" s="149"/>
      <c r="MRJ1" s="149"/>
      <c r="MRK1" s="149"/>
      <c r="MRL1" s="149"/>
      <c r="MRM1" s="149"/>
      <c r="MRN1" s="149"/>
      <c r="MRO1" s="149"/>
      <c r="MRP1" s="149"/>
      <c r="MRQ1" s="149"/>
      <c r="MRR1" s="149"/>
      <c r="MRS1" s="149"/>
      <c r="MRT1" s="149"/>
      <c r="MRU1" s="149"/>
      <c r="MRV1" s="149"/>
      <c r="MRW1" s="149"/>
      <c r="MRX1" s="149"/>
      <c r="MRY1" s="149"/>
      <c r="MRZ1" s="149"/>
      <c r="MSA1" s="149"/>
      <c r="MSB1" s="149"/>
      <c r="MSC1" s="149"/>
      <c r="MSD1" s="149"/>
      <c r="MSE1" s="149"/>
      <c r="MSF1" s="149"/>
      <c r="MSG1" s="149"/>
      <c r="MSH1" s="149"/>
      <c r="MSI1" s="149"/>
      <c r="MSJ1" s="149"/>
      <c r="MSK1" s="149"/>
      <c r="MSL1" s="149"/>
      <c r="MSM1" s="149"/>
      <c r="MSN1" s="149"/>
      <c r="MSO1" s="149"/>
      <c r="MSP1" s="149"/>
      <c r="MSQ1" s="149"/>
      <c r="MSR1" s="149"/>
      <c r="MSS1" s="149"/>
      <c r="MST1" s="149"/>
      <c r="MSU1" s="149"/>
      <c r="MSV1" s="149"/>
      <c r="MSW1" s="149"/>
      <c r="MSX1" s="149"/>
      <c r="MSY1" s="149"/>
      <c r="MSZ1" s="149"/>
      <c r="MTA1" s="149"/>
      <c r="MTB1" s="149"/>
      <c r="MTC1" s="149"/>
      <c r="MTD1" s="149"/>
      <c r="MTE1" s="149"/>
      <c r="MTF1" s="149"/>
      <c r="MTG1" s="149"/>
      <c r="MTH1" s="149"/>
      <c r="MTI1" s="149"/>
      <c r="MTJ1" s="149"/>
      <c r="MTK1" s="149"/>
      <c r="MTL1" s="149"/>
      <c r="MTM1" s="149"/>
      <c r="MTN1" s="149"/>
      <c r="MTO1" s="149"/>
      <c r="MTP1" s="149"/>
      <c r="MTQ1" s="149"/>
      <c r="MTR1" s="149"/>
      <c r="MTS1" s="149"/>
      <c r="MTT1" s="149"/>
      <c r="MTU1" s="149"/>
      <c r="MTV1" s="149"/>
      <c r="MTW1" s="149"/>
      <c r="MTX1" s="149"/>
      <c r="MTY1" s="149"/>
      <c r="MTZ1" s="149"/>
      <c r="MUA1" s="149"/>
      <c r="MUB1" s="149"/>
      <c r="MUC1" s="149"/>
      <c r="MUD1" s="149"/>
      <c r="MUE1" s="149"/>
      <c r="MUF1" s="149"/>
      <c r="MUG1" s="149"/>
      <c r="MUH1" s="149"/>
      <c r="MUI1" s="149"/>
      <c r="MUJ1" s="149"/>
      <c r="MUK1" s="149"/>
      <c r="MUL1" s="149"/>
      <c r="MUM1" s="149"/>
      <c r="MUN1" s="149"/>
      <c r="MUO1" s="149"/>
      <c r="MUP1" s="149"/>
      <c r="MUQ1" s="149"/>
      <c r="MUR1" s="149"/>
      <c r="MUS1" s="149"/>
      <c r="MUT1" s="149"/>
      <c r="MUU1" s="149"/>
      <c r="MUV1" s="149"/>
      <c r="MUW1" s="149"/>
      <c r="MUX1" s="149"/>
      <c r="MUY1" s="149"/>
      <c r="MUZ1" s="149"/>
      <c r="MVA1" s="149"/>
      <c r="MVB1" s="149"/>
      <c r="MVC1" s="149"/>
      <c r="MVD1" s="149"/>
      <c r="MVE1" s="149"/>
      <c r="MVF1" s="149"/>
      <c r="MVG1" s="149"/>
      <c r="MVH1" s="149"/>
      <c r="MVI1" s="149"/>
      <c r="MVJ1" s="149"/>
      <c r="MVK1" s="149"/>
      <c r="MVL1" s="149"/>
      <c r="MVM1" s="149"/>
      <c r="MVN1" s="149"/>
      <c r="MVO1" s="149"/>
      <c r="MVP1" s="149"/>
      <c r="MVQ1" s="149"/>
      <c r="MVR1" s="149"/>
      <c r="MVS1" s="149"/>
      <c r="MVT1" s="149"/>
      <c r="MVU1" s="149"/>
      <c r="MVV1" s="149"/>
      <c r="MVW1" s="149"/>
      <c r="MVX1" s="149"/>
      <c r="MVY1" s="149"/>
      <c r="MVZ1" s="149"/>
      <c r="MWA1" s="149"/>
      <c r="MWB1" s="149"/>
      <c r="MWC1" s="149"/>
      <c r="MWD1" s="149"/>
      <c r="MWE1" s="149"/>
      <c r="MWF1" s="149"/>
      <c r="MWG1" s="149"/>
      <c r="MWH1" s="149"/>
      <c r="MWI1" s="149"/>
      <c r="MWJ1" s="149"/>
      <c r="MWK1" s="149"/>
      <c r="MWL1" s="149"/>
      <c r="MWM1" s="149"/>
      <c r="MWN1" s="149"/>
      <c r="MWO1" s="149"/>
      <c r="MWP1" s="149"/>
      <c r="MWQ1" s="149"/>
      <c r="MWR1" s="149"/>
      <c r="MWS1" s="149"/>
      <c r="MWT1" s="149"/>
      <c r="MWU1" s="149"/>
      <c r="MWV1" s="149"/>
      <c r="MWW1" s="149"/>
      <c r="MWX1" s="149"/>
      <c r="MWY1" s="149"/>
      <c r="MWZ1" s="149"/>
      <c r="MXA1" s="149"/>
      <c r="MXB1" s="149"/>
      <c r="MXC1" s="149"/>
      <c r="MXD1" s="149"/>
      <c r="MXE1" s="149"/>
      <c r="MXF1" s="149"/>
      <c r="MXG1" s="149"/>
      <c r="MXH1" s="149"/>
      <c r="MXI1" s="149"/>
      <c r="MXJ1" s="149"/>
      <c r="MXK1" s="149"/>
      <c r="MXL1" s="149"/>
      <c r="MXM1" s="149"/>
      <c r="MXN1" s="149"/>
      <c r="MXO1" s="149"/>
      <c r="MXP1" s="149"/>
      <c r="MXQ1" s="149"/>
      <c r="MXR1" s="149"/>
      <c r="MXS1" s="149"/>
      <c r="MXT1" s="149"/>
      <c r="MXU1" s="149"/>
      <c r="MXV1" s="149"/>
      <c r="MXW1" s="149"/>
      <c r="MXX1" s="149"/>
      <c r="MXY1" s="149"/>
      <c r="MXZ1" s="149"/>
      <c r="MYA1" s="149"/>
      <c r="MYB1" s="149"/>
      <c r="MYC1" s="149"/>
      <c r="MYD1" s="149"/>
      <c r="MYE1" s="149"/>
      <c r="MYF1" s="149"/>
      <c r="MYG1" s="149"/>
      <c r="MYH1" s="149"/>
      <c r="MYI1" s="149"/>
      <c r="MYJ1" s="149"/>
      <c r="MYK1" s="149"/>
      <c r="MYL1" s="149"/>
      <c r="MYM1" s="149"/>
      <c r="MYN1" s="149"/>
      <c r="MYO1" s="149"/>
      <c r="MYP1" s="149"/>
      <c r="MYQ1" s="149"/>
      <c r="MYR1" s="149"/>
      <c r="MYS1" s="149"/>
      <c r="MYT1" s="149"/>
      <c r="MYU1" s="149"/>
      <c r="MYV1" s="149"/>
      <c r="MYW1" s="149"/>
      <c r="MYX1" s="149"/>
      <c r="MYY1" s="149"/>
      <c r="MYZ1" s="149"/>
      <c r="MZA1" s="149"/>
      <c r="MZB1" s="149"/>
      <c r="MZC1" s="149"/>
      <c r="MZD1" s="149"/>
      <c r="MZE1" s="149"/>
      <c r="MZF1" s="149"/>
      <c r="MZG1" s="149"/>
      <c r="MZH1" s="149"/>
      <c r="MZI1" s="149"/>
      <c r="MZJ1" s="149"/>
      <c r="MZK1" s="149"/>
      <c r="MZL1" s="149"/>
      <c r="MZM1" s="149"/>
      <c r="MZN1" s="149"/>
      <c r="MZO1" s="149"/>
      <c r="MZP1" s="149"/>
      <c r="MZQ1" s="149"/>
      <c r="MZR1" s="149"/>
      <c r="MZS1" s="149"/>
      <c r="MZT1" s="149"/>
      <c r="MZU1" s="149"/>
      <c r="MZV1" s="149"/>
      <c r="MZW1" s="149"/>
      <c r="MZX1" s="149"/>
      <c r="MZY1" s="149"/>
      <c r="MZZ1" s="149"/>
      <c r="NAA1" s="149"/>
      <c r="NAB1" s="149"/>
      <c r="NAC1" s="149"/>
      <c r="NAD1" s="149"/>
      <c r="NAE1" s="149"/>
      <c r="NAF1" s="149"/>
      <c r="NAG1" s="149"/>
      <c r="NAH1" s="149"/>
      <c r="NAI1" s="149"/>
      <c r="NAJ1" s="149"/>
      <c r="NAK1" s="149"/>
      <c r="NAL1" s="149"/>
      <c r="NAM1" s="149"/>
      <c r="NAN1" s="149"/>
      <c r="NAO1" s="149"/>
      <c r="NAP1" s="149"/>
      <c r="NAQ1" s="149"/>
      <c r="NAR1" s="149"/>
      <c r="NAS1" s="149"/>
      <c r="NAT1" s="149"/>
      <c r="NAU1" s="149"/>
      <c r="NAV1" s="149"/>
      <c r="NAW1" s="149"/>
      <c r="NAX1" s="149"/>
      <c r="NAY1" s="149"/>
      <c r="NAZ1" s="149"/>
      <c r="NBA1" s="149"/>
      <c r="NBB1" s="149"/>
      <c r="NBC1" s="149"/>
      <c r="NBD1" s="149"/>
      <c r="NBE1" s="149"/>
      <c r="NBF1" s="149"/>
      <c r="NBG1" s="149"/>
      <c r="NBH1" s="149"/>
      <c r="NBI1" s="149"/>
      <c r="NBJ1" s="149"/>
      <c r="NBK1" s="149"/>
      <c r="NBL1" s="149"/>
      <c r="NBM1" s="149"/>
      <c r="NBN1" s="149"/>
      <c r="NBO1" s="149"/>
      <c r="NBP1" s="149"/>
      <c r="NBQ1" s="149"/>
      <c r="NBR1" s="149"/>
      <c r="NBS1" s="149"/>
      <c r="NBT1" s="149"/>
      <c r="NBU1" s="149"/>
      <c r="NBV1" s="149"/>
      <c r="NBW1" s="149"/>
      <c r="NBX1" s="149"/>
      <c r="NBY1" s="149"/>
      <c r="NBZ1" s="149"/>
      <c r="NCA1" s="149"/>
      <c r="NCB1" s="149"/>
      <c r="NCC1" s="149"/>
      <c r="NCD1" s="149"/>
      <c r="NCE1" s="149"/>
      <c r="NCF1" s="149"/>
      <c r="NCG1" s="149"/>
      <c r="NCH1" s="149"/>
      <c r="NCI1" s="149"/>
      <c r="NCJ1" s="149"/>
      <c r="NCK1" s="149"/>
      <c r="NCL1" s="149"/>
      <c r="NCM1" s="149"/>
      <c r="NCN1" s="149"/>
      <c r="NCO1" s="149"/>
      <c r="NCP1" s="149"/>
      <c r="NCQ1" s="149"/>
      <c r="NCR1" s="149"/>
      <c r="NCS1" s="149"/>
      <c r="NCT1" s="149"/>
      <c r="NCU1" s="149"/>
      <c r="NCV1" s="149"/>
      <c r="NCW1" s="149"/>
      <c r="NCX1" s="149"/>
      <c r="NCY1" s="149"/>
      <c r="NCZ1" s="149"/>
      <c r="NDA1" s="149"/>
      <c r="NDB1" s="149"/>
      <c r="NDC1" s="149"/>
      <c r="NDD1" s="149"/>
      <c r="NDE1" s="149"/>
      <c r="NDF1" s="149"/>
      <c r="NDG1" s="149"/>
      <c r="NDH1" s="149"/>
      <c r="NDI1" s="149"/>
      <c r="NDJ1" s="149"/>
      <c r="NDK1" s="149"/>
      <c r="NDL1" s="149"/>
      <c r="NDM1" s="149"/>
      <c r="NDN1" s="149"/>
      <c r="NDO1" s="149"/>
      <c r="NDP1" s="149"/>
      <c r="NDQ1" s="149"/>
      <c r="NDR1" s="149"/>
      <c r="NDS1" s="149"/>
      <c r="NDT1" s="149"/>
      <c r="NDU1" s="149"/>
      <c r="NDV1" s="149"/>
      <c r="NDW1" s="149"/>
      <c r="NDX1" s="149"/>
      <c r="NDY1" s="149"/>
      <c r="NDZ1" s="149"/>
      <c r="NEA1" s="149"/>
      <c r="NEB1" s="149"/>
      <c r="NEC1" s="149"/>
      <c r="NED1" s="149"/>
      <c r="NEE1" s="149"/>
      <c r="NEF1" s="149"/>
      <c r="NEG1" s="149"/>
      <c r="NEH1" s="149"/>
      <c r="NEI1" s="149"/>
      <c r="NEJ1" s="149"/>
      <c r="NEK1" s="149"/>
      <c r="NEL1" s="149"/>
      <c r="NEM1" s="149"/>
      <c r="NEN1" s="149"/>
      <c r="NEO1" s="149"/>
      <c r="NEP1" s="149"/>
      <c r="NEQ1" s="149"/>
      <c r="NER1" s="149"/>
      <c r="NES1" s="149"/>
      <c r="NET1" s="149"/>
      <c r="NEU1" s="149"/>
      <c r="NEV1" s="149"/>
      <c r="NEW1" s="149"/>
      <c r="NEX1" s="149"/>
      <c r="NEY1" s="149"/>
      <c r="NEZ1" s="149"/>
      <c r="NFA1" s="149"/>
      <c r="NFB1" s="149"/>
      <c r="NFC1" s="149"/>
      <c r="NFD1" s="149"/>
      <c r="NFE1" s="149"/>
      <c r="NFF1" s="149"/>
      <c r="NFG1" s="149"/>
      <c r="NFH1" s="149"/>
      <c r="NFI1" s="149"/>
      <c r="NFJ1" s="149"/>
      <c r="NFK1" s="149"/>
      <c r="NFL1" s="149"/>
      <c r="NFM1" s="149"/>
      <c r="NFN1" s="149"/>
      <c r="NFO1" s="149"/>
      <c r="NFP1" s="149"/>
      <c r="NFQ1" s="149"/>
      <c r="NFR1" s="149"/>
      <c r="NFS1" s="149"/>
      <c r="NFT1" s="149"/>
      <c r="NFU1" s="149"/>
      <c r="NFV1" s="149"/>
      <c r="NFW1" s="149"/>
      <c r="NFX1" s="149"/>
      <c r="NFY1" s="149"/>
      <c r="NFZ1" s="149"/>
      <c r="NGA1" s="149"/>
      <c r="NGB1" s="149"/>
      <c r="NGC1" s="149"/>
      <c r="NGD1" s="149"/>
      <c r="NGE1" s="149"/>
      <c r="NGF1" s="149"/>
      <c r="NGG1" s="149"/>
      <c r="NGH1" s="149"/>
      <c r="NGI1" s="149"/>
      <c r="NGJ1" s="149"/>
      <c r="NGK1" s="149"/>
      <c r="NGL1" s="149"/>
      <c r="NGM1" s="149"/>
      <c r="NGN1" s="149"/>
      <c r="NGO1" s="149"/>
      <c r="NGP1" s="149"/>
      <c r="NGQ1" s="149"/>
      <c r="NGR1" s="149"/>
      <c r="NGS1" s="149"/>
      <c r="NGT1" s="149"/>
      <c r="NGU1" s="149"/>
      <c r="NGV1" s="149"/>
      <c r="NGW1" s="149"/>
      <c r="NGX1" s="149"/>
      <c r="NGY1" s="149"/>
      <c r="NGZ1" s="149"/>
      <c r="NHA1" s="149"/>
      <c r="NHB1" s="149"/>
      <c r="NHC1" s="149"/>
      <c r="NHD1" s="149"/>
      <c r="NHE1" s="149"/>
      <c r="NHF1" s="149"/>
      <c r="NHG1" s="149"/>
      <c r="NHH1" s="149"/>
      <c r="NHI1" s="149"/>
      <c r="NHJ1" s="149"/>
      <c r="NHK1" s="149"/>
      <c r="NHL1" s="149"/>
      <c r="NHM1" s="149"/>
      <c r="NHN1" s="149"/>
      <c r="NHO1" s="149"/>
      <c r="NHP1" s="149"/>
      <c r="NHQ1" s="149"/>
      <c r="NHR1" s="149"/>
      <c r="NHS1" s="149"/>
      <c r="NHT1" s="149"/>
      <c r="NHU1" s="149"/>
      <c r="NHV1" s="149"/>
      <c r="NHW1" s="149"/>
      <c r="NHX1" s="149"/>
      <c r="NHY1" s="149"/>
      <c r="NHZ1" s="149"/>
      <c r="NIA1" s="149"/>
      <c r="NIB1" s="149"/>
      <c r="NIC1" s="149"/>
      <c r="NID1" s="149"/>
      <c r="NIE1" s="149"/>
      <c r="NIF1" s="149"/>
      <c r="NIG1" s="149"/>
      <c r="NIH1" s="149"/>
      <c r="NII1" s="149"/>
      <c r="NIJ1" s="149"/>
      <c r="NIK1" s="149"/>
      <c r="NIL1" s="149"/>
      <c r="NIM1" s="149"/>
      <c r="NIN1" s="149"/>
      <c r="NIO1" s="149"/>
      <c r="NIP1" s="149"/>
      <c r="NIQ1" s="149"/>
      <c r="NIR1" s="149"/>
      <c r="NIS1" s="149"/>
      <c r="NIT1" s="149"/>
      <c r="NIU1" s="149"/>
      <c r="NIV1" s="149"/>
      <c r="NIW1" s="149"/>
      <c r="NIX1" s="149"/>
      <c r="NIY1" s="149"/>
      <c r="NIZ1" s="149"/>
      <c r="NJA1" s="149"/>
      <c r="NJB1" s="149"/>
      <c r="NJC1" s="149"/>
      <c r="NJD1" s="149"/>
      <c r="NJE1" s="149"/>
      <c r="NJF1" s="149"/>
      <c r="NJG1" s="149"/>
      <c r="NJH1" s="149"/>
      <c r="NJI1" s="149"/>
      <c r="NJJ1" s="149"/>
      <c r="NJK1" s="149"/>
      <c r="NJL1" s="149"/>
      <c r="NJM1" s="149"/>
      <c r="NJN1" s="149"/>
      <c r="NJO1" s="149"/>
      <c r="NJP1" s="149"/>
      <c r="NJQ1" s="149"/>
      <c r="NJR1" s="149"/>
      <c r="NJS1" s="149"/>
      <c r="NJT1" s="149"/>
      <c r="NJU1" s="149"/>
      <c r="NJV1" s="149"/>
      <c r="NJW1" s="149"/>
      <c r="NJX1" s="149"/>
      <c r="NJY1" s="149"/>
      <c r="NJZ1" s="149"/>
      <c r="NKA1" s="149"/>
      <c r="NKB1" s="149"/>
      <c r="NKC1" s="149"/>
      <c r="NKD1" s="149"/>
      <c r="NKE1" s="149"/>
      <c r="NKF1" s="149"/>
      <c r="NKG1" s="149"/>
      <c r="NKH1" s="149"/>
      <c r="NKI1" s="149"/>
      <c r="NKJ1" s="149"/>
      <c r="NKK1" s="149"/>
      <c r="NKL1" s="149"/>
      <c r="NKM1" s="149"/>
      <c r="NKN1" s="149"/>
      <c r="NKO1" s="149"/>
      <c r="NKP1" s="149"/>
      <c r="NKQ1" s="149"/>
      <c r="NKR1" s="149"/>
      <c r="NKS1" s="149"/>
      <c r="NKT1" s="149"/>
      <c r="NKU1" s="149"/>
      <c r="NKV1" s="149"/>
      <c r="NKW1" s="149"/>
      <c r="NKX1" s="149"/>
      <c r="NKY1" s="149"/>
      <c r="NKZ1" s="149"/>
      <c r="NLA1" s="149"/>
      <c r="NLB1" s="149"/>
      <c r="NLC1" s="149"/>
      <c r="NLD1" s="149"/>
      <c r="NLE1" s="149"/>
      <c r="NLF1" s="149"/>
      <c r="NLG1" s="149"/>
      <c r="NLH1" s="149"/>
      <c r="NLI1" s="149"/>
      <c r="NLJ1" s="149"/>
      <c r="NLK1" s="149"/>
      <c r="NLL1" s="149"/>
      <c r="NLM1" s="149"/>
      <c r="NLN1" s="149"/>
      <c r="NLO1" s="149"/>
      <c r="NLP1" s="149"/>
      <c r="NLQ1" s="149"/>
      <c r="NLR1" s="149"/>
      <c r="NLS1" s="149"/>
      <c r="NLT1" s="149"/>
      <c r="NLU1" s="149"/>
      <c r="NLV1" s="149"/>
      <c r="NLW1" s="149"/>
      <c r="NLX1" s="149"/>
      <c r="NLY1" s="149"/>
      <c r="NLZ1" s="149"/>
      <c r="NMA1" s="149"/>
      <c r="NMB1" s="149"/>
      <c r="NMC1" s="149"/>
      <c r="NMD1" s="149"/>
      <c r="NME1" s="149"/>
      <c r="NMF1" s="149"/>
      <c r="NMG1" s="149"/>
      <c r="NMH1" s="149"/>
      <c r="NMI1" s="149"/>
      <c r="NMJ1" s="149"/>
      <c r="NMK1" s="149"/>
      <c r="NML1" s="149"/>
      <c r="NMM1" s="149"/>
      <c r="NMN1" s="149"/>
      <c r="NMO1" s="149"/>
      <c r="NMP1" s="149"/>
      <c r="NMQ1" s="149"/>
      <c r="NMR1" s="149"/>
      <c r="NMS1" s="149"/>
      <c r="NMT1" s="149"/>
      <c r="NMU1" s="149"/>
      <c r="NMV1" s="149"/>
      <c r="NMW1" s="149"/>
      <c r="NMX1" s="149"/>
      <c r="NMY1" s="149"/>
      <c r="NMZ1" s="149"/>
      <c r="NNA1" s="149"/>
      <c r="NNB1" s="149"/>
      <c r="NNC1" s="149"/>
      <c r="NND1" s="149"/>
      <c r="NNE1" s="149"/>
      <c r="NNF1" s="149"/>
      <c r="NNG1" s="149"/>
      <c r="NNH1" s="149"/>
      <c r="NNI1" s="149"/>
      <c r="NNJ1" s="149"/>
      <c r="NNK1" s="149"/>
      <c r="NNL1" s="149"/>
      <c r="NNM1" s="149"/>
      <c r="NNN1" s="149"/>
      <c r="NNO1" s="149"/>
      <c r="NNP1" s="149"/>
      <c r="NNQ1" s="149"/>
      <c r="NNR1" s="149"/>
      <c r="NNS1" s="149"/>
      <c r="NNT1" s="149"/>
      <c r="NNU1" s="149"/>
      <c r="NNV1" s="149"/>
      <c r="NNW1" s="149"/>
      <c r="NNX1" s="149"/>
      <c r="NNY1" s="149"/>
      <c r="NNZ1" s="149"/>
      <c r="NOA1" s="149"/>
      <c r="NOB1" s="149"/>
      <c r="NOC1" s="149"/>
      <c r="NOD1" s="149"/>
      <c r="NOE1" s="149"/>
      <c r="NOF1" s="149"/>
      <c r="NOG1" s="149"/>
      <c r="NOH1" s="149"/>
      <c r="NOI1" s="149"/>
      <c r="NOJ1" s="149"/>
      <c r="NOK1" s="149"/>
      <c r="NOL1" s="149"/>
      <c r="NOM1" s="149"/>
      <c r="NON1" s="149"/>
      <c r="NOO1" s="149"/>
      <c r="NOP1" s="149"/>
      <c r="NOQ1" s="149"/>
      <c r="NOR1" s="149"/>
      <c r="NOS1" s="149"/>
      <c r="NOT1" s="149"/>
      <c r="NOU1" s="149"/>
      <c r="NOV1" s="149"/>
      <c r="NOW1" s="149"/>
      <c r="NOX1" s="149"/>
      <c r="NOY1" s="149"/>
      <c r="NOZ1" s="149"/>
      <c r="NPA1" s="149"/>
      <c r="NPB1" s="149"/>
      <c r="NPC1" s="149"/>
      <c r="NPD1" s="149"/>
      <c r="NPE1" s="149"/>
      <c r="NPF1" s="149"/>
      <c r="NPG1" s="149"/>
      <c r="NPH1" s="149"/>
      <c r="NPI1" s="149"/>
      <c r="NPJ1" s="149"/>
      <c r="NPK1" s="149"/>
      <c r="NPL1" s="149"/>
      <c r="NPM1" s="149"/>
      <c r="NPN1" s="149"/>
      <c r="NPO1" s="149"/>
      <c r="NPP1" s="149"/>
      <c r="NPQ1" s="149"/>
      <c r="NPR1" s="149"/>
      <c r="NPS1" s="149"/>
      <c r="NPT1" s="149"/>
      <c r="NPU1" s="149"/>
      <c r="NPV1" s="149"/>
      <c r="NPW1" s="149"/>
      <c r="NPX1" s="149"/>
      <c r="NPY1" s="149"/>
      <c r="NPZ1" s="149"/>
      <c r="NQA1" s="149"/>
      <c r="NQB1" s="149"/>
      <c r="NQC1" s="149"/>
      <c r="NQD1" s="149"/>
      <c r="NQE1" s="149"/>
      <c r="NQF1" s="149"/>
      <c r="NQG1" s="149"/>
      <c r="NQH1" s="149"/>
      <c r="NQI1" s="149"/>
      <c r="NQJ1" s="149"/>
      <c r="NQK1" s="149"/>
      <c r="NQL1" s="149"/>
      <c r="NQM1" s="149"/>
      <c r="NQN1" s="149"/>
      <c r="NQO1" s="149"/>
      <c r="NQP1" s="149"/>
      <c r="NQQ1" s="149"/>
      <c r="NQR1" s="149"/>
      <c r="NQS1" s="149"/>
      <c r="NQT1" s="149"/>
      <c r="NQU1" s="149"/>
      <c r="NQV1" s="149"/>
      <c r="NQW1" s="149"/>
      <c r="NQX1" s="149"/>
      <c r="NQY1" s="149"/>
      <c r="NQZ1" s="149"/>
      <c r="NRA1" s="149"/>
      <c r="NRB1" s="149"/>
      <c r="NRC1" s="149"/>
      <c r="NRD1" s="149"/>
      <c r="NRE1" s="149"/>
      <c r="NRF1" s="149"/>
      <c r="NRG1" s="149"/>
      <c r="NRH1" s="149"/>
      <c r="NRI1" s="149"/>
      <c r="NRJ1" s="149"/>
      <c r="NRK1" s="149"/>
      <c r="NRL1" s="149"/>
      <c r="NRM1" s="149"/>
      <c r="NRN1" s="149"/>
      <c r="NRO1" s="149"/>
      <c r="NRP1" s="149"/>
      <c r="NRQ1" s="149"/>
      <c r="NRR1" s="149"/>
      <c r="NRS1" s="149"/>
      <c r="NRT1" s="149"/>
      <c r="NRU1" s="149"/>
      <c r="NRV1" s="149"/>
      <c r="NRW1" s="149"/>
      <c r="NRX1" s="149"/>
      <c r="NRY1" s="149"/>
      <c r="NRZ1" s="149"/>
      <c r="NSA1" s="149"/>
      <c r="NSB1" s="149"/>
      <c r="NSC1" s="149"/>
      <c r="NSD1" s="149"/>
      <c r="NSE1" s="149"/>
      <c r="NSF1" s="149"/>
      <c r="NSG1" s="149"/>
      <c r="NSH1" s="149"/>
      <c r="NSI1" s="149"/>
      <c r="NSJ1" s="149"/>
      <c r="NSK1" s="149"/>
      <c r="NSL1" s="149"/>
      <c r="NSM1" s="149"/>
      <c r="NSN1" s="149"/>
      <c r="NSO1" s="149"/>
      <c r="NSP1" s="149"/>
      <c r="NSQ1" s="149"/>
      <c r="NSR1" s="149"/>
      <c r="NSS1" s="149"/>
      <c r="NST1" s="149"/>
      <c r="NSU1" s="149"/>
      <c r="NSV1" s="149"/>
      <c r="NSW1" s="149"/>
      <c r="NSX1" s="149"/>
      <c r="NSY1" s="149"/>
      <c r="NSZ1" s="149"/>
      <c r="NTA1" s="149"/>
      <c r="NTB1" s="149"/>
      <c r="NTC1" s="149"/>
      <c r="NTD1" s="149"/>
      <c r="NTE1" s="149"/>
      <c r="NTF1" s="149"/>
      <c r="NTG1" s="149"/>
      <c r="NTH1" s="149"/>
      <c r="NTI1" s="149"/>
      <c r="NTJ1" s="149"/>
      <c r="NTK1" s="149"/>
      <c r="NTL1" s="149"/>
      <c r="NTM1" s="149"/>
      <c r="NTN1" s="149"/>
      <c r="NTO1" s="149"/>
      <c r="NTP1" s="149"/>
      <c r="NTQ1" s="149"/>
      <c r="NTR1" s="149"/>
      <c r="NTS1" s="149"/>
      <c r="NTT1" s="149"/>
      <c r="NTU1" s="149"/>
      <c r="NTV1" s="149"/>
      <c r="NTW1" s="149"/>
      <c r="NTX1" s="149"/>
      <c r="NTY1" s="149"/>
      <c r="NTZ1" s="149"/>
      <c r="NUA1" s="149"/>
      <c r="NUB1" s="149"/>
      <c r="NUC1" s="149"/>
      <c r="NUD1" s="149"/>
      <c r="NUE1" s="149"/>
      <c r="NUF1" s="149"/>
      <c r="NUG1" s="149"/>
      <c r="NUH1" s="149"/>
      <c r="NUI1" s="149"/>
      <c r="NUJ1" s="149"/>
      <c r="NUK1" s="149"/>
      <c r="NUL1" s="149"/>
      <c r="NUM1" s="149"/>
      <c r="NUN1" s="149"/>
      <c r="NUO1" s="149"/>
      <c r="NUP1" s="149"/>
      <c r="NUQ1" s="149"/>
      <c r="NUR1" s="149"/>
      <c r="NUS1" s="149"/>
      <c r="NUT1" s="149"/>
      <c r="NUU1" s="149"/>
      <c r="NUV1" s="149"/>
      <c r="NUW1" s="149"/>
      <c r="NUX1" s="149"/>
      <c r="NUY1" s="149"/>
      <c r="NUZ1" s="149"/>
      <c r="NVA1" s="149"/>
      <c r="NVB1" s="149"/>
      <c r="NVC1" s="149"/>
      <c r="NVD1" s="149"/>
      <c r="NVE1" s="149"/>
      <c r="NVF1" s="149"/>
      <c r="NVG1" s="149"/>
      <c r="NVH1" s="149"/>
      <c r="NVI1" s="149"/>
      <c r="NVJ1" s="149"/>
      <c r="NVK1" s="149"/>
      <c r="NVL1" s="149"/>
      <c r="NVM1" s="149"/>
      <c r="NVN1" s="149"/>
      <c r="NVO1" s="149"/>
      <c r="NVP1" s="149"/>
      <c r="NVQ1" s="149"/>
      <c r="NVR1" s="149"/>
      <c r="NVS1" s="149"/>
      <c r="NVT1" s="149"/>
      <c r="NVU1" s="149"/>
      <c r="NVV1" s="149"/>
      <c r="NVW1" s="149"/>
      <c r="NVX1" s="149"/>
      <c r="NVY1" s="149"/>
      <c r="NVZ1" s="149"/>
      <c r="NWA1" s="149"/>
      <c r="NWB1" s="149"/>
      <c r="NWC1" s="149"/>
      <c r="NWD1" s="149"/>
      <c r="NWE1" s="149"/>
      <c r="NWF1" s="149"/>
      <c r="NWG1" s="149"/>
      <c r="NWH1" s="149"/>
      <c r="NWI1" s="149"/>
      <c r="NWJ1" s="149"/>
      <c r="NWK1" s="149"/>
      <c r="NWL1" s="149"/>
      <c r="NWM1" s="149"/>
      <c r="NWN1" s="149"/>
      <c r="NWO1" s="149"/>
      <c r="NWP1" s="149"/>
      <c r="NWQ1" s="149"/>
      <c r="NWR1" s="149"/>
      <c r="NWS1" s="149"/>
      <c r="NWT1" s="149"/>
      <c r="NWU1" s="149"/>
      <c r="NWV1" s="149"/>
      <c r="NWW1" s="149"/>
      <c r="NWX1" s="149"/>
      <c r="NWY1" s="149"/>
      <c r="NWZ1" s="149"/>
      <c r="NXA1" s="149"/>
      <c r="NXB1" s="149"/>
      <c r="NXC1" s="149"/>
      <c r="NXD1" s="149"/>
      <c r="NXE1" s="149"/>
      <c r="NXF1" s="149"/>
      <c r="NXG1" s="149"/>
      <c r="NXH1" s="149"/>
      <c r="NXI1" s="149"/>
      <c r="NXJ1" s="149"/>
      <c r="NXK1" s="149"/>
      <c r="NXL1" s="149"/>
      <c r="NXM1" s="149"/>
      <c r="NXN1" s="149"/>
      <c r="NXO1" s="149"/>
      <c r="NXP1" s="149"/>
      <c r="NXQ1" s="149"/>
      <c r="NXR1" s="149"/>
      <c r="NXS1" s="149"/>
      <c r="NXT1" s="149"/>
      <c r="NXU1" s="149"/>
      <c r="NXV1" s="149"/>
      <c r="NXW1" s="149"/>
      <c r="NXX1" s="149"/>
      <c r="NXY1" s="149"/>
      <c r="NXZ1" s="149"/>
      <c r="NYA1" s="149"/>
      <c r="NYB1" s="149"/>
      <c r="NYC1" s="149"/>
      <c r="NYD1" s="149"/>
      <c r="NYE1" s="149"/>
      <c r="NYF1" s="149"/>
      <c r="NYG1" s="149"/>
      <c r="NYH1" s="149"/>
      <c r="NYI1" s="149"/>
      <c r="NYJ1" s="149"/>
      <c r="NYK1" s="149"/>
      <c r="NYL1" s="149"/>
      <c r="NYM1" s="149"/>
      <c r="NYN1" s="149"/>
      <c r="NYO1" s="149"/>
      <c r="NYP1" s="149"/>
      <c r="NYQ1" s="149"/>
      <c r="NYR1" s="149"/>
      <c r="NYS1" s="149"/>
      <c r="NYT1" s="149"/>
      <c r="NYU1" s="149"/>
      <c r="NYV1" s="149"/>
      <c r="NYW1" s="149"/>
      <c r="NYX1" s="149"/>
      <c r="NYY1" s="149"/>
      <c r="NYZ1" s="149"/>
      <c r="NZA1" s="149"/>
      <c r="NZB1" s="149"/>
      <c r="NZC1" s="149"/>
      <c r="NZD1" s="149"/>
      <c r="NZE1" s="149"/>
      <c r="NZF1" s="149"/>
      <c r="NZG1" s="149"/>
      <c r="NZH1" s="149"/>
      <c r="NZI1" s="149"/>
      <c r="NZJ1" s="149"/>
      <c r="NZK1" s="149"/>
      <c r="NZL1" s="149"/>
      <c r="NZM1" s="149"/>
      <c r="NZN1" s="149"/>
      <c r="NZO1" s="149"/>
      <c r="NZP1" s="149"/>
      <c r="NZQ1" s="149"/>
      <c r="NZR1" s="149"/>
      <c r="NZS1" s="149"/>
      <c r="NZT1" s="149"/>
      <c r="NZU1" s="149"/>
      <c r="NZV1" s="149"/>
      <c r="NZW1" s="149"/>
      <c r="NZX1" s="149"/>
      <c r="NZY1" s="149"/>
      <c r="NZZ1" s="149"/>
      <c r="OAA1" s="149"/>
      <c r="OAB1" s="149"/>
      <c r="OAC1" s="149"/>
      <c r="OAD1" s="149"/>
      <c r="OAE1" s="149"/>
      <c r="OAF1" s="149"/>
      <c r="OAG1" s="149"/>
      <c r="OAH1" s="149"/>
      <c r="OAI1" s="149"/>
      <c r="OAJ1" s="149"/>
      <c r="OAK1" s="149"/>
      <c r="OAL1" s="149"/>
      <c r="OAM1" s="149"/>
      <c r="OAN1" s="149"/>
      <c r="OAO1" s="149"/>
      <c r="OAP1" s="149"/>
      <c r="OAQ1" s="149"/>
      <c r="OAR1" s="149"/>
      <c r="OAS1" s="149"/>
      <c r="OAT1" s="149"/>
      <c r="OAU1" s="149"/>
      <c r="OAV1" s="149"/>
      <c r="OAW1" s="149"/>
      <c r="OAX1" s="149"/>
      <c r="OAY1" s="149"/>
      <c r="OAZ1" s="149"/>
      <c r="OBA1" s="149"/>
      <c r="OBB1" s="149"/>
      <c r="OBC1" s="149"/>
      <c r="OBD1" s="149"/>
      <c r="OBE1" s="149"/>
      <c r="OBF1" s="149"/>
      <c r="OBG1" s="149"/>
      <c r="OBH1" s="149"/>
      <c r="OBI1" s="149"/>
      <c r="OBJ1" s="149"/>
      <c r="OBK1" s="149"/>
      <c r="OBL1" s="149"/>
      <c r="OBM1" s="149"/>
      <c r="OBN1" s="149"/>
      <c r="OBO1" s="149"/>
      <c r="OBP1" s="149"/>
      <c r="OBQ1" s="149"/>
      <c r="OBR1" s="149"/>
      <c r="OBS1" s="149"/>
      <c r="OBT1" s="149"/>
      <c r="OBU1" s="149"/>
      <c r="OBV1" s="149"/>
      <c r="OBW1" s="149"/>
      <c r="OBX1" s="149"/>
      <c r="OBY1" s="149"/>
      <c r="OBZ1" s="149"/>
      <c r="OCA1" s="149"/>
      <c r="OCB1" s="149"/>
      <c r="OCC1" s="149"/>
      <c r="OCD1" s="149"/>
      <c r="OCE1" s="149"/>
      <c r="OCF1" s="149"/>
      <c r="OCG1" s="149"/>
      <c r="OCH1" s="149"/>
      <c r="OCI1" s="149"/>
      <c r="OCJ1" s="149"/>
      <c r="OCK1" s="149"/>
      <c r="OCL1" s="149"/>
      <c r="OCM1" s="149"/>
      <c r="OCN1" s="149"/>
      <c r="OCO1" s="149"/>
      <c r="OCP1" s="149"/>
      <c r="OCQ1" s="149"/>
      <c r="OCR1" s="149"/>
      <c r="OCS1" s="149"/>
      <c r="OCT1" s="149"/>
      <c r="OCU1" s="149"/>
      <c r="OCV1" s="149"/>
      <c r="OCW1" s="149"/>
      <c r="OCX1" s="149"/>
      <c r="OCY1" s="149"/>
      <c r="OCZ1" s="149"/>
      <c r="ODA1" s="149"/>
      <c r="ODB1" s="149"/>
      <c r="ODC1" s="149"/>
      <c r="ODD1" s="149"/>
      <c r="ODE1" s="149"/>
      <c r="ODF1" s="149"/>
      <c r="ODG1" s="149"/>
      <c r="ODH1" s="149"/>
      <c r="ODI1" s="149"/>
      <c r="ODJ1" s="149"/>
      <c r="ODK1" s="149"/>
      <c r="ODL1" s="149"/>
      <c r="ODM1" s="149"/>
      <c r="ODN1" s="149"/>
      <c r="ODO1" s="149"/>
      <c r="ODP1" s="149"/>
      <c r="ODQ1" s="149"/>
      <c r="ODR1" s="149"/>
      <c r="ODS1" s="149"/>
      <c r="ODT1" s="149"/>
      <c r="ODU1" s="149"/>
      <c r="ODV1" s="149"/>
      <c r="ODW1" s="149"/>
      <c r="ODX1" s="149"/>
      <c r="ODY1" s="149"/>
      <c r="ODZ1" s="149"/>
      <c r="OEA1" s="149"/>
      <c r="OEB1" s="149"/>
      <c r="OEC1" s="149"/>
      <c r="OED1" s="149"/>
      <c r="OEE1" s="149"/>
      <c r="OEF1" s="149"/>
      <c r="OEG1" s="149"/>
      <c r="OEH1" s="149"/>
      <c r="OEI1" s="149"/>
      <c r="OEJ1" s="149"/>
      <c r="OEK1" s="149"/>
      <c r="OEL1" s="149"/>
      <c r="OEM1" s="149"/>
      <c r="OEN1" s="149"/>
      <c r="OEO1" s="149"/>
      <c r="OEP1" s="149"/>
      <c r="OEQ1" s="149"/>
      <c r="OER1" s="149"/>
      <c r="OES1" s="149"/>
      <c r="OET1" s="149"/>
      <c r="OEU1" s="149"/>
      <c r="OEV1" s="149"/>
      <c r="OEW1" s="149"/>
      <c r="OEX1" s="149"/>
      <c r="OEY1" s="149"/>
      <c r="OEZ1" s="149"/>
      <c r="OFA1" s="149"/>
      <c r="OFB1" s="149"/>
      <c r="OFC1" s="149"/>
      <c r="OFD1" s="149"/>
      <c r="OFE1" s="149"/>
      <c r="OFF1" s="149"/>
      <c r="OFG1" s="149"/>
      <c r="OFH1" s="149"/>
      <c r="OFI1" s="149"/>
      <c r="OFJ1" s="149"/>
      <c r="OFK1" s="149"/>
      <c r="OFL1" s="149"/>
      <c r="OFM1" s="149"/>
      <c r="OFN1" s="149"/>
      <c r="OFO1" s="149"/>
      <c r="OFP1" s="149"/>
      <c r="OFQ1" s="149"/>
      <c r="OFR1" s="149"/>
      <c r="OFS1" s="149"/>
      <c r="OFT1" s="149"/>
      <c r="OFU1" s="149"/>
      <c r="OFV1" s="149"/>
      <c r="OFW1" s="149"/>
      <c r="OFX1" s="149"/>
      <c r="OFY1" s="149"/>
      <c r="OFZ1" s="149"/>
      <c r="OGA1" s="149"/>
      <c r="OGB1" s="149"/>
      <c r="OGC1" s="149"/>
      <c r="OGD1" s="149"/>
      <c r="OGE1" s="149"/>
      <c r="OGF1" s="149"/>
      <c r="OGG1" s="149"/>
      <c r="OGH1" s="149"/>
      <c r="OGI1" s="149"/>
      <c r="OGJ1" s="149"/>
      <c r="OGK1" s="149"/>
      <c r="OGL1" s="149"/>
      <c r="OGM1" s="149"/>
      <c r="OGN1" s="149"/>
      <c r="OGO1" s="149"/>
      <c r="OGP1" s="149"/>
      <c r="OGQ1" s="149"/>
      <c r="OGR1" s="149"/>
      <c r="OGS1" s="149"/>
      <c r="OGT1" s="149"/>
      <c r="OGU1" s="149"/>
      <c r="OGV1" s="149"/>
      <c r="OGW1" s="149"/>
      <c r="OGX1" s="149"/>
      <c r="OGY1" s="149"/>
      <c r="OGZ1" s="149"/>
      <c r="OHA1" s="149"/>
      <c r="OHB1" s="149"/>
      <c r="OHC1" s="149"/>
      <c r="OHD1" s="149"/>
      <c r="OHE1" s="149"/>
      <c r="OHF1" s="149"/>
      <c r="OHG1" s="149"/>
      <c r="OHH1" s="149"/>
      <c r="OHI1" s="149"/>
      <c r="OHJ1" s="149"/>
      <c r="OHK1" s="149"/>
      <c r="OHL1" s="149"/>
      <c r="OHM1" s="149"/>
      <c r="OHN1" s="149"/>
      <c r="OHO1" s="149"/>
      <c r="OHP1" s="149"/>
      <c r="OHQ1" s="149"/>
      <c r="OHR1" s="149"/>
      <c r="OHS1" s="149"/>
      <c r="OHT1" s="149"/>
      <c r="OHU1" s="149"/>
      <c r="OHV1" s="149"/>
      <c r="OHW1" s="149"/>
      <c r="OHX1" s="149"/>
      <c r="OHY1" s="149"/>
      <c r="OHZ1" s="149"/>
      <c r="OIA1" s="149"/>
      <c r="OIB1" s="149"/>
      <c r="OIC1" s="149"/>
      <c r="OID1" s="149"/>
      <c r="OIE1" s="149"/>
      <c r="OIF1" s="149"/>
      <c r="OIG1" s="149"/>
      <c r="OIH1" s="149"/>
      <c r="OII1" s="149"/>
      <c r="OIJ1" s="149"/>
      <c r="OIK1" s="149"/>
      <c r="OIL1" s="149"/>
      <c r="OIM1" s="149"/>
      <c r="OIN1" s="149"/>
      <c r="OIO1" s="149"/>
      <c r="OIP1" s="149"/>
      <c r="OIQ1" s="149"/>
      <c r="OIR1" s="149"/>
      <c r="OIS1" s="149"/>
      <c r="OIT1" s="149"/>
      <c r="OIU1" s="149"/>
      <c r="OIV1" s="149"/>
      <c r="OIW1" s="149"/>
      <c r="OIX1" s="149"/>
      <c r="OIY1" s="149"/>
      <c r="OIZ1" s="149"/>
      <c r="OJA1" s="149"/>
      <c r="OJB1" s="149"/>
      <c r="OJC1" s="149"/>
      <c r="OJD1" s="149"/>
      <c r="OJE1" s="149"/>
      <c r="OJF1" s="149"/>
      <c r="OJG1" s="149"/>
      <c r="OJH1" s="149"/>
      <c r="OJI1" s="149"/>
      <c r="OJJ1" s="149"/>
      <c r="OJK1" s="149"/>
      <c r="OJL1" s="149"/>
      <c r="OJM1" s="149"/>
      <c r="OJN1" s="149"/>
      <c r="OJO1" s="149"/>
      <c r="OJP1" s="149"/>
      <c r="OJQ1" s="149"/>
      <c r="OJR1" s="149"/>
      <c r="OJS1" s="149"/>
      <c r="OJT1" s="149"/>
      <c r="OJU1" s="149"/>
      <c r="OJV1" s="149"/>
      <c r="OJW1" s="149"/>
      <c r="OJX1" s="149"/>
      <c r="OJY1" s="149"/>
      <c r="OJZ1" s="149"/>
      <c r="OKA1" s="149"/>
      <c r="OKB1" s="149"/>
      <c r="OKC1" s="149"/>
      <c r="OKD1" s="149"/>
      <c r="OKE1" s="149"/>
      <c r="OKF1" s="149"/>
      <c r="OKG1" s="149"/>
      <c r="OKH1" s="149"/>
      <c r="OKI1" s="149"/>
      <c r="OKJ1" s="149"/>
      <c r="OKK1" s="149"/>
      <c r="OKL1" s="149"/>
      <c r="OKM1" s="149"/>
      <c r="OKN1" s="149"/>
      <c r="OKO1" s="149"/>
      <c r="OKP1" s="149"/>
      <c r="OKQ1" s="149"/>
      <c r="OKR1" s="149"/>
      <c r="OKS1" s="149"/>
      <c r="OKT1" s="149"/>
      <c r="OKU1" s="149"/>
      <c r="OKV1" s="149"/>
      <c r="OKW1" s="149"/>
      <c r="OKX1" s="149"/>
      <c r="OKY1" s="149"/>
      <c r="OKZ1" s="149"/>
      <c r="OLA1" s="149"/>
      <c r="OLB1" s="149"/>
      <c r="OLC1" s="149"/>
      <c r="OLD1" s="149"/>
      <c r="OLE1" s="149"/>
      <c r="OLF1" s="149"/>
      <c r="OLG1" s="149"/>
      <c r="OLH1" s="149"/>
      <c r="OLI1" s="149"/>
      <c r="OLJ1" s="149"/>
      <c r="OLK1" s="149"/>
      <c r="OLL1" s="149"/>
      <c r="OLM1" s="149"/>
      <c r="OLN1" s="149"/>
      <c r="OLO1" s="149"/>
      <c r="OLP1" s="149"/>
      <c r="OLQ1" s="149"/>
      <c r="OLR1" s="149"/>
      <c r="OLS1" s="149"/>
      <c r="OLT1" s="149"/>
      <c r="OLU1" s="149"/>
      <c r="OLV1" s="149"/>
      <c r="OLW1" s="149"/>
      <c r="OLX1" s="149"/>
      <c r="OLY1" s="149"/>
      <c r="OLZ1" s="149"/>
      <c r="OMA1" s="149"/>
      <c r="OMB1" s="149"/>
      <c r="OMC1" s="149"/>
      <c r="OMD1" s="149"/>
      <c r="OME1" s="149"/>
      <c r="OMF1" s="149"/>
      <c r="OMG1" s="149"/>
      <c r="OMH1" s="149"/>
      <c r="OMI1" s="149"/>
      <c r="OMJ1" s="149"/>
      <c r="OMK1" s="149"/>
      <c r="OML1" s="149"/>
      <c r="OMM1" s="149"/>
      <c r="OMN1" s="149"/>
      <c r="OMO1" s="149"/>
      <c r="OMP1" s="149"/>
      <c r="OMQ1" s="149"/>
      <c r="OMR1" s="149"/>
      <c r="OMS1" s="149"/>
      <c r="OMT1" s="149"/>
      <c r="OMU1" s="149"/>
      <c r="OMV1" s="149"/>
      <c r="OMW1" s="149"/>
      <c r="OMX1" s="149"/>
      <c r="OMY1" s="149"/>
      <c r="OMZ1" s="149"/>
      <c r="ONA1" s="149"/>
      <c r="ONB1" s="149"/>
      <c r="ONC1" s="149"/>
      <c r="OND1" s="149"/>
      <c r="ONE1" s="149"/>
      <c r="ONF1" s="149"/>
      <c r="ONG1" s="149"/>
      <c r="ONH1" s="149"/>
      <c r="ONI1" s="149"/>
      <c r="ONJ1" s="149"/>
      <c r="ONK1" s="149"/>
      <c r="ONL1" s="149"/>
      <c r="ONM1" s="149"/>
      <c r="ONN1" s="149"/>
      <c r="ONO1" s="149"/>
      <c r="ONP1" s="149"/>
      <c r="ONQ1" s="149"/>
      <c r="ONR1" s="149"/>
      <c r="ONS1" s="149"/>
      <c r="ONT1" s="149"/>
      <c r="ONU1" s="149"/>
      <c r="ONV1" s="149"/>
      <c r="ONW1" s="149"/>
      <c r="ONX1" s="149"/>
      <c r="ONY1" s="149"/>
      <c r="ONZ1" s="149"/>
      <c r="OOA1" s="149"/>
      <c r="OOB1" s="149"/>
      <c r="OOC1" s="149"/>
      <c r="OOD1" s="149"/>
      <c r="OOE1" s="149"/>
      <c r="OOF1" s="149"/>
      <c r="OOG1" s="149"/>
      <c r="OOH1" s="149"/>
      <c r="OOI1" s="149"/>
      <c r="OOJ1" s="149"/>
      <c r="OOK1" s="149"/>
      <c r="OOL1" s="149"/>
      <c r="OOM1" s="149"/>
      <c r="OON1" s="149"/>
      <c r="OOO1" s="149"/>
      <c r="OOP1" s="149"/>
      <c r="OOQ1" s="149"/>
      <c r="OOR1" s="149"/>
      <c r="OOS1" s="149"/>
      <c r="OOT1" s="149"/>
      <c r="OOU1" s="149"/>
      <c r="OOV1" s="149"/>
      <c r="OOW1" s="149"/>
      <c r="OOX1" s="149"/>
      <c r="OOY1" s="149"/>
      <c r="OOZ1" s="149"/>
      <c r="OPA1" s="149"/>
      <c r="OPB1" s="149"/>
      <c r="OPC1" s="149"/>
      <c r="OPD1" s="149"/>
      <c r="OPE1" s="149"/>
      <c r="OPF1" s="149"/>
      <c r="OPG1" s="149"/>
      <c r="OPH1" s="149"/>
      <c r="OPI1" s="149"/>
      <c r="OPJ1" s="149"/>
      <c r="OPK1" s="149"/>
      <c r="OPL1" s="149"/>
      <c r="OPM1" s="149"/>
      <c r="OPN1" s="149"/>
      <c r="OPO1" s="149"/>
      <c r="OPP1" s="149"/>
      <c r="OPQ1" s="149"/>
      <c r="OPR1" s="149"/>
      <c r="OPS1" s="149"/>
      <c r="OPT1" s="149"/>
      <c r="OPU1" s="149"/>
      <c r="OPV1" s="149"/>
      <c r="OPW1" s="149"/>
      <c r="OPX1" s="149"/>
      <c r="OPY1" s="149"/>
      <c r="OPZ1" s="149"/>
      <c r="OQA1" s="149"/>
      <c r="OQB1" s="149"/>
      <c r="OQC1" s="149"/>
      <c r="OQD1" s="149"/>
      <c r="OQE1" s="149"/>
      <c r="OQF1" s="149"/>
      <c r="OQG1" s="149"/>
      <c r="OQH1" s="149"/>
      <c r="OQI1" s="149"/>
      <c r="OQJ1" s="149"/>
      <c r="OQK1" s="149"/>
      <c r="OQL1" s="149"/>
      <c r="OQM1" s="149"/>
      <c r="OQN1" s="149"/>
      <c r="OQO1" s="149"/>
      <c r="OQP1" s="149"/>
      <c r="OQQ1" s="149"/>
      <c r="OQR1" s="149"/>
      <c r="OQS1" s="149"/>
      <c r="OQT1" s="149"/>
      <c r="OQU1" s="149"/>
      <c r="OQV1" s="149"/>
      <c r="OQW1" s="149"/>
      <c r="OQX1" s="149"/>
      <c r="OQY1" s="149"/>
      <c r="OQZ1" s="149"/>
      <c r="ORA1" s="149"/>
      <c r="ORB1" s="149"/>
      <c r="ORC1" s="149"/>
      <c r="ORD1" s="149"/>
      <c r="ORE1" s="149"/>
      <c r="ORF1" s="149"/>
      <c r="ORG1" s="149"/>
      <c r="ORH1" s="149"/>
      <c r="ORI1" s="149"/>
      <c r="ORJ1" s="149"/>
      <c r="ORK1" s="149"/>
      <c r="ORL1" s="149"/>
      <c r="ORM1" s="149"/>
      <c r="ORN1" s="149"/>
      <c r="ORO1" s="149"/>
      <c r="ORP1" s="149"/>
      <c r="ORQ1" s="149"/>
      <c r="ORR1" s="149"/>
      <c r="ORS1" s="149"/>
      <c r="ORT1" s="149"/>
      <c r="ORU1" s="149"/>
      <c r="ORV1" s="149"/>
      <c r="ORW1" s="149"/>
      <c r="ORX1" s="149"/>
      <c r="ORY1" s="149"/>
      <c r="ORZ1" s="149"/>
      <c r="OSA1" s="149"/>
      <c r="OSB1" s="149"/>
      <c r="OSC1" s="149"/>
      <c r="OSD1" s="149"/>
      <c r="OSE1" s="149"/>
      <c r="OSF1" s="149"/>
      <c r="OSG1" s="149"/>
      <c r="OSH1" s="149"/>
      <c r="OSI1" s="149"/>
      <c r="OSJ1" s="149"/>
      <c r="OSK1" s="149"/>
      <c r="OSL1" s="149"/>
      <c r="OSM1" s="149"/>
      <c r="OSN1" s="149"/>
      <c r="OSO1" s="149"/>
      <c r="OSP1" s="149"/>
      <c r="OSQ1" s="149"/>
      <c r="OSR1" s="149"/>
      <c r="OSS1" s="149"/>
      <c r="OST1" s="149"/>
      <c r="OSU1" s="149"/>
      <c r="OSV1" s="149"/>
      <c r="OSW1" s="149"/>
      <c r="OSX1" s="149"/>
      <c r="OSY1" s="149"/>
      <c r="OSZ1" s="149"/>
      <c r="OTA1" s="149"/>
      <c r="OTB1" s="149"/>
      <c r="OTC1" s="149"/>
      <c r="OTD1" s="149"/>
      <c r="OTE1" s="149"/>
      <c r="OTF1" s="149"/>
      <c r="OTG1" s="149"/>
      <c r="OTH1" s="149"/>
      <c r="OTI1" s="149"/>
      <c r="OTJ1" s="149"/>
      <c r="OTK1" s="149"/>
      <c r="OTL1" s="149"/>
      <c r="OTM1" s="149"/>
      <c r="OTN1" s="149"/>
      <c r="OTO1" s="149"/>
      <c r="OTP1" s="149"/>
      <c r="OTQ1" s="149"/>
      <c r="OTR1" s="149"/>
      <c r="OTS1" s="149"/>
      <c r="OTT1" s="149"/>
      <c r="OTU1" s="149"/>
      <c r="OTV1" s="149"/>
      <c r="OTW1" s="149"/>
      <c r="OTX1" s="149"/>
      <c r="OTY1" s="149"/>
      <c r="OTZ1" s="149"/>
      <c r="OUA1" s="149"/>
      <c r="OUB1" s="149"/>
      <c r="OUC1" s="149"/>
      <c r="OUD1" s="149"/>
      <c r="OUE1" s="149"/>
      <c r="OUF1" s="149"/>
      <c r="OUG1" s="149"/>
      <c r="OUH1" s="149"/>
      <c r="OUI1" s="149"/>
      <c r="OUJ1" s="149"/>
      <c r="OUK1" s="149"/>
      <c r="OUL1" s="149"/>
      <c r="OUM1" s="149"/>
      <c r="OUN1" s="149"/>
      <c r="OUO1" s="149"/>
      <c r="OUP1" s="149"/>
      <c r="OUQ1" s="149"/>
      <c r="OUR1" s="149"/>
      <c r="OUS1" s="149"/>
      <c r="OUT1" s="149"/>
      <c r="OUU1" s="149"/>
      <c r="OUV1" s="149"/>
      <c r="OUW1" s="149"/>
      <c r="OUX1" s="149"/>
      <c r="OUY1" s="149"/>
      <c r="OUZ1" s="149"/>
      <c r="OVA1" s="149"/>
      <c r="OVB1" s="149"/>
      <c r="OVC1" s="149"/>
      <c r="OVD1" s="149"/>
      <c r="OVE1" s="149"/>
      <c r="OVF1" s="149"/>
      <c r="OVG1" s="149"/>
      <c r="OVH1" s="149"/>
      <c r="OVI1" s="149"/>
      <c r="OVJ1" s="149"/>
      <c r="OVK1" s="149"/>
      <c r="OVL1" s="149"/>
      <c r="OVM1" s="149"/>
      <c r="OVN1" s="149"/>
      <c r="OVO1" s="149"/>
      <c r="OVP1" s="149"/>
      <c r="OVQ1" s="149"/>
      <c r="OVR1" s="149"/>
      <c r="OVS1" s="149"/>
      <c r="OVT1" s="149"/>
      <c r="OVU1" s="149"/>
      <c r="OVV1" s="149"/>
      <c r="OVW1" s="149"/>
      <c r="OVX1" s="149"/>
      <c r="OVY1" s="149"/>
      <c r="OVZ1" s="149"/>
      <c r="OWA1" s="149"/>
      <c r="OWB1" s="149"/>
      <c r="OWC1" s="149"/>
      <c r="OWD1" s="149"/>
      <c r="OWE1" s="149"/>
      <c r="OWF1" s="149"/>
      <c r="OWG1" s="149"/>
      <c r="OWH1" s="149"/>
      <c r="OWI1" s="149"/>
      <c r="OWJ1" s="149"/>
      <c r="OWK1" s="149"/>
      <c r="OWL1" s="149"/>
      <c r="OWM1" s="149"/>
      <c r="OWN1" s="149"/>
      <c r="OWO1" s="149"/>
      <c r="OWP1" s="149"/>
      <c r="OWQ1" s="149"/>
      <c r="OWR1" s="149"/>
      <c r="OWS1" s="149"/>
      <c r="OWT1" s="149"/>
      <c r="OWU1" s="149"/>
      <c r="OWV1" s="149"/>
      <c r="OWW1" s="149"/>
      <c r="OWX1" s="149"/>
      <c r="OWY1" s="149"/>
      <c r="OWZ1" s="149"/>
      <c r="OXA1" s="149"/>
      <c r="OXB1" s="149"/>
      <c r="OXC1" s="149"/>
      <c r="OXD1" s="149"/>
      <c r="OXE1" s="149"/>
      <c r="OXF1" s="149"/>
      <c r="OXG1" s="149"/>
      <c r="OXH1" s="149"/>
      <c r="OXI1" s="149"/>
      <c r="OXJ1" s="149"/>
      <c r="OXK1" s="149"/>
      <c r="OXL1" s="149"/>
      <c r="OXM1" s="149"/>
      <c r="OXN1" s="149"/>
      <c r="OXO1" s="149"/>
      <c r="OXP1" s="149"/>
      <c r="OXQ1" s="149"/>
      <c r="OXR1" s="149"/>
      <c r="OXS1" s="149"/>
      <c r="OXT1" s="149"/>
      <c r="OXU1" s="149"/>
      <c r="OXV1" s="149"/>
      <c r="OXW1" s="149"/>
      <c r="OXX1" s="149"/>
      <c r="OXY1" s="149"/>
      <c r="OXZ1" s="149"/>
      <c r="OYA1" s="149"/>
      <c r="OYB1" s="149"/>
      <c r="OYC1" s="149"/>
      <c r="OYD1" s="149"/>
      <c r="OYE1" s="149"/>
      <c r="OYF1" s="149"/>
      <c r="OYG1" s="149"/>
      <c r="OYH1" s="149"/>
      <c r="OYI1" s="149"/>
      <c r="OYJ1" s="149"/>
      <c r="OYK1" s="149"/>
      <c r="OYL1" s="149"/>
      <c r="OYM1" s="149"/>
      <c r="OYN1" s="149"/>
      <c r="OYO1" s="149"/>
      <c r="OYP1" s="149"/>
      <c r="OYQ1" s="149"/>
      <c r="OYR1" s="149"/>
      <c r="OYS1" s="149"/>
      <c r="OYT1" s="149"/>
      <c r="OYU1" s="149"/>
      <c r="OYV1" s="149"/>
      <c r="OYW1" s="149"/>
      <c r="OYX1" s="149"/>
      <c r="OYY1" s="149"/>
      <c r="OYZ1" s="149"/>
      <c r="OZA1" s="149"/>
      <c r="OZB1" s="149"/>
      <c r="OZC1" s="149"/>
      <c r="OZD1" s="149"/>
      <c r="OZE1" s="149"/>
      <c r="OZF1" s="149"/>
      <c r="OZG1" s="149"/>
      <c r="OZH1" s="149"/>
      <c r="OZI1" s="149"/>
      <c r="OZJ1" s="149"/>
      <c r="OZK1" s="149"/>
      <c r="OZL1" s="149"/>
      <c r="OZM1" s="149"/>
      <c r="OZN1" s="149"/>
      <c r="OZO1" s="149"/>
      <c r="OZP1" s="149"/>
      <c r="OZQ1" s="149"/>
      <c r="OZR1" s="149"/>
      <c r="OZS1" s="149"/>
      <c r="OZT1" s="149"/>
      <c r="OZU1" s="149"/>
      <c r="OZV1" s="149"/>
      <c r="OZW1" s="149"/>
      <c r="OZX1" s="149"/>
      <c r="OZY1" s="149"/>
      <c r="OZZ1" s="149"/>
      <c r="PAA1" s="149"/>
      <c r="PAB1" s="149"/>
      <c r="PAC1" s="149"/>
      <c r="PAD1" s="149"/>
      <c r="PAE1" s="149"/>
      <c r="PAF1" s="149"/>
      <c r="PAG1" s="149"/>
      <c r="PAH1" s="149"/>
      <c r="PAI1" s="149"/>
      <c r="PAJ1" s="149"/>
      <c r="PAK1" s="149"/>
      <c r="PAL1" s="149"/>
      <c r="PAM1" s="149"/>
      <c r="PAN1" s="149"/>
      <c r="PAO1" s="149"/>
      <c r="PAP1" s="149"/>
      <c r="PAQ1" s="149"/>
      <c r="PAR1" s="149"/>
      <c r="PAS1" s="149"/>
      <c r="PAT1" s="149"/>
      <c r="PAU1" s="149"/>
      <c r="PAV1" s="149"/>
      <c r="PAW1" s="149"/>
      <c r="PAX1" s="149"/>
      <c r="PAY1" s="149"/>
      <c r="PAZ1" s="149"/>
      <c r="PBA1" s="149"/>
      <c r="PBB1" s="149"/>
      <c r="PBC1" s="149"/>
      <c r="PBD1" s="149"/>
      <c r="PBE1" s="149"/>
      <c r="PBF1" s="149"/>
      <c r="PBG1" s="149"/>
      <c r="PBH1" s="149"/>
      <c r="PBI1" s="149"/>
      <c r="PBJ1" s="149"/>
      <c r="PBK1" s="149"/>
      <c r="PBL1" s="149"/>
      <c r="PBM1" s="149"/>
      <c r="PBN1" s="149"/>
      <c r="PBO1" s="149"/>
      <c r="PBP1" s="149"/>
      <c r="PBQ1" s="149"/>
      <c r="PBR1" s="149"/>
      <c r="PBS1" s="149"/>
      <c r="PBT1" s="149"/>
      <c r="PBU1" s="149"/>
      <c r="PBV1" s="149"/>
      <c r="PBW1" s="149"/>
      <c r="PBX1" s="149"/>
      <c r="PBY1" s="149"/>
      <c r="PBZ1" s="149"/>
      <c r="PCA1" s="149"/>
      <c r="PCB1" s="149"/>
      <c r="PCC1" s="149"/>
      <c r="PCD1" s="149"/>
      <c r="PCE1" s="149"/>
      <c r="PCF1" s="149"/>
      <c r="PCG1" s="149"/>
      <c r="PCH1" s="149"/>
      <c r="PCI1" s="149"/>
      <c r="PCJ1" s="149"/>
      <c r="PCK1" s="149"/>
      <c r="PCL1" s="149"/>
      <c r="PCM1" s="149"/>
      <c r="PCN1" s="149"/>
      <c r="PCO1" s="149"/>
      <c r="PCP1" s="149"/>
      <c r="PCQ1" s="149"/>
      <c r="PCR1" s="149"/>
      <c r="PCS1" s="149"/>
      <c r="PCT1" s="149"/>
      <c r="PCU1" s="149"/>
      <c r="PCV1" s="149"/>
      <c r="PCW1" s="149"/>
      <c r="PCX1" s="149"/>
      <c r="PCY1" s="149"/>
      <c r="PCZ1" s="149"/>
      <c r="PDA1" s="149"/>
      <c r="PDB1" s="149"/>
      <c r="PDC1" s="149"/>
      <c r="PDD1" s="149"/>
      <c r="PDE1" s="149"/>
      <c r="PDF1" s="149"/>
      <c r="PDG1" s="149"/>
      <c r="PDH1" s="149"/>
      <c r="PDI1" s="149"/>
      <c r="PDJ1" s="149"/>
      <c r="PDK1" s="149"/>
      <c r="PDL1" s="149"/>
      <c r="PDM1" s="149"/>
      <c r="PDN1" s="149"/>
      <c r="PDO1" s="149"/>
      <c r="PDP1" s="149"/>
      <c r="PDQ1" s="149"/>
      <c r="PDR1" s="149"/>
      <c r="PDS1" s="149"/>
      <c r="PDT1" s="149"/>
      <c r="PDU1" s="149"/>
      <c r="PDV1" s="149"/>
      <c r="PDW1" s="149"/>
      <c r="PDX1" s="149"/>
      <c r="PDY1" s="149"/>
      <c r="PDZ1" s="149"/>
      <c r="PEA1" s="149"/>
      <c r="PEB1" s="149"/>
      <c r="PEC1" s="149"/>
      <c r="PED1" s="149"/>
      <c r="PEE1" s="149"/>
      <c r="PEF1" s="149"/>
      <c r="PEG1" s="149"/>
      <c r="PEH1" s="149"/>
      <c r="PEI1" s="149"/>
      <c r="PEJ1" s="149"/>
      <c r="PEK1" s="149"/>
      <c r="PEL1" s="149"/>
      <c r="PEM1" s="149"/>
      <c r="PEN1" s="149"/>
      <c r="PEO1" s="149"/>
      <c r="PEP1" s="149"/>
      <c r="PEQ1" s="149"/>
      <c r="PER1" s="149"/>
      <c r="PES1" s="149"/>
      <c r="PET1" s="149"/>
      <c r="PEU1" s="149"/>
      <c r="PEV1" s="149"/>
      <c r="PEW1" s="149"/>
      <c r="PEX1" s="149"/>
      <c r="PEY1" s="149"/>
      <c r="PEZ1" s="149"/>
      <c r="PFA1" s="149"/>
      <c r="PFB1" s="149"/>
      <c r="PFC1" s="149"/>
      <c r="PFD1" s="149"/>
      <c r="PFE1" s="149"/>
      <c r="PFF1" s="149"/>
      <c r="PFG1" s="149"/>
      <c r="PFH1" s="149"/>
      <c r="PFI1" s="149"/>
      <c r="PFJ1" s="149"/>
      <c r="PFK1" s="149"/>
      <c r="PFL1" s="149"/>
      <c r="PFM1" s="149"/>
      <c r="PFN1" s="149"/>
      <c r="PFO1" s="149"/>
      <c r="PFP1" s="149"/>
      <c r="PFQ1" s="149"/>
      <c r="PFR1" s="149"/>
      <c r="PFS1" s="149"/>
      <c r="PFT1" s="149"/>
      <c r="PFU1" s="149"/>
      <c r="PFV1" s="149"/>
      <c r="PFW1" s="149"/>
      <c r="PFX1" s="149"/>
      <c r="PFY1" s="149"/>
      <c r="PFZ1" s="149"/>
      <c r="PGA1" s="149"/>
      <c r="PGB1" s="149"/>
      <c r="PGC1" s="149"/>
      <c r="PGD1" s="149"/>
      <c r="PGE1" s="149"/>
      <c r="PGF1" s="149"/>
      <c r="PGG1" s="149"/>
      <c r="PGH1" s="149"/>
      <c r="PGI1" s="149"/>
      <c r="PGJ1" s="149"/>
      <c r="PGK1" s="149"/>
      <c r="PGL1" s="149"/>
      <c r="PGM1" s="149"/>
      <c r="PGN1" s="149"/>
      <c r="PGO1" s="149"/>
      <c r="PGP1" s="149"/>
      <c r="PGQ1" s="149"/>
      <c r="PGR1" s="149"/>
      <c r="PGS1" s="149"/>
      <c r="PGT1" s="149"/>
      <c r="PGU1" s="149"/>
      <c r="PGV1" s="149"/>
      <c r="PGW1" s="149"/>
      <c r="PGX1" s="149"/>
      <c r="PGY1" s="149"/>
      <c r="PGZ1" s="149"/>
      <c r="PHA1" s="149"/>
      <c r="PHB1" s="149"/>
      <c r="PHC1" s="149"/>
      <c r="PHD1" s="149"/>
      <c r="PHE1" s="149"/>
      <c r="PHF1" s="149"/>
      <c r="PHG1" s="149"/>
      <c r="PHH1" s="149"/>
      <c r="PHI1" s="149"/>
      <c r="PHJ1" s="149"/>
      <c r="PHK1" s="149"/>
      <c r="PHL1" s="149"/>
      <c r="PHM1" s="149"/>
      <c r="PHN1" s="149"/>
      <c r="PHO1" s="149"/>
      <c r="PHP1" s="149"/>
      <c r="PHQ1" s="149"/>
      <c r="PHR1" s="149"/>
      <c r="PHS1" s="149"/>
      <c r="PHT1" s="149"/>
      <c r="PHU1" s="149"/>
      <c r="PHV1" s="149"/>
      <c r="PHW1" s="149"/>
      <c r="PHX1" s="149"/>
      <c r="PHY1" s="149"/>
      <c r="PHZ1" s="149"/>
      <c r="PIA1" s="149"/>
      <c r="PIB1" s="149"/>
      <c r="PIC1" s="149"/>
      <c r="PID1" s="149"/>
      <c r="PIE1" s="149"/>
      <c r="PIF1" s="149"/>
      <c r="PIG1" s="149"/>
      <c r="PIH1" s="149"/>
      <c r="PII1" s="149"/>
      <c r="PIJ1" s="149"/>
      <c r="PIK1" s="149"/>
      <c r="PIL1" s="149"/>
      <c r="PIM1" s="149"/>
      <c r="PIN1" s="149"/>
      <c r="PIO1" s="149"/>
      <c r="PIP1" s="149"/>
      <c r="PIQ1" s="149"/>
      <c r="PIR1" s="149"/>
      <c r="PIS1" s="149"/>
      <c r="PIT1" s="149"/>
      <c r="PIU1" s="149"/>
      <c r="PIV1" s="149"/>
      <c r="PIW1" s="149"/>
      <c r="PIX1" s="149"/>
      <c r="PIY1" s="149"/>
      <c r="PIZ1" s="149"/>
      <c r="PJA1" s="149"/>
      <c r="PJB1" s="149"/>
      <c r="PJC1" s="149"/>
      <c r="PJD1" s="149"/>
      <c r="PJE1" s="149"/>
      <c r="PJF1" s="149"/>
      <c r="PJG1" s="149"/>
      <c r="PJH1" s="149"/>
      <c r="PJI1" s="149"/>
      <c r="PJJ1" s="149"/>
      <c r="PJK1" s="149"/>
      <c r="PJL1" s="149"/>
      <c r="PJM1" s="149"/>
      <c r="PJN1" s="149"/>
      <c r="PJO1" s="149"/>
      <c r="PJP1" s="149"/>
      <c r="PJQ1" s="149"/>
      <c r="PJR1" s="149"/>
      <c r="PJS1" s="149"/>
      <c r="PJT1" s="149"/>
      <c r="PJU1" s="149"/>
      <c r="PJV1" s="149"/>
      <c r="PJW1" s="149"/>
      <c r="PJX1" s="149"/>
      <c r="PJY1" s="149"/>
      <c r="PJZ1" s="149"/>
      <c r="PKA1" s="149"/>
      <c r="PKB1" s="149"/>
      <c r="PKC1" s="149"/>
      <c r="PKD1" s="149"/>
      <c r="PKE1" s="149"/>
      <c r="PKF1" s="149"/>
      <c r="PKG1" s="149"/>
      <c r="PKH1" s="149"/>
      <c r="PKI1" s="149"/>
      <c r="PKJ1" s="149"/>
      <c r="PKK1" s="149"/>
      <c r="PKL1" s="149"/>
      <c r="PKM1" s="149"/>
      <c r="PKN1" s="149"/>
      <c r="PKO1" s="149"/>
      <c r="PKP1" s="149"/>
      <c r="PKQ1" s="149"/>
      <c r="PKR1" s="149"/>
      <c r="PKS1" s="149"/>
      <c r="PKT1" s="149"/>
      <c r="PKU1" s="149"/>
      <c r="PKV1" s="149"/>
      <c r="PKW1" s="149"/>
      <c r="PKX1" s="149"/>
      <c r="PKY1" s="149"/>
      <c r="PKZ1" s="149"/>
      <c r="PLA1" s="149"/>
      <c r="PLB1" s="149"/>
      <c r="PLC1" s="149"/>
      <c r="PLD1" s="149"/>
      <c r="PLE1" s="149"/>
      <c r="PLF1" s="149"/>
      <c r="PLG1" s="149"/>
      <c r="PLH1" s="149"/>
      <c r="PLI1" s="149"/>
      <c r="PLJ1" s="149"/>
      <c r="PLK1" s="149"/>
      <c r="PLL1" s="149"/>
      <c r="PLM1" s="149"/>
      <c r="PLN1" s="149"/>
      <c r="PLO1" s="149"/>
      <c r="PLP1" s="149"/>
      <c r="PLQ1" s="149"/>
      <c r="PLR1" s="149"/>
      <c r="PLS1" s="149"/>
      <c r="PLT1" s="149"/>
      <c r="PLU1" s="149"/>
      <c r="PLV1" s="149"/>
      <c r="PLW1" s="149"/>
      <c r="PLX1" s="149"/>
      <c r="PLY1" s="149"/>
      <c r="PLZ1" s="149"/>
      <c r="PMA1" s="149"/>
      <c r="PMB1" s="149"/>
      <c r="PMC1" s="149"/>
      <c r="PMD1" s="149"/>
      <c r="PME1" s="149"/>
      <c r="PMF1" s="149"/>
      <c r="PMG1" s="149"/>
      <c r="PMH1" s="149"/>
      <c r="PMI1" s="149"/>
      <c r="PMJ1" s="149"/>
      <c r="PMK1" s="149"/>
      <c r="PML1" s="149"/>
      <c r="PMM1" s="149"/>
      <c r="PMN1" s="149"/>
      <c r="PMO1" s="149"/>
      <c r="PMP1" s="149"/>
      <c r="PMQ1" s="149"/>
      <c r="PMR1" s="149"/>
      <c r="PMS1" s="149"/>
      <c r="PMT1" s="149"/>
      <c r="PMU1" s="149"/>
      <c r="PMV1" s="149"/>
      <c r="PMW1" s="149"/>
      <c r="PMX1" s="149"/>
      <c r="PMY1" s="149"/>
      <c r="PMZ1" s="149"/>
      <c r="PNA1" s="149"/>
      <c r="PNB1" s="149"/>
      <c r="PNC1" s="149"/>
      <c r="PND1" s="149"/>
      <c r="PNE1" s="149"/>
      <c r="PNF1" s="149"/>
      <c r="PNG1" s="149"/>
      <c r="PNH1" s="149"/>
      <c r="PNI1" s="149"/>
      <c r="PNJ1" s="149"/>
      <c r="PNK1" s="149"/>
      <c r="PNL1" s="149"/>
      <c r="PNM1" s="149"/>
      <c r="PNN1" s="149"/>
      <c r="PNO1" s="149"/>
      <c r="PNP1" s="149"/>
      <c r="PNQ1" s="149"/>
      <c r="PNR1" s="149"/>
      <c r="PNS1" s="149"/>
      <c r="PNT1" s="149"/>
      <c r="PNU1" s="149"/>
      <c r="PNV1" s="149"/>
      <c r="PNW1" s="149"/>
      <c r="PNX1" s="149"/>
      <c r="PNY1" s="149"/>
      <c r="PNZ1" s="149"/>
      <c r="POA1" s="149"/>
      <c r="POB1" s="149"/>
      <c r="POC1" s="149"/>
      <c r="POD1" s="149"/>
      <c r="POE1" s="149"/>
      <c r="POF1" s="149"/>
      <c r="POG1" s="149"/>
      <c r="POH1" s="149"/>
      <c r="POI1" s="149"/>
      <c r="POJ1" s="149"/>
      <c r="POK1" s="149"/>
      <c r="POL1" s="149"/>
      <c r="POM1" s="149"/>
      <c r="PON1" s="149"/>
      <c r="POO1" s="149"/>
      <c r="POP1" s="149"/>
      <c r="POQ1" s="149"/>
      <c r="POR1" s="149"/>
      <c r="POS1" s="149"/>
      <c r="POT1" s="149"/>
      <c r="POU1" s="149"/>
      <c r="POV1" s="149"/>
      <c r="POW1" s="149"/>
      <c r="POX1" s="149"/>
      <c r="POY1" s="149"/>
      <c r="POZ1" s="149"/>
      <c r="PPA1" s="149"/>
      <c r="PPB1" s="149"/>
      <c r="PPC1" s="149"/>
      <c r="PPD1" s="149"/>
      <c r="PPE1" s="149"/>
      <c r="PPF1" s="149"/>
      <c r="PPG1" s="149"/>
      <c r="PPH1" s="149"/>
      <c r="PPI1" s="149"/>
      <c r="PPJ1" s="149"/>
      <c r="PPK1" s="149"/>
      <c r="PPL1" s="149"/>
      <c r="PPM1" s="149"/>
      <c r="PPN1" s="149"/>
      <c r="PPO1" s="149"/>
      <c r="PPP1" s="149"/>
      <c r="PPQ1" s="149"/>
      <c r="PPR1" s="149"/>
      <c r="PPS1" s="149"/>
      <c r="PPT1" s="149"/>
      <c r="PPU1" s="149"/>
      <c r="PPV1" s="149"/>
      <c r="PPW1" s="149"/>
      <c r="PPX1" s="149"/>
      <c r="PPY1" s="149"/>
      <c r="PPZ1" s="149"/>
      <c r="PQA1" s="149"/>
      <c r="PQB1" s="149"/>
      <c r="PQC1" s="149"/>
      <c r="PQD1" s="149"/>
      <c r="PQE1" s="149"/>
      <c r="PQF1" s="149"/>
      <c r="PQG1" s="149"/>
      <c r="PQH1" s="149"/>
      <c r="PQI1" s="149"/>
      <c r="PQJ1" s="149"/>
      <c r="PQK1" s="149"/>
      <c r="PQL1" s="149"/>
      <c r="PQM1" s="149"/>
      <c r="PQN1" s="149"/>
      <c r="PQO1" s="149"/>
      <c r="PQP1" s="149"/>
      <c r="PQQ1" s="149"/>
      <c r="PQR1" s="149"/>
      <c r="PQS1" s="149"/>
      <c r="PQT1" s="149"/>
      <c r="PQU1" s="149"/>
      <c r="PQV1" s="149"/>
      <c r="PQW1" s="149"/>
      <c r="PQX1" s="149"/>
      <c r="PQY1" s="149"/>
      <c r="PQZ1" s="149"/>
      <c r="PRA1" s="149"/>
      <c r="PRB1" s="149"/>
      <c r="PRC1" s="149"/>
      <c r="PRD1" s="149"/>
      <c r="PRE1" s="149"/>
      <c r="PRF1" s="149"/>
      <c r="PRG1" s="149"/>
      <c r="PRH1" s="149"/>
      <c r="PRI1" s="149"/>
      <c r="PRJ1" s="149"/>
      <c r="PRK1" s="149"/>
      <c r="PRL1" s="149"/>
      <c r="PRM1" s="149"/>
      <c r="PRN1" s="149"/>
      <c r="PRO1" s="149"/>
      <c r="PRP1" s="149"/>
      <c r="PRQ1" s="149"/>
      <c r="PRR1" s="149"/>
      <c r="PRS1" s="149"/>
      <c r="PRT1" s="149"/>
      <c r="PRU1" s="149"/>
      <c r="PRV1" s="149"/>
      <c r="PRW1" s="149"/>
      <c r="PRX1" s="149"/>
      <c r="PRY1" s="149"/>
      <c r="PRZ1" s="149"/>
      <c r="PSA1" s="149"/>
      <c r="PSB1" s="149"/>
      <c r="PSC1" s="149"/>
      <c r="PSD1" s="149"/>
      <c r="PSE1" s="149"/>
      <c r="PSF1" s="149"/>
      <c r="PSG1" s="149"/>
      <c r="PSH1" s="149"/>
      <c r="PSI1" s="149"/>
      <c r="PSJ1" s="149"/>
      <c r="PSK1" s="149"/>
      <c r="PSL1" s="149"/>
      <c r="PSM1" s="149"/>
      <c r="PSN1" s="149"/>
      <c r="PSO1" s="149"/>
      <c r="PSP1" s="149"/>
      <c r="PSQ1" s="149"/>
      <c r="PSR1" s="149"/>
      <c r="PSS1" s="149"/>
      <c r="PST1" s="149"/>
      <c r="PSU1" s="149"/>
      <c r="PSV1" s="149"/>
      <c r="PSW1" s="149"/>
      <c r="PSX1" s="149"/>
      <c r="PSY1" s="149"/>
      <c r="PSZ1" s="149"/>
      <c r="PTA1" s="149"/>
      <c r="PTB1" s="149"/>
      <c r="PTC1" s="149"/>
      <c r="PTD1" s="149"/>
      <c r="PTE1" s="149"/>
      <c r="PTF1" s="149"/>
      <c r="PTG1" s="149"/>
      <c r="PTH1" s="149"/>
      <c r="PTI1" s="149"/>
      <c r="PTJ1" s="149"/>
      <c r="PTK1" s="149"/>
      <c r="PTL1" s="149"/>
      <c r="PTM1" s="149"/>
      <c r="PTN1" s="149"/>
      <c r="PTO1" s="149"/>
      <c r="PTP1" s="149"/>
      <c r="PTQ1" s="149"/>
      <c r="PTR1" s="149"/>
      <c r="PTS1" s="149"/>
      <c r="PTT1" s="149"/>
      <c r="PTU1" s="149"/>
      <c r="PTV1" s="149"/>
      <c r="PTW1" s="149"/>
      <c r="PTX1" s="149"/>
      <c r="PTY1" s="149"/>
      <c r="PTZ1" s="149"/>
      <c r="PUA1" s="149"/>
      <c r="PUB1" s="149"/>
      <c r="PUC1" s="149"/>
      <c r="PUD1" s="149"/>
      <c r="PUE1" s="149"/>
      <c r="PUF1" s="149"/>
      <c r="PUG1" s="149"/>
      <c r="PUH1" s="149"/>
      <c r="PUI1" s="149"/>
      <c r="PUJ1" s="149"/>
      <c r="PUK1" s="149"/>
      <c r="PUL1" s="149"/>
      <c r="PUM1" s="149"/>
      <c r="PUN1" s="149"/>
      <c r="PUO1" s="149"/>
      <c r="PUP1" s="149"/>
      <c r="PUQ1" s="149"/>
      <c r="PUR1" s="149"/>
      <c r="PUS1" s="149"/>
      <c r="PUT1" s="149"/>
      <c r="PUU1" s="149"/>
      <c r="PUV1" s="149"/>
      <c r="PUW1" s="149"/>
      <c r="PUX1" s="149"/>
      <c r="PUY1" s="149"/>
      <c r="PUZ1" s="149"/>
      <c r="PVA1" s="149"/>
      <c r="PVB1" s="149"/>
      <c r="PVC1" s="149"/>
      <c r="PVD1" s="149"/>
      <c r="PVE1" s="149"/>
      <c r="PVF1" s="149"/>
      <c r="PVG1" s="149"/>
      <c r="PVH1" s="149"/>
      <c r="PVI1" s="149"/>
      <c r="PVJ1" s="149"/>
      <c r="PVK1" s="149"/>
      <c r="PVL1" s="149"/>
      <c r="PVM1" s="149"/>
      <c r="PVN1" s="149"/>
      <c r="PVO1" s="149"/>
      <c r="PVP1" s="149"/>
      <c r="PVQ1" s="149"/>
      <c r="PVR1" s="149"/>
      <c r="PVS1" s="149"/>
      <c r="PVT1" s="149"/>
      <c r="PVU1" s="149"/>
      <c r="PVV1" s="149"/>
      <c r="PVW1" s="149"/>
      <c r="PVX1" s="149"/>
      <c r="PVY1" s="149"/>
      <c r="PVZ1" s="149"/>
      <c r="PWA1" s="149"/>
      <c r="PWB1" s="149"/>
      <c r="PWC1" s="149"/>
      <c r="PWD1" s="149"/>
      <c r="PWE1" s="149"/>
      <c r="PWF1" s="149"/>
      <c r="PWG1" s="149"/>
      <c r="PWH1" s="149"/>
      <c r="PWI1" s="149"/>
      <c r="PWJ1" s="149"/>
      <c r="PWK1" s="149"/>
      <c r="PWL1" s="149"/>
      <c r="PWM1" s="149"/>
      <c r="PWN1" s="149"/>
      <c r="PWO1" s="149"/>
      <c r="PWP1" s="149"/>
      <c r="PWQ1" s="149"/>
      <c r="PWR1" s="149"/>
      <c r="PWS1" s="149"/>
      <c r="PWT1" s="149"/>
      <c r="PWU1" s="149"/>
      <c r="PWV1" s="149"/>
      <c r="PWW1" s="149"/>
      <c r="PWX1" s="149"/>
      <c r="PWY1" s="149"/>
      <c r="PWZ1" s="149"/>
      <c r="PXA1" s="149"/>
      <c r="PXB1" s="149"/>
      <c r="PXC1" s="149"/>
      <c r="PXD1" s="149"/>
      <c r="PXE1" s="149"/>
      <c r="PXF1" s="149"/>
      <c r="PXG1" s="149"/>
      <c r="PXH1" s="149"/>
      <c r="PXI1" s="149"/>
      <c r="PXJ1" s="149"/>
      <c r="PXK1" s="149"/>
      <c r="PXL1" s="149"/>
      <c r="PXM1" s="149"/>
      <c r="PXN1" s="149"/>
      <c r="PXO1" s="149"/>
      <c r="PXP1" s="149"/>
      <c r="PXQ1" s="149"/>
      <c r="PXR1" s="149"/>
      <c r="PXS1" s="149"/>
      <c r="PXT1" s="149"/>
      <c r="PXU1" s="149"/>
      <c r="PXV1" s="149"/>
      <c r="PXW1" s="149"/>
      <c r="PXX1" s="149"/>
      <c r="PXY1" s="149"/>
      <c r="PXZ1" s="149"/>
      <c r="PYA1" s="149"/>
      <c r="PYB1" s="149"/>
      <c r="PYC1" s="149"/>
      <c r="PYD1" s="149"/>
      <c r="PYE1" s="149"/>
      <c r="PYF1" s="149"/>
      <c r="PYG1" s="149"/>
      <c r="PYH1" s="149"/>
      <c r="PYI1" s="149"/>
      <c r="PYJ1" s="149"/>
      <c r="PYK1" s="149"/>
      <c r="PYL1" s="149"/>
      <c r="PYM1" s="149"/>
      <c r="PYN1" s="149"/>
      <c r="PYO1" s="149"/>
      <c r="PYP1" s="149"/>
      <c r="PYQ1" s="149"/>
      <c r="PYR1" s="149"/>
      <c r="PYS1" s="149"/>
      <c r="PYT1" s="149"/>
      <c r="PYU1" s="149"/>
      <c r="PYV1" s="149"/>
      <c r="PYW1" s="149"/>
      <c r="PYX1" s="149"/>
      <c r="PYY1" s="149"/>
      <c r="PYZ1" s="149"/>
      <c r="PZA1" s="149"/>
      <c r="PZB1" s="149"/>
      <c r="PZC1" s="149"/>
      <c r="PZD1" s="149"/>
      <c r="PZE1" s="149"/>
      <c r="PZF1" s="149"/>
      <c r="PZG1" s="149"/>
      <c r="PZH1" s="149"/>
      <c r="PZI1" s="149"/>
      <c r="PZJ1" s="149"/>
      <c r="PZK1" s="149"/>
      <c r="PZL1" s="149"/>
      <c r="PZM1" s="149"/>
      <c r="PZN1" s="149"/>
      <c r="PZO1" s="149"/>
      <c r="PZP1" s="149"/>
      <c r="PZQ1" s="149"/>
      <c r="PZR1" s="149"/>
      <c r="PZS1" s="149"/>
      <c r="PZT1" s="149"/>
      <c r="PZU1" s="149"/>
      <c r="PZV1" s="149"/>
      <c r="PZW1" s="149"/>
      <c r="PZX1" s="149"/>
      <c r="PZY1" s="149"/>
      <c r="PZZ1" s="149"/>
      <c r="QAA1" s="149"/>
      <c r="QAB1" s="149"/>
      <c r="QAC1" s="149"/>
      <c r="QAD1" s="149"/>
      <c r="QAE1" s="149"/>
      <c r="QAF1" s="149"/>
      <c r="QAG1" s="149"/>
      <c r="QAH1" s="149"/>
      <c r="QAI1" s="149"/>
      <c r="QAJ1" s="149"/>
      <c r="QAK1" s="149"/>
      <c r="QAL1" s="149"/>
      <c r="QAM1" s="149"/>
      <c r="QAN1" s="149"/>
      <c r="QAO1" s="149"/>
      <c r="QAP1" s="149"/>
      <c r="QAQ1" s="149"/>
      <c r="QAR1" s="149"/>
      <c r="QAS1" s="149"/>
      <c r="QAT1" s="149"/>
      <c r="QAU1" s="149"/>
      <c r="QAV1" s="149"/>
      <c r="QAW1" s="149"/>
      <c r="QAX1" s="149"/>
      <c r="QAY1" s="149"/>
      <c r="QAZ1" s="149"/>
      <c r="QBA1" s="149"/>
      <c r="QBB1" s="149"/>
      <c r="QBC1" s="149"/>
      <c r="QBD1" s="149"/>
      <c r="QBE1" s="149"/>
      <c r="QBF1" s="149"/>
      <c r="QBG1" s="149"/>
      <c r="QBH1" s="149"/>
      <c r="QBI1" s="149"/>
      <c r="QBJ1" s="149"/>
      <c r="QBK1" s="149"/>
      <c r="QBL1" s="149"/>
      <c r="QBM1" s="149"/>
      <c r="QBN1" s="149"/>
      <c r="QBO1" s="149"/>
      <c r="QBP1" s="149"/>
      <c r="QBQ1" s="149"/>
      <c r="QBR1" s="149"/>
      <c r="QBS1" s="149"/>
      <c r="QBT1" s="149"/>
      <c r="QBU1" s="149"/>
      <c r="QBV1" s="149"/>
      <c r="QBW1" s="149"/>
      <c r="QBX1" s="149"/>
      <c r="QBY1" s="149"/>
      <c r="QBZ1" s="149"/>
      <c r="QCA1" s="149"/>
      <c r="QCB1" s="149"/>
      <c r="QCC1" s="149"/>
      <c r="QCD1" s="149"/>
      <c r="QCE1" s="149"/>
      <c r="QCF1" s="149"/>
      <c r="QCG1" s="149"/>
      <c r="QCH1" s="149"/>
      <c r="QCI1" s="149"/>
      <c r="QCJ1" s="149"/>
      <c r="QCK1" s="149"/>
      <c r="QCL1" s="149"/>
      <c r="QCM1" s="149"/>
      <c r="QCN1" s="149"/>
      <c r="QCO1" s="149"/>
      <c r="QCP1" s="149"/>
      <c r="QCQ1" s="149"/>
      <c r="QCR1" s="149"/>
      <c r="QCS1" s="149"/>
      <c r="QCT1" s="149"/>
      <c r="QCU1" s="149"/>
      <c r="QCV1" s="149"/>
      <c r="QCW1" s="149"/>
      <c r="QCX1" s="149"/>
      <c r="QCY1" s="149"/>
      <c r="QCZ1" s="149"/>
      <c r="QDA1" s="149"/>
      <c r="QDB1" s="149"/>
      <c r="QDC1" s="149"/>
      <c r="QDD1" s="149"/>
      <c r="QDE1" s="149"/>
      <c r="QDF1" s="149"/>
      <c r="QDG1" s="149"/>
      <c r="QDH1" s="149"/>
      <c r="QDI1" s="149"/>
      <c r="QDJ1" s="149"/>
      <c r="QDK1" s="149"/>
      <c r="QDL1" s="149"/>
      <c r="QDM1" s="149"/>
      <c r="QDN1" s="149"/>
      <c r="QDO1" s="149"/>
      <c r="QDP1" s="149"/>
      <c r="QDQ1" s="149"/>
      <c r="QDR1" s="149"/>
      <c r="QDS1" s="149"/>
      <c r="QDT1" s="149"/>
      <c r="QDU1" s="149"/>
      <c r="QDV1" s="149"/>
      <c r="QDW1" s="149"/>
      <c r="QDX1" s="149"/>
      <c r="QDY1" s="149"/>
      <c r="QDZ1" s="149"/>
      <c r="QEA1" s="149"/>
      <c r="QEB1" s="149"/>
      <c r="QEC1" s="149"/>
      <c r="QED1" s="149"/>
      <c r="QEE1" s="149"/>
      <c r="QEF1" s="149"/>
      <c r="QEG1" s="149"/>
      <c r="QEH1" s="149"/>
      <c r="QEI1" s="149"/>
      <c r="QEJ1" s="149"/>
      <c r="QEK1" s="149"/>
      <c r="QEL1" s="149"/>
      <c r="QEM1" s="149"/>
      <c r="QEN1" s="149"/>
      <c r="QEO1" s="149"/>
      <c r="QEP1" s="149"/>
      <c r="QEQ1" s="149"/>
      <c r="QER1" s="149"/>
      <c r="QES1" s="149"/>
      <c r="QET1" s="149"/>
      <c r="QEU1" s="149"/>
      <c r="QEV1" s="149"/>
      <c r="QEW1" s="149"/>
      <c r="QEX1" s="149"/>
      <c r="QEY1" s="149"/>
      <c r="QEZ1" s="149"/>
      <c r="QFA1" s="149"/>
      <c r="QFB1" s="149"/>
      <c r="QFC1" s="149"/>
      <c r="QFD1" s="149"/>
      <c r="QFE1" s="149"/>
      <c r="QFF1" s="149"/>
      <c r="QFG1" s="149"/>
      <c r="QFH1" s="149"/>
      <c r="QFI1" s="149"/>
      <c r="QFJ1" s="149"/>
      <c r="QFK1" s="149"/>
      <c r="QFL1" s="149"/>
      <c r="QFM1" s="149"/>
      <c r="QFN1" s="149"/>
      <c r="QFO1" s="149"/>
      <c r="QFP1" s="149"/>
      <c r="QFQ1" s="149"/>
      <c r="QFR1" s="149"/>
      <c r="QFS1" s="149"/>
      <c r="QFT1" s="149"/>
      <c r="QFU1" s="149"/>
      <c r="QFV1" s="149"/>
      <c r="QFW1" s="149"/>
      <c r="QFX1" s="149"/>
      <c r="QFY1" s="149"/>
      <c r="QFZ1" s="149"/>
      <c r="QGA1" s="149"/>
      <c r="QGB1" s="149"/>
      <c r="QGC1" s="149"/>
      <c r="QGD1" s="149"/>
      <c r="QGE1" s="149"/>
      <c r="QGF1" s="149"/>
      <c r="QGG1" s="149"/>
      <c r="QGH1" s="149"/>
      <c r="QGI1" s="149"/>
      <c r="QGJ1" s="149"/>
      <c r="QGK1" s="149"/>
      <c r="QGL1" s="149"/>
      <c r="QGM1" s="149"/>
      <c r="QGN1" s="149"/>
      <c r="QGO1" s="149"/>
      <c r="QGP1" s="149"/>
      <c r="QGQ1" s="149"/>
      <c r="QGR1" s="149"/>
      <c r="QGS1" s="149"/>
      <c r="QGT1" s="149"/>
      <c r="QGU1" s="149"/>
      <c r="QGV1" s="149"/>
      <c r="QGW1" s="149"/>
      <c r="QGX1" s="149"/>
      <c r="QGY1" s="149"/>
      <c r="QGZ1" s="149"/>
      <c r="QHA1" s="149"/>
      <c r="QHB1" s="149"/>
      <c r="QHC1" s="149"/>
      <c r="QHD1" s="149"/>
      <c r="QHE1" s="149"/>
      <c r="QHF1" s="149"/>
      <c r="QHG1" s="149"/>
      <c r="QHH1" s="149"/>
      <c r="QHI1" s="149"/>
      <c r="QHJ1" s="149"/>
      <c r="QHK1" s="149"/>
      <c r="QHL1" s="149"/>
      <c r="QHM1" s="149"/>
      <c r="QHN1" s="149"/>
      <c r="QHO1" s="149"/>
      <c r="QHP1" s="149"/>
      <c r="QHQ1" s="149"/>
      <c r="QHR1" s="149"/>
      <c r="QHS1" s="149"/>
      <c r="QHT1" s="149"/>
      <c r="QHU1" s="149"/>
      <c r="QHV1" s="149"/>
      <c r="QHW1" s="149"/>
      <c r="QHX1" s="149"/>
      <c r="QHY1" s="149"/>
      <c r="QHZ1" s="149"/>
      <c r="QIA1" s="149"/>
      <c r="QIB1" s="149"/>
      <c r="QIC1" s="149"/>
      <c r="QID1" s="149"/>
      <c r="QIE1" s="149"/>
      <c r="QIF1" s="149"/>
      <c r="QIG1" s="149"/>
      <c r="QIH1" s="149"/>
      <c r="QII1" s="149"/>
      <c r="QIJ1" s="149"/>
      <c r="QIK1" s="149"/>
      <c r="QIL1" s="149"/>
      <c r="QIM1" s="149"/>
      <c r="QIN1" s="149"/>
      <c r="QIO1" s="149"/>
      <c r="QIP1" s="149"/>
      <c r="QIQ1" s="149"/>
      <c r="QIR1" s="149"/>
      <c r="QIS1" s="149"/>
      <c r="QIT1" s="149"/>
      <c r="QIU1" s="149"/>
      <c r="QIV1" s="149"/>
      <c r="QIW1" s="149"/>
      <c r="QIX1" s="149"/>
      <c r="QIY1" s="149"/>
      <c r="QIZ1" s="149"/>
      <c r="QJA1" s="149"/>
      <c r="QJB1" s="149"/>
      <c r="QJC1" s="149"/>
      <c r="QJD1" s="149"/>
      <c r="QJE1" s="149"/>
      <c r="QJF1" s="149"/>
      <c r="QJG1" s="149"/>
      <c r="QJH1" s="149"/>
      <c r="QJI1" s="149"/>
      <c r="QJJ1" s="149"/>
      <c r="QJK1" s="149"/>
      <c r="QJL1" s="149"/>
      <c r="QJM1" s="149"/>
      <c r="QJN1" s="149"/>
      <c r="QJO1" s="149"/>
      <c r="QJP1" s="149"/>
      <c r="QJQ1" s="149"/>
      <c r="QJR1" s="149"/>
      <c r="QJS1" s="149"/>
      <c r="QJT1" s="149"/>
      <c r="QJU1" s="149"/>
      <c r="QJV1" s="149"/>
      <c r="QJW1" s="149"/>
      <c r="QJX1" s="149"/>
      <c r="QJY1" s="149"/>
      <c r="QJZ1" s="149"/>
      <c r="QKA1" s="149"/>
      <c r="QKB1" s="149"/>
      <c r="QKC1" s="149"/>
      <c r="QKD1" s="149"/>
      <c r="QKE1" s="149"/>
      <c r="QKF1" s="149"/>
      <c r="QKG1" s="149"/>
      <c r="QKH1" s="149"/>
      <c r="QKI1" s="149"/>
      <c r="QKJ1" s="149"/>
      <c r="QKK1" s="149"/>
      <c r="QKL1" s="149"/>
      <c r="QKM1" s="149"/>
      <c r="QKN1" s="149"/>
      <c r="QKO1" s="149"/>
      <c r="QKP1" s="149"/>
      <c r="QKQ1" s="149"/>
      <c r="QKR1" s="149"/>
      <c r="QKS1" s="149"/>
      <c r="QKT1" s="149"/>
      <c r="QKU1" s="149"/>
      <c r="QKV1" s="149"/>
      <c r="QKW1" s="149"/>
      <c r="QKX1" s="149"/>
      <c r="QKY1" s="149"/>
      <c r="QKZ1" s="149"/>
      <c r="QLA1" s="149"/>
      <c r="QLB1" s="149"/>
      <c r="QLC1" s="149"/>
      <c r="QLD1" s="149"/>
      <c r="QLE1" s="149"/>
      <c r="QLF1" s="149"/>
      <c r="QLG1" s="149"/>
      <c r="QLH1" s="149"/>
      <c r="QLI1" s="149"/>
      <c r="QLJ1" s="149"/>
      <c r="QLK1" s="149"/>
      <c r="QLL1" s="149"/>
      <c r="QLM1" s="149"/>
      <c r="QLN1" s="149"/>
      <c r="QLO1" s="149"/>
      <c r="QLP1" s="149"/>
      <c r="QLQ1" s="149"/>
      <c r="QLR1" s="149"/>
      <c r="QLS1" s="149"/>
      <c r="QLT1" s="149"/>
      <c r="QLU1" s="149"/>
      <c r="QLV1" s="149"/>
      <c r="QLW1" s="149"/>
      <c r="QLX1" s="149"/>
      <c r="QLY1" s="149"/>
      <c r="QLZ1" s="149"/>
      <c r="QMA1" s="149"/>
      <c r="QMB1" s="149"/>
      <c r="QMC1" s="149"/>
      <c r="QMD1" s="149"/>
      <c r="QME1" s="149"/>
      <c r="QMF1" s="149"/>
      <c r="QMG1" s="149"/>
      <c r="QMH1" s="149"/>
      <c r="QMI1" s="149"/>
      <c r="QMJ1" s="149"/>
      <c r="QMK1" s="149"/>
      <c r="QML1" s="149"/>
      <c r="QMM1" s="149"/>
      <c r="QMN1" s="149"/>
      <c r="QMO1" s="149"/>
      <c r="QMP1" s="149"/>
      <c r="QMQ1" s="149"/>
      <c r="QMR1" s="149"/>
      <c r="QMS1" s="149"/>
      <c r="QMT1" s="149"/>
      <c r="QMU1" s="149"/>
      <c r="QMV1" s="149"/>
      <c r="QMW1" s="149"/>
      <c r="QMX1" s="149"/>
      <c r="QMY1" s="149"/>
      <c r="QMZ1" s="149"/>
      <c r="QNA1" s="149"/>
      <c r="QNB1" s="149"/>
      <c r="QNC1" s="149"/>
      <c r="QND1" s="149"/>
      <c r="QNE1" s="149"/>
      <c r="QNF1" s="149"/>
      <c r="QNG1" s="149"/>
      <c r="QNH1" s="149"/>
      <c r="QNI1" s="149"/>
      <c r="QNJ1" s="149"/>
      <c r="QNK1" s="149"/>
      <c r="QNL1" s="149"/>
      <c r="QNM1" s="149"/>
      <c r="QNN1" s="149"/>
      <c r="QNO1" s="149"/>
      <c r="QNP1" s="149"/>
      <c r="QNQ1" s="149"/>
      <c r="QNR1" s="149"/>
      <c r="QNS1" s="149"/>
      <c r="QNT1" s="149"/>
      <c r="QNU1" s="149"/>
      <c r="QNV1" s="149"/>
      <c r="QNW1" s="149"/>
      <c r="QNX1" s="149"/>
      <c r="QNY1" s="149"/>
      <c r="QNZ1" s="149"/>
      <c r="QOA1" s="149"/>
      <c r="QOB1" s="149"/>
      <c r="QOC1" s="149"/>
      <c r="QOD1" s="149"/>
      <c r="QOE1" s="149"/>
      <c r="QOF1" s="149"/>
      <c r="QOG1" s="149"/>
      <c r="QOH1" s="149"/>
      <c r="QOI1" s="149"/>
      <c r="QOJ1" s="149"/>
      <c r="QOK1" s="149"/>
      <c r="QOL1" s="149"/>
      <c r="QOM1" s="149"/>
      <c r="QON1" s="149"/>
      <c r="QOO1" s="149"/>
      <c r="QOP1" s="149"/>
      <c r="QOQ1" s="149"/>
      <c r="QOR1" s="149"/>
      <c r="QOS1" s="149"/>
      <c r="QOT1" s="149"/>
      <c r="QOU1" s="149"/>
      <c r="QOV1" s="149"/>
      <c r="QOW1" s="149"/>
      <c r="QOX1" s="149"/>
      <c r="QOY1" s="149"/>
      <c r="QOZ1" s="149"/>
      <c r="QPA1" s="149"/>
      <c r="QPB1" s="149"/>
      <c r="QPC1" s="149"/>
      <c r="QPD1" s="149"/>
      <c r="QPE1" s="149"/>
      <c r="QPF1" s="149"/>
      <c r="QPG1" s="149"/>
      <c r="QPH1" s="149"/>
      <c r="QPI1" s="149"/>
      <c r="QPJ1" s="149"/>
      <c r="QPK1" s="149"/>
      <c r="QPL1" s="149"/>
      <c r="QPM1" s="149"/>
      <c r="QPN1" s="149"/>
      <c r="QPO1" s="149"/>
      <c r="QPP1" s="149"/>
      <c r="QPQ1" s="149"/>
      <c r="QPR1" s="149"/>
      <c r="QPS1" s="149"/>
      <c r="QPT1" s="149"/>
      <c r="QPU1" s="149"/>
      <c r="QPV1" s="149"/>
      <c r="QPW1" s="149"/>
      <c r="QPX1" s="149"/>
      <c r="QPY1" s="149"/>
      <c r="QPZ1" s="149"/>
      <c r="QQA1" s="149"/>
      <c r="QQB1" s="149"/>
      <c r="QQC1" s="149"/>
      <c r="QQD1" s="149"/>
      <c r="QQE1" s="149"/>
      <c r="QQF1" s="149"/>
      <c r="QQG1" s="149"/>
      <c r="QQH1" s="149"/>
      <c r="QQI1" s="149"/>
      <c r="QQJ1" s="149"/>
      <c r="QQK1" s="149"/>
      <c r="QQL1" s="149"/>
      <c r="QQM1" s="149"/>
      <c r="QQN1" s="149"/>
      <c r="QQO1" s="149"/>
      <c r="QQP1" s="149"/>
      <c r="QQQ1" s="149"/>
      <c r="QQR1" s="149"/>
      <c r="QQS1" s="149"/>
      <c r="QQT1" s="149"/>
      <c r="QQU1" s="149"/>
      <c r="QQV1" s="149"/>
      <c r="QQW1" s="149"/>
      <c r="QQX1" s="149"/>
      <c r="QQY1" s="149"/>
      <c r="QQZ1" s="149"/>
      <c r="QRA1" s="149"/>
      <c r="QRB1" s="149"/>
      <c r="QRC1" s="149"/>
      <c r="QRD1" s="149"/>
      <c r="QRE1" s="149"/>
      <c r="QRF1" s="149"/>
      <c r="QRG1" s="149"/>
      <c r="QRH1" s="149"/>
      <c r="QRI1" s="149"/>
      <c r="QRJ1" s="149"/>
      <c r="QRK1" s="149"/>
      <c r="QRL1" s="149"/>
      <c r="QRM1" s="149"/>
      <c r="QRN1" s="149"/>
      <c r="QRO1" s="149"/>
      <c r="QRP1" s="149"/>
      <c r="QRQ1" s="149"/>
      <c r="QRR1" s="149"/>
      <c r="QRS1" s="149"/>
      <c r="QRT1" s="149"/>
      <c r="QRU1" s="149"/>
      <c r="QRV1" s="149"/>
      <c r="QRW1" s="149"/>
      <c r="QRX1" s="149"/>
      <c r="QRY1" s="149"/>
      <c r="QRZ1" s="149"/>
      <c r="QSA1" s="149"/>
      <c r="QSB1" s="149"/>
      <c r="QSC1" s="149"/>
      <c r="QSD1" s="149"/>
      <c r="QSE1" s="149"/>
      <c r="QSF1" s="149"/>
      <c r="QSG1" s="149"/>
      <c r="QSH1" s="149"/>
      <c r="QSI1" s="149"/>
      <c r="QSJ1" s="149"/>
      <c r="QSK1" s="149"/>
      <c r="QSL1" s="149"/>
      <c r="QSM1" s="149"/>
      <c r="QSN1" s="149"/>
      <c r="QSO1" s="149"/>
      <c r="QSP1" s="149"/>
      <c r="QSQ1" s="149"/>
      <c r="QSR1" s="149"/>
      <c r="QSS1" s="149"/>
      <c r="QST1" s="149"/>
      <c r="QSU1" s="149"/>
      <c r="QSV1" s="149"/>
      <c r="QSW1" s="149"/>
      <c r="QSX1" s="149"/>
      <c r="QSY1" s="149"/>
      <c r="QSZ1" s="149"/>
      <c r="QTA1" s="149"/>
      <c r="QTB1" s="149"/>
      <c r="QTC1" s="149"/>
      <c r="QTD1" s="149"/>
      <c r="QTE1" s="149"/>
      <c r="QTF1" s="149"/>
      <c r="QTG1" s="149"/>
      <c r="QTH1" s="149"/>
      <c r="QTI1" s="149"/>
      <c r="QTJ1" s="149"/>
      <c r="QTK1" s="149"/>
      <c r="QTL1" s="149"/>
      <c r="QTM1" s="149"/>
      <c r="QTN1" s="149"/>
      <c r="QTO1" s="149"/>
      <c r="QTP1" s="149"/>
      <c r="QTQ1" s="149"/>
      <c r="QTR1" s="149"/>
      <c r="QTS1" s="149"/>
      <c r="QTT1" s="149"/>
      <c r="QTU1" s="149"/>
      <c r="QTV1" s="149"/>
      <c r="QTW1" s="149"/>
      <c r="QTX1" s="149"/>
      <c r="QTY1" s="149"/>
      <c r="QTZ1" s="149"/>
      <c r="QUA1" s="149"/>
      <c r="QUB1" s="149"/>
      <c r="QUC1" s="149"/>
      <c r="QUD1" s="149"/>
      <c r="QUE1" s="149"/>
      <c r="QUF1" s="149"/>
      <c r="QUG1" s="149"/>
      <c r="QUH1" s="149"/>
      <c r="QUI1" s="149"/>
      <c r="QUJ1" s="149"/>
      <c r="QUK1" s="149"/>
      <c r="QUL1" s="149"/>
      <c r="QUM1" s="149"/>
      <c r="QUN1" s="149"/>
      <c r="QUO1" s="149"/>
      <c r="QUP1" s="149"/>
      <c r="QUQ1" s="149"/>
      <c r="QUR1" s="149"/>
      <c r="QUS1" s="149"/>
      <c r="QUT1" s="149"/>
      <c r="QUU1" s="149"/>
      <c r="QUV1" s="149"/>
      <c r="QUW1" s="149"/>
      <c r="QUX1" s="149"/>
      <c r="QUY1" s="149"/>
      <c r="QUZ1" s="149"/>
      <c r="QVA1" s="149"/>
      <c r="QVB1" s="149"/>
      <c r="QVC1" s="149"/>
      <c r="QVD1" s="149"/>
      <c r="QVE1" s="149"/>
      <c r="QVF1" s="149"/>
      <c r="QVG1" s="149"/>
      <c r="QVH1" s="149"/>
      <c r="QVI1" s="149"/>
      <c r="QVJ1" s="149"/>
      <c r="QVK1" s="149"/>
      <c r="QVL1" s="149"/>
      <c r="QVM1" s="149"/>
      <c r="QVN1" s="149"/>
      <c r="QVO1" s="149"/>
      <c r="QVP1" s="149"/>
      <c r="QVQ1" s="149"/>
      <c r="QVR1" s="149"/>
      <c r="QVS1" s="149"/>
      <c r="QVT1" s="149"/>
      <c r="QVU1" s="149"/>
      <c r="QVV1" s="149"/>
      <c r="QVW1" s="149"/>
      <c r="QVX1" s="149"/>
      <c r="QVY1" s="149"/>
      <c r="QVZ1" s="149"/>
      <c r="QWA1" s="149"/>
      <c r="QWB1" s="149"/>
      <c r="QWC1" s="149"/>
      <c r="QWD1" s="149"/>
      <c r="QWE1" s="149"/>
      <c r="QWF1" s="149"/>
      <c r="QWG1" s="149"/>
      <c r="QWH1" s="149"/>
      <c r="QWI1" s="149"/>
      <c r="QWJ1" s="149"/>
      <c r="QWK1" s="149"/>
      <c r="QWL1" s="149"/>
      <c r="QWM1" s="149"/>
      <c r="QWN1" s="149"/>
      <c r="QWO1" s="149"/>
      <c r="QWP1" s="149"/>
      <c r="QWQ1" s="149"/>
      <c r="QWR1" s="149"/>
      <c r="QWS1" s="149"/>
      <c r="QWT1" s="149"/>
      <c r="QWU1" s="149"/>
      <c r="QWV1" s="149"/>
      <c r="QWW1" s="149"/>
      <c r="QWX1" s="149"/>
      <c r="QWY1" s="149"/>
      <c r="QWZ1" s="149"/>
      <c r="QXA1" s="149"/>
      <c r="QXB1" s="149"/>
      <c r="QXC1" s="149"/>
      <c r="QXD1" s="149"/>
      <c r="QXE1" s="149"/>
      <c r="QXF1" s="149"/>
      <c r="QXG1" s="149"/>
      <c r="QXH1" s="149"/>
      <c r="QXI1" s="149"/>
      <c r="QXJ1" s="149"/>
      <c r="QXK1" s="149"/>
      <c r="QXL1" s="149"/>
      <c r="QXM1" s="149"/>
      <c r="QXN1" s="149"/>
      <c r="QXO1" s="149"/>
      <c r="QXP1" s="149"/>
      <c r="QXQ1" s="149"/>
      <c r="QXR1" s="149"/>
      <c r="QXS1" s="149"/>
      <c r="QXT1" s="149"/>
      <c r="QXU1" s="149"/>
      <c r="QXV1" s="149"/>
      <c r="QXW1" s="149"/>
      <c r="QXX1" s="149"/>
      <c r="QXY1" s="149"/>
      <c r="QXZ1" s="149"/>
      <c r="QYA1" s="149"/>
      <c r="QYB1" s="149"/>
      <c r="QYC1" s="149"/>
      <c r="QYD1" s="149"/>
      <c r="QYE1" s="149"/>
      <c r="QYF1" s="149"/>
      <c r="QYG1" s="149"/>
      <c r="QYH1" s="149"/>
      <c r="QYI1" s="149"/>
      <c r="QYJ1" s="149"/>
      <c r="QYK1" s="149"/>
      <c r="QYL1" s="149"/>
      <c r="QYM1" s="149"/>
      <c r="QYN1" s="149"/>
      <c r="QYO1" s="149"/>
      <c r="QYP1" s="149"/>
      <c r="QYQ1" s="149"/>
      <c r="QYR1" s="149"/>
      <c r="QYS1" s="149"/>
      <c r="QYT1" s="149"/>
      <c r="QYU1" s="149"/>
      <c r="QYV1" s="149"/>
      <c r="QYW1" s="149"/>
      <c r="QYX1" s="149"/>
      <c r="QYY1" s="149"/>
      <c r="QYZ1" s="149"/>
      <c r="QZA1" s="149"/>
      <c r="QZB1" s="149"/>
      <c r="QZC1" s="149"/>
      <c r="QZD1" s="149"/>
      <c r="QZE1" s="149"/>
      <c r="QZF1" s="149"/>
      <c r="QZG1" s="149"/>
      <c r="QZH1" s="149"/>
      <c r="QZI1" s="149"/>
      <c r="QZJ1" s="149"/>
      <c r="QZK1" s="149"/>
      <c r="QZL1" s="149"/>
      <c r="QZM1" s="149"/>
      <c r="QZN1" s="149"/>
      <c r="QZO1" s="149"/>
      <c r="QZP1" s="149"/>
      <c r="QZQ1" s="149"/>
      <c r="QZR1" s="149"/>
      <c r="QZS1" s="149"/>
      <c r="QZT1" s="149"/>
      <c r="QZU1" s="149"/>
      <c r="QZV1" s="149"/>
      <c r="QZW1" s="149"/>
      <c r="QZX1" s="149"/>
      <c r="QZY1" s="149"/>
      <c r="QZZ1" s="149"/>
      <c r="RAA1" s="149"/>
      <c r="RAB1" s="149"/>
      <c r="RAC1" s="149"/>
      <c r="RAD1" s="149"/>
      <c r="RAE1" s="149"/>
      <c r="RAF1" s="149"/>
      <c r="RAG1" s="149"/>
      <c r="RAH1" s="149"/>
      <c r="RAI1" s="149"/>
      <c r="RAJ1" s="149"/>
      <c r="RAK1" s="149"/>
      <c r="RAL1" s="149"/>
      <c r="RAM1" s="149"/>
      <c r="RAN1" s="149"/>
      <c r="RAO1" s="149"/>
      <c r="RAP1" s="149"/>
      <c r="RAQ1" s="149"/>
      <c r="RAR1" s="149"/>
      <c r="RAS1" s="149"/>
      <c r="RAT1" s="149"/>
      <c r="RAU1" s="149"/>
      <c r="RAV1" s="149"/>
      <c r="RAW1" s="149"/>
      <c r="RAX1" s="149"/>
      <c r="RAY1" s="149"/>
      <c r="RAZ1" s="149"/>
      <c r="RBA1" s="149"/>
      <c r="RBB1" s="149"/>
      <c r="RBC1" s="149"/>
      <c r="RBD1" s="149"/>
      <c r="RBE1" s="149"/>
      <c r="RBF1" s="149"/>
      <c r="RBG1" s="149"/>
      <c r="RBH1" s="149"/>
      <c r="RBI1" s="149"/>
      <c r="RBJ1" s="149"/>
      <c r="RBK1" s="149"/>
      <c r="RBL1" s="149"/>
      <c r="RBM1" s="149"/>
      <c r="RBN1" s="149"/>
      <c r="RBO1" s="149"/>
      <c r="RBP1" s="149"/>
      <c r="RBQ1" s="149"/>
      <c r="RBR1" s="149"/>
      <c r="RBS1" s="149"/>
      <c r="RBT1" s="149"/>
      <c r="RBU1" s="149"/>
      <c r="RBV1" s="149"/>
      <c r="RBW1" s="149"/>
      <c r="RBX1" s="149"/>
      <c r="RBY1" s="149"/>
      <c r="RBZ1" s="149"/>
      <c r="RCA1" s="149"/>
      <c r="RCB1" s="149"/>
      <c r="RCC1" s="149"/>
      <c r="RCD1" s="149"/>
      <c r="RCE1" s="149"/>
      <c r="RCF1" s="149"/>
      <c r="RCG1" s="149"/>
      <c r="RCH1" s="149"/>
      <c r="RCI1" s="149"/>
      <c r="RCJ1" s="149"/>
      <c r="RCK1" s="149"/>
      <c r="RCL1" s="149"/>
      <c r="RCM1" s="149"/>
      <c r="RCN1" s="149"/>
      <c r="RCO1" s="149"/>
      <c r="RCP1" s="149"/>
      <c r="RCQ1" s="149"/>
      <c r="RCR1" s="149"/>
      <c r="RCS1" s="149"/>
      <c r="RCT1" s="149"/>
      <c r="RCU1" s="149"/>
      <c r="RCV1" s="149"/>
      <c r="RCW1" s="149"/>
      <c r="RCX1" s="149"/>
      <c r="RCY1" s="149"/>
      <c r="RCZ1" s="149"/>
      <c r="RDA1" s="149"/>
      <c r="RDB1" s="149"/>
      <c r="RDC1" s="149"/>
      <c r="RDD1" s="149"/>
      <c r="RDE1" s="149"/>
      <c r="RDF1" s="149"/>
      <c r="RDG1" s="149"/>
      <c r="RDH1" s="149"/>
      <c r="RDI1" s="149"/>
      <c r="RDJ1" s="149"/>
      <c r="RDK1" s="149"/>
      <c r="RDL1" s="149"/>
      <c r="RDM1" s="149"/>
      <c r="RDN1" s="149"/>
      <c r="RDO1" s="149"/>
      <c r="RDP1" s="149"/>
      <c r="RDQ1" s="149"/>
      <c r="RDR1" s="149"/>
      <c r="RDS1" s="149"/>
      <c r="RDT1" s="149"/>
      <c r="RDU1" s="149"/>
      <c r="RDV1" s="149"/>
      <c r="RDW1" s="149"/>
      <c r="RDX1" s="149"/>
      <c r="RDY1" s="149"/>
      <c r="RDZ1" s="149"/>
      <c r="REA1" s="149"/>
      <c r="REB1" s="149"/>
      <c r="REC1" s="149"/>
      <c r="RED1" s="149"/>
      <c r="REE1" s="149"/>
      <c r="REF1" s="149"/>
      <c r="REG1" s="149"/>
      <c r="REH1" s="149"/>
      <c r="REI1" s="149"/>
      <c r="REJ1" s="149"/>
      <c r="REK1" s="149"/>
      <c r="REL1" s="149"/>
      <c r="REM1" s="149"/>
      <c r="REN1" s="149"/>
      <c r="REO1" s="149"/>
      <c r="REP1" s="149"/>
      <c r="REQ1" s="149"/>
      <c r="RER1" s="149"/>
      <c r="RES1" s="149"/>
      <c r="RET1" s="149"/>
      <c r="REU1" s="149"/>
      <c r="REV1" s="149"/>
      <c r="REW1" s="149"/>
      <c r="REX1" s="149"/>
      <c r="REY1" s="149"/>
      <c r="REZ1" s="149"/>
      <c r="RFA1" s="149"/>
      <c r="RFB1" s="149"/>
      <c r="RFC1" s="149"/>
      <c r="RFD1" s="149"/>
      <c r="RFE1" s="149"/>
      <c r="RFF1" s="149"/>
      <c r="RFG1" s="149"/>
      <c r="RFH1" s="149"/>
      <c r="RFI1" s="149"/>
      <c r="RFJ1" s="149"/>
      <c r="RFK1" s="149"/>
      <c r="RFL1" s="149"/>
      <c r="RFM1" s="149"/>
      <c r="RFN1" s="149"/>
      <c r="RFO1" s="149"/>
      <c r="RFP1" s="149"/>
      <c r="RFQ1" s="149"/>
      <c r="RFR1" s="149"/>
      <c r="RFS1" s="149"/>
      <c r="RFT1" s="149"/>
      <c r="RFU1" s="149"/>
      <c r="RFV1" s="149"/>
      <c r="RFW1" s="149"/>
      <c r="RFX1" s="149"/>
      <c r="RFY1" s="149"/>
      <c r="RFZ1" s="149"/>
      <c r="RGA1" s="149"/>
      <c r="RGB1" s="149"/>
      <c r="RGC1" s="149"/>
      <c r="RGD1" s="149"/>
      <c r="RGE1" s="149"/>
      <c r="RGF1" s="149"/>
      <c r="RGG1" s="149"/>
      <c r="RGH1" s="149"/>
      <c r="RGI1" s="149"/>
      <c r="RGJ1" s="149"/>
      <c r="RGK1" s="149"/>
      <c r="RGL1" s="149"/>
      <c r="RGM1" s="149"/>
      <c r="RGN1" s="149"/>
      <c r="RGO1" s="149"/>
      <c r="RGP1" s="149"/>
      <c r="RGQ1" s="149"/>
      <c r="RGR1" s="149"/>
      <c r="RGS1" s="149"/>
      <c r="RGT1" s="149"/>
      <c r="RGU1" s="149"/>
      <c r="RGV1" s="149"/>
      <c r="RGW1" s="149"/>
      <c r="RGX1" s="149"/>
      <c r="RGY1" s="149"/>
      <c r="RGZ1" s="149"/>
      <c r="RHA1" s="149"/>
      <c r="RHB1" s="149"/>
      <c r="RHC1" s="149"/>
      <c r="RHD1" s="149"/>
      <c r="RHE1" s="149"/>
      <c r="RHF1" s="149"/>
      <c r="RHG1" s="149"/>
      <c r="RHH1" s="149"/>
      <c r="RHI1" s="149"/>
      <c r="RHJ1" s="149"/>
      <c r="RHK1" s="149"/>
      <c r="RHL1" s="149"/>
      <c r="RHM1" s="149"/>
      <c r="RHN1" s="149"/>
      <c r="RHO1" s="149"/>
      <c r="RHP1" s="149"/>
      <c r="RHQ1" s="149"/>
      <c r="RHR1" s="149"/>
      <c r="RHS1" s="149"/>
      <c r="RHT1" s="149"/>
      <c r="RHU1" s="149"/>
      <c r="RHV1" s="149"/>
      <c r="RHW1" s="149"/>
      <c r="RHX1" s="149"/>
      <c r="RHY1" s="149"/>
      <c r="RHZ1" s="149"/>
      <c r="RIA1" s="149"/>
      <c r="RIB1" s="149"/>
      <c r="RIC1" s="149"/>
      <c r="RID1" s="149"/>
      <c r="RIE1" s="149"/>
      <c r="RIF1" s="149"/>
      <c r="RIG1" s="149"/>
      <c r="RIH1" s="149"/>
      <c r="RII1" s="149"/>
      <c r="RIJ1" s="149"/>
      <c r="RIK1" s="149"/>
      <c r="RIL1" s="149"/>
      <c r="RIM1" s="149"/>
      <c r="RIN1" s="149"/>
      <c r="RIO1" s="149"/>
      <c r="RIP1" s="149"/>
      <c r="RIQ1" s="149"/>
      <c r="RIR1" s="149"/>
      <c r="RIS1" s="149"/>
      <c r="RIT1" s="149"/>
      <c r="RIU1" s="149"/>
      <c r="RIV1" s="149"/>
      <c r="RIW1" s="149"/>
      <c r="RIX1" s="149"/>
      <c r="RIY1" s="149"/>
      <c r="RIZ1" s="149"/>
      <c r="RJA1" s="149"/>
      <c r="RJB1" s="149"/>
      <c r="RJC1" s="149"/>
      <c r="RJD1" s="149"/>
      <c r="RJE1" s="149"/>
      <c r="RJF1" s="149"/>
      <c r="RJG1" s="149"/>
      <c r="RJH1" s="149"/>
      <c r="RJI1" s="149"/>
      <c r="RJJ1" s="149"/>
      <c r="RJK1" s="149"/>
      <c r="RJL1" s="149"/>
      <c r="RJM1" s="149"/>
      <c r="RJN1" s="149"/>
      <c r="RJO1" s="149"/>
      <c r="RJP1" s="149"/>
      <c r="RJQ1" s="149"/>
      <c r="RJR1" s="149"/>
      <c r="RJS1" s="149"/>
      <c r="RJT1" s="149"/>
      <c r="RJU1" s="149"/>
      <c r="RJV1" s="149"/>
      <c r="RJW1" s="149"/>
      <c r="RJX1" s="149"/>
      <c r="RJY1" s="149"/>
      <c r="RJZ1" s="149"/>
      <c r="RKA1" s="149"/>
      <c r="RKB1" s="149"/>
      <c r="RKC1" s="149"/>
      <c r="RKD1" s="149"/>
      <c r="RKE1" s="149"/>
      <c r="RKF1" s="149"/>
      <c r="RKG1" s="149"/>
      <c r="RKH1" s="149"/>
      <c r="RKI1" s="149"/>
      <c r="RKJ1" s="149"/>
      <c r="RKK1" s="149"/>
      <c r="RKL1" s="149"/>
      <c r="RKM1" s="149"/>
      <c r="RKN1" s="149"/>
      <c r="RKO1" s="149"/>
      <c r="RKP1" s="149"/>
      <c r="RKQ1" s="149"/>
      <c r="RKR1" s="149"/>
      <c r="RKS1" s="149"/>
      <c r="RKT1" s="149"/>
      <c r="RKU1" s="149"/>
      <c r="RKV1" s="149"/>
      <c r="RKW1" s="149"/>
      <c r="RKX1" s="149"/>
      <c r="RKY1" s="149"/>
      <c r="RKZ1" s="149"/>
      <c r="RLA1" s="149"/>
      <c r="RLB1" s="149"/>
      <c r="RLC1" s="149"/>
      <c r="RLD1" s="149"/>
      <c r="RLE1" s="149"/>
      <c r="RLF1" s="149"/>
      <c r="RLG1" s="149"/>
      <c r="RLH1" s="149"/>
      <c r="RLI1" s="149"/>
      <c r="RLJ1" s="149"/>
      <c r="RLK1" s="149"/>
      <c r="RLL1" s="149"/>
      <c r="RLM1" s="149"/>
      <c r="RLN1" s="149"/>
      <c r="RLO1" s="149"/>
      <c r="RLP1" s="149"/>
      <c r="RLQ1" s="149"/>
      <c r="RLR1" s="149"/>
      <c r="RLS1" s="149"/>
      <c r="RLT1" s="149"/>
      <c r="RLU1" s="149"/>
      <c r="RLV1" s="149"/>
      <c r="RLW1" s="149"/>
      <c r="RLX1" s="149"/>
      <c r="RLY1" s="149"/>
      <c r="RLZ1" s="149"/>
      <c r="RMA1" s="149"/>
      <c r="RMB1" s="149"/>
      <c r="RMC1" s="149"/>
      <c r="RMD1" s="149"/>
      <c r="RME1" s="149"/>
      <c r="RMF1" s="149"/>
      <c r="RMG1" s="149"/>
      <c r="RMH1" s="149"/>
      <c r="RMI1" s="149"/>
      <c r="RMJ1" s="149"/>
      <c r="RMK1" s="149"/>
      <c r="RML1" s="149"/>
      <c r="RMM1" s="149"/>
      <c r="RMN1" s="149"/>
      <c r="RMO1" s="149"/>
      <c r="RMP1" s="149"/>
      <c r="RMQ1" s="149"/>
      <c r="RMR1" s="149"/>
      <c r="RMS1" s="149"/>
      <c r="RMT1" s="149"/>
      <c r="RMU1" s="149"/>
      <c r="RMV1" s="149"/>
      <c r="RMW1" s="149"/>
      <c r="RMX1" s="149"/>
      <c r="RMY1" s="149"/>
      <c r="RMZ1" s="149"/>
      <c r="RNA1" s="149"/>
      <c r="RNB1" s="149"/>
      <c r="RNC1" s="149"/>
      <c r="RND1" s="149"/>
      <c r="RNE1" s="149"/>
      <c r="RNF1" s="149"/>
      <c r="RNG1" s="149"/>
      <c r="RNH1" s="149"/>
      <c r="RNI1" s="149"/>
      <c r="RNJ1" s="149"/>
      <c r="RNK1" s="149"/>
      <c r="RNL1" s="149"/>
      <c r="RNM1" s="149"/>
      <c r="RNN1" s="149"/>
      <c r="RNO1" s="149"/>
      <c r="RNP1" s="149"/>
      <c r="RNQ1" s="149"/>
      <c r="RNR1" s="149"/>
      <c r="RNS1" s="149"/>
      <c r="RNT1" s="149"/>
      <c r="RNU1" s="149"/>
      <c r="RNV1" s="149"/>
      <c r="RNW1" s="149"/>
      <c r="RNX1" s="149"/>
      <c r="RNY1" s="149"/>
      <c r="RNZ1" s="149"/>
      <c r="ROA1" s="149"/>
      <c r="ROB1" s="149"/>
      <c r="ROC1" s="149"/>
      <c r="ROD1" s="149"/>
      <c r="ROE1" s="149"/>
      <c r="ROF1" s="149"/>
      <c r="ROG1" s="149"/>
      <c r="ROH1" s="149"/>
      <c r="ROI1" s="149"/>
      <c r="ROJ1" s="149"/>
      <c r="ROK1" s="149"/>
      <c r="ROL1" s="149"/>
      <c r="ROM1" s="149"/>
      <c r="RON1" s="149"/>
      <c r="ROO1" s="149"/>
      <c r="ROP1" s="149"/>
      <c r="ROQ1" s="149"/>
      <c r="ROR1" s="149"/>
      <c r="ROS1" s="149"/>
      <c r="ROT1" s="149"/>
      <c r="ROU1" s="149"/>
      <c r="ROV1" s="149"/>
      <c r="ROW1" s="149"/>
      <c r="ROX1" s="149"/>
      <c r="ROY1" s="149"/>
      <c r="ROZ1" s="149"/>
      <c r="RPA1" s="149"/>
      <c r="RPB1" s="149"/>
      <c r="RPC1" s="149"/>
      <c r="RPD1" s="149"/>
      <c r="RPE1" s="149"/>
      <c r="RPF1" s="149"/>
      <c r="RPG1" s="149"/>
      <c r="RPH1" s="149"/>
      <c r="RPI1" s="149"/>
      <c r="RPJ1" s="149"/>
      <c r="RPK1" s="149"/>
      <c r="RPL1" s="149"/>
      <c r="RPM1" s="149"/>
      <c r="RPN1" s="149"/>
      <c r="RPO1" s="149"/>
      <c r="RPP1" s="149"/>
      <c r="RPQ1" s="149"/>
      <c r="RPR1" s="149"/>
      <c r="RPS1" s="149"/>
      <c r="RPT1" s="149"/>
      <c r="RPU1" s="149"/>
      <c r="RPV1" s="149"/>
      <c r="RPW1" s="149"/>
      <c r="RPX1" s="149"/>
      <c r="RPY1" s="149"/>
      <c r="RPZ1" s="149"/>
      <c r="RQA1" s="149"/>
      <c r="RQB1" s="149"/>
      <c r="RQC1" s="149"/>
      <c r="RQD1" s="149"/>
      <c r="RQE1" s="149"/>
      <c r="RQF1" s="149"/>
      <c r="RQG1" s="149"/>
      <c r="RQH1" s="149"/>
      <c r="RQI1" s="149"/>
      <c r="RQJ1" s="149"/>
      <c r="RQK1" s="149"/>
      <c r="RQL1" s="149"/>
      <c r="RQM1" s="149"/>
      <c r="RQN1" s="149"/>
      <c r="RQO1" s="149"/>
      <c r="RQP1" s="149"/>
      <c r="RQQ1" s="149"/>
      <c r="RQR1" s="149"/>
      <c r="RQS1" s="149"/>
      <c r="RQT1" s="149"/>
      <c r="RQU1" s="149"/>
      <c r="RQV1" s="149"/>
      <c r="RQW1" s="149"/>
      <c r="RQX1" s="149"/>
      <c r="RQY1" s="149"/>
      <c r="RQZ1" s="149"/>
      <c r="RRA1" s="149"/>
      <c r="RRB1" s="149"/>
      <c r="RRC1" s="149"/>
      <c r="RRD1" s="149"/>
      <c r="RRE1" s="149"/>
      <c r="RRF1" s="149"/>
      <c r="RRG1" s="149"/>
      <c r="RRH1" s="149"/>
      <c r="RRI1" s="149"/>
      <c r="RRJ1" s="149"/>
      <c r="RRK1" s="149"/>
      <c r="RRL1" s="149"/>
      <c r="RRM1" s="149"/>
      <c r="RRN1" s="149"/>
      <c r="RRO1" s="149"/>
      <c r="RRP1" s="149"/>
      <c r="RRQ1" s="149"/>
      <c r="RRR1" s="149"/>
      <c r="RRS1" s="149"/>
      <c r="RRT1" s="149"/>
      <c r="RRU1" s="149"/>
      <c r="RRV1" s="149"/>
      <c r="RRW1" s="149"/>
      <c r="RRX1" s="149"/>
      <c r="RRY1" s="149"/>
      <c r="RRZ1" s="149"/>
      <c r="RSA1" s="149"/>
      <c r="RSB1" s="149"/>
      <c r="RSC1" s="149"/>
      <c r="RSD1" s="149"/>
      <c r="RSE1" s="149"/>
      <c r="RSF1" s="149"/>
      <c r="RSG1" s="149"/>
      <c r="RSH1" s="149"/>
      <c r="RSI1" s="149"/>
      <c r="RSJ1" s="149"/>
      <c r="RSK1" s="149"/>
      <c r="RSL1" s="149"/>
      <c r="RSM1" s="149"/>
      <c r="RSN1" s="149"/>
      <c r="RSO1" s="149"/>
      <c r="RSP1" s="149"/>
      <c r="RSQ1" s="149"/>
      <c r="RSR1" s="149"/>
      <c r="RSS1" s="149"/>
      <c r="RST1" s="149"/>
      <c r="RSU1" s="149"/>
      <c r="RSV1" s="149"/>
      <c r="RSW1" s="149"/>
      <c r="RSX1" s="149"/>
      <c r="RSY1" s="149"/>
      <c r="RSZ1" s="149"/>
      <c r="RTA1" s="149"/>
      <c r="RTB1" s="149"/>
      <c r="RTC1" s="149"/>
      <c r="RTD1" s="149"/>
      <c r="RTE1" s="149"/>
      <c r="RTF1" s="149"/>
      <c r="RTG1" s="149"/>
      <c r="RTH1" s="149"/>
      <c r="RTI1" s="149"/>
      <c r="RTJ1" s="149"/>
      <c r="RTK1" s="149"/>
      <c r="RTL1" s="149"/>
      <c r="RTM1" s="149"/>
      <c r="RTN1" s="149"/>
      <c r="RTO1" s="149"/>
      <c r="RTP1" s="149"/>
      <c r="RTQ1" s="149"/>
      <c r="RTR1" s="149"/>
      <c r="RTS1" s="149"/>
      <c r="RTT1" s="149"/>
      <c r="RTU1" s="149"/>
      <c r="RTV1" s="149"/>
      <c r="RTW1" s="149"/>
      <c r="RTX1" s="149"/>
      <c r="RTY1" s="149"/>
      <c r="RTZ1" s="149"/>
      <c r="RUA1" s="149"/>
      <c r="RUB1" s="149"/>
      <c r="RUC1" s="149"/>
      <c r="RUD1" s="149"/>
      <c r="RUE1" s="149"/>
      <c r="RUF1" s="149"/>
      <c r="RUG1" s="149"/>
      <c r="RUH1" s="149"/>
      <c r="RUI1" s="149"/>
      <c r="RUJ1" s="149"/>
      <c r="RUK1" s="149"/>
      <c r="RUL1" s="149"/>
      <c r="RUM1" s="149"/>
      <c r="RUN1" s="149"/>
      <c r="RUO1" s="149"/>
      <c r="RUP1" s="149"/>
      <c r="RUQ1" s="149"/>
      <c r="RUR1" s="149"/>
      <c r="RUS1" s="149"/>
      <c r="RUT1" s="149"/>
      <c r="RUU1" s="149"/>
      <c r="RUV1" s="149"/>
      <c r="RUW1" s="149"/>
      <c r="RUX1" s="149"/>
      <c r="RUY1" s="149"/>
      <c r="RUZ1" s="149"/>
      <c r="RVA1" s="149"/>
      <c r="RVB1" s="149"/>
      <c r="RVC1" s="149"/>
      <c r="RVD1" s="149"/>
      <c r="RVE1" s="149"/>
      <c r="RVF1" s="149"/>
      <c r="RVG1" s="149"/>
      <c r="RVH1" s="149"/>
      <c r="RVI1" s="149"/>
      <c r="RVJ1" s="149"/>
      <c r="RVK1" s="149"/>
      <c r="RVL1" s="149"/>
      <c r="RVM1" s="149"/>
      <c r="RVN1" s="149"/>
      <c r="RVO1" s="149"/>
      <c r="RVP1" s="149"/>
      <c r="RVQ1" s="149"/>
      <c r="RVR1" s="149"/>
      <c r="RVS1" s="149"/>
      <c r="RVT1" s="149"/>
      <c r="RVU1" s="149"/>
      <c r="RVV1" s="149"/>
      <c r="RVW1" s="149"/>
      <c r="RVX1" s="149"/>
      <c r="RVY1" s="149"/>
      <c r="RVZ1" s="149"/>
      <c r="RWA1" s="149"/>
      <c r="RWB1" s="149"/>
      <c r="RWC1" s="149"/>
      <c r="RWD1" s="149"/>
      <c r="RWE1" s="149"/>
      <c r="RWF1" s="149"/>
      <c r="RWG1" s="149"/>
      <c r="RWH1" s="149"/>
      <c r="RWI1" s="149"/>
      <c r="RWJ1" s="149"/>
      <c r="RWK1" s="149"/>
      <c r="RWL1" s="149"/>
      <c r="RWM1" s="149"/>
      <c r="RWN1" s="149"/>
      <c r="RWO1" s="149"/>
      <c r="RWP1" s="149"/>
      <c r="RWQ1" s="149"/>
      <c r="RWR1" s="149"/>
      <c r="RWS1" s="149"/>
      <c r="RWT1" s="149"/>
      <c r="RWU1" s="149"/>
      <c r="RWV1" s="149"/>
      <c r="RWW1" s="149"/>
      <c r="RWX1" s="149"/>
      <c r="RWY1" s="149"/>
      <c r="RWZ1" s="149"/>
      <c r="RXA1" s="149"/>
      <c r="RXB1" s="149"/>
      <c r="RXC1" s="149"/>
      <c r="RXD1" s="149"/>
      <c r="RXE1" s="149"/>
      <c r="RXF1" s="149"/>
      <c r="RXG1" s="149"/>
      <c r="RXH1" s="149"/>
      <c r="RXI1" s="149"/>
      <c r="RXJ1" s="149"/>
      <c r="RXK1" s="149"/>
      <c r="RXL1" s="149"/>
      <c r="RXM1" s="149"/>
      <c r="RXN1" s="149"/>
      <c r="RXO1" s="149"/>
      <c r="RXP1" s="149"/>
      <c r="RXQ1" s="149"/>
      <c r="RXR1" s="149"/>
      <c r="RXS1" s="149"/>
      <c r="RXT1" s="149"/>
      <c r="RXU1" s="149"/>
      <c r="RXV1" s="149"/>
      <c r="RXW1" s="149"/>
      <c r="RXX1" s="149"/>
      <c r="RXY1" s="149"/>
      <c r="RXZ1" s="149"/>
      <c r="RYA1" s="149"/>
      <c r="RYB1" s="149"/>
      <c r="RYC1" s="149"/>
      <c r="RYD1" s="149"/>
      <c r="RYE1" s="149"/>
      <c r="RYF1" s="149"/>
      <c r="RYG1" s="149"/>
      <c r="RYH1" s="149"/>
      <c r="RYI1" s="149"/>
      <c r="RYJ1" s="149"/>
      <c r="RYK1" s="149"/>
      <c r="RYL1" s="149"/>
      <c r="RYM1" s="149"/>
      <c r="RYN1" s="149"/>
      <c r="RYO1" s="149"/>
      <c r="RYP1" s="149"/>
      <c r="RYQ1" s="149"/>
      <c r="RYR1" s="149"/>
      <c r="RYS1" s="149"/>
      <c r="RYT1" s="149"/>
      <c r="RYU1" s="149"/>
      <c r="RYV1" s="149"/>
      <c r="RYW1" s="149"/>
      <c r="RYX1" s="149"/>
      <c r="RYY1" s="149"/>
      <c r="RYZ1" s="149"/>
      <c r="RZA1" s="149"/>
      <c r="RZB1" s="149"/>
      <c r="RZC1" s="149"/>
      <c r="RZD1" s="149"/>
      <c r="RZE1" s="149"/>
      <c r="RZF1" s="149"/>
      <c r="RZG1" s="149"/>
      <c r="RZH1" s="149"/>
      <c r="RZI1" s="149"/>
      <c r="RZJ1" s="149"/>
      <c r="RZK1" s="149"/>
      <c r="RZL1" s="149"/>
      <c r="RZM1" s="149"/>
      <c r="RZN1" s="149"/>
      <c r="RZO1" s="149"/>
      <c r="RZP1" s="149"/>
      <c r="RZQ1" s="149"/>
      <c r="RZR1" s="149"/>
      <c r="RZS1" s="149"/>
      <c r="RZT1" s="149"/>
      <c r="RZU1" s="149"/>
      <c r="RZV1" s="149"/>
      <c r="RZW1" s="149"/>
      <c r="RZX1" s="149"/>
      <c r="RZY1" s="149"/>
      <c r="RZZ1" s="149"/>
      <c r="SAA1" s="149"/>
      <c r="SAB1" s="149"/>
      <c r="SAC1" s="149"/>
      <c r="SAD1" s="149"/>
      <c r="SAE1" s="149"/>
      <c r="SAF1" s="149"/>
      <c r="SAG1" s="149"/>
      <c r="SAH1" s="149"/>
      <c r="SAI1" s="149"/>
      <c r="SAJ1" s="149"/>
      <c r="SAK1" s="149"/>
      <c r="SAL1" s="149"/>
      <c r="SAM1" s="149"/>
      <c r="SAN1" s="149"/>
      <c r="SAO1" s="149"/>
      <c r="SAP1" s="149"/>
      <c r="SAQ1" s="149"/>
      <c r="SAR1" s="149"/>
      <c r="SAS1" s="149"/>
      <c r="SAT1" s="149"/>
      <c r="SAU1" s="149"/>
      <c r="SAV1" s="149"/>
      <c r="SAW1" s="149"/>
      <c r="SAX1" s="149"/>
      <c r="SAY1" s="149"/>
      <c r="SAZ1" s="149"/>
      <c r="SBA1" s="149"/>
      <c r="SBB1" s="149"/>
      <c r="SBC1" s="149"/>
      <c r="SBD1" s="149"/>
      <c r="SBE1" s="149"/>
      <c r="SBF1" s="149"/>
      <c r="SBG1" s="149"/>
      <c r="SBH1" s="149"/>
      <c r="SBI1" s="149"/>
      <c r="SBJ1" s="149"/>
      <c r="SBK1" s="149"/>
      <c r="SBL1" s="149"/>
      <c r="SBM1" s="149"/>
      <c r="SBN1" s="149"/>
      <c r="SBO1" s="149"/>
      <c r="SBP1" s="149"/>
      <c r="SBQ1" s="149"/>
      <c r="SBR1" s="149"/>
      <c r="SBS1" s="149"/>
      <c r="SBT1" s="149"/>
      <c r="SBU1" s="149"/>
      <c r="SBV1" s="149"/>
      <c r="SBW1" s="149"/>
      <c r="SBX1" s="149"/>
      <c r="SBY1" s="149"/>
      <c r="SBZ1" s="149"/>
      <c r="SCA1" s="149"/>
      <c r="SCB1" s="149"/>
      <c r="SCC1" s="149"/>
      <c r="SCD1" s="149"/>
      <c r="SCE1" s="149"/>
      <c r="SCF1" s="149"/>
      <c r="SCG1" s="149"/>
      <c r="SCH1" s="149"/>
      <c r="SCI1" s="149"/>
      <c r="SCJ1" s="149"/>
      <c r="SCK1" s="149"/>
      <c r="SCL1" s="149"/>
      <c r="SCM1" s="149"/>
      <c r="SCN1" s="149"/>
      <c r="SCO1" s="149"/>
      <c r="SCP1" s="149"/>
      <c r="SCQ1" s="149"/>
      <c r="SCR1" s="149"/>
      <c r="SCS1" s="149"/>
      <c r="SCT1" s="149"/>
      <c r="SCU1" s="149"/>
      <c r="SCV1" s="149"/>
      <c r="SCW1" s="149"/>
      <c r="SCX1" s="149"/>
      <c r="SCY1" s="149"/>
      <c r="SCZ1" s="149"/>
      <c r="SDA1" s="149"/>
      <c r="SDB1" s="149"/>
      <c r="SDC1" s="149"/>
      <c r="SDD1" s="149"/>
      <c r="SDE1" s="149"/>
      <c r="SDF1" s="149"/>
      <c r="SDG1" s="149"/>
      <c r="SDH1" s="149"/>
      <c r="SDI1" s="149"/>
      <c r="SDJ1" s="149"/>
      <c r="SDK1" s="149"/>
      <c r="SDL1" s="149"/>
      <c r="SDM1" s="149"/>
      <c r="SDN1" s="149"/>
      <c r="SDO1" s="149"/>
      <c r="SDP1" s="149"/>
      <c r="SDQ1" s="149"/>
      <c r="SDR1" s="149"/>
      <c r="SDS1" s="149"/>
      <c r="SDT1" s="149"/>
      <c r="SDU1" s="149"/>
      <c r="SDV1" s="149"/>
      <c r="SDW1" s="149"/>
      <c r="SDX1" s="149"/>
      <c r="SDY1" s="149"/>
      <c r="SDZ1" s="149"/>
      <c r="SEA1" s="149"/>
      <c r="SEB1" s="149"/>
      <c r="SEC1" s="149"/>
      <c r="SED1" s="149"/>
      <c r="SEE1" s="149"/>
      <c r="SEF1" s="149"/>
      <c r="SEG1" s="149"/>
      <c r="SEH1" s="149"/>
      <c r="SEI1" s="149"/>
      <c r="SEJ1" s="149"/>
      <c r="SEK1" s="149"/>
      <c r="SEL1" s="149"/>
      <c r="SEM1" s="149"/>
      <c r="SEN1" s="149"/>
      <c r="SEO1" s="149"/>
      <c r="SEP1" s="149"/>
      <c r="SEQ1" s="149"/>
      <c r="SER1" s="149"/>
      <c r="SES1" s="149"/>
      <c r="SET1" s="149"/>
      <c r="SEU1" s="149"/>
      <c r="SEV1" s="149"/>
      <c r="SEW1" s="149"/>
      <c r="SEX1" s="149"/>
      <c r="SEY1" s="149"/>
      <c r="SEZ1" s="149"/>
      <c r="SFA1" s="149"/>
      <c r="SFB1" s="149"/>
      <c r="SFC1" s="149"/>
      <c r="SFD1" s="149"/>
      <c r="SFE1" s="149"/>
      <c r="SFF1" s="149"/>
      <c r="SFG1" s="149"/>
      <c r="SFH1" s="149"/>
      <c r="SFI1" s="149"/>
      <c r="SFJ1" s="149"/>
      <c r="SFK1" s="149"/>
      <c r="SFL1" s="149"/>
      <c r="SFM1" s="149"/>
      <c r="SFN1" s="149"/>
      <c r="SFO1" s="149"/>
      <c r="SFP1" s="149"/>
      <c r="SFQ1" s="149"/>
      <c r="SFR1" s="149"/>
      <c r="SFS1" s="149"/>
      <c r="SFT1" s="149"/>
      <c r="SFU1" s="149"/>
      <c r="SFV1" s="149"/>
      <c r="SFW1" s="149"/>
      <c r="SFX1" s="149"/>
      <c r="SFY1" s="149"/>
      <c r="SFZ1" s="149"/>
      <c r="SGA1" s="149"/>
      <c r="SGB1" s="149"/>
      <c r="SGC1" s="149"/>
      <c r="SGD1" s="149"/>
      <c r="SGE1" s="149"/>
      <c r="SGF1" s="149"/>
      <c r="SGG1" s="149"/>
      <c r="SGH1" s="149"/>
      <c r="SGI1" s="149"/>
      <c r="SGJ1" s="149"/>
      <c r="SGK1" s="149"/>
      <c r="SGL1" s="149"/>
      <c r="SGM1" s="149"/>
      <c r="SGN1" s="149"/>
      <c r="SGO1" s="149"/>
      <c r="SGP1" s="149"/>
      <c r="SGQ1" s="149"/>
      <c r="SGR1" s="149"/>
      <c r="SGS1" s="149"/>
      <c r="SGT1" s="149"/>
      <c r="SGU1" s="149"/>
      <c r="SGV1" s="149"/>
      <c r="SGW1" s="149"/>
      <c r="SGX1" s="149"/>
      <c r="SGY1" s="149"/>
      <c r="SGZ1" s="149"/>
      <c r="SHA1" s="149"/>
      <c r="SHB1" s="149"/>
      <c r="SHC1" s="149"/>
      <c r="SHD1" s="149"/>
      <c r="SHE1" s="149"/>
      <c r="SHF1" s="149"/>
      <c r="SHG1" s="149"/>
      <c r="SHH1" s="149"/>
      <c r="SHI1" s="149"/>
      <c r="SHJ1" s="149"/>
      <c r="SHK1" s="149"/>
      <c r="SHL1" s="149"/>
      <c r="SHM1" s="149"/>
      <c r="SHN1" s="149"/>
      <c r="SHO1" s="149"/>
      <c r="SHP1" s="149"/>
      <c r="SHQ1" s="149"/>
      <c r="SHR1" s="149"/>
      <c r="SHS1" s="149"/>
      <c r="SHT1" s="149"/>
      <c r="SHU1" s="149"/>
      <c r="SHV1" s="149"/>
      <c r="SHW1" s="149"/>
      <c r="SHX1" s="149"/>
      <c r="SHY1" s="149"/>
      <c r="SHZ1" s="149"/>
      <c r="SIA1" s="149"/>
      <c r="SIB1" s="149"/>
      <c r="SIC1" s="149"/>
      <c r="SID1" s="149"/>
      <c r="SIE1" s="149"/>
      <c r="SIF1" s="149"/>
      <c r="SIG1" s="149"/>
      <c r="SIH1" s="149"/>
      <c r="SII1" s="149"/>
      <c r="SIJ1" s="149"/>
      <c r="SIK1" s="149"/>
      <c r="SIL1" s="149"/>
      <c r="SIM1" s="149"/>
      <c r="SIN1" s="149"/>
      <c r="SIO1" s="149"/>
      <c r="SIP1" s="149"/>
      <c r="SIQ1" s="149"/>
      <c r="SIR1" s="149"/>
      <c r="SIS1" s="149"/>
      <c r="SIT1" s="149"/>
      <c r="SIU1" s="149"/>
      <c r="SIV1" s="149"/>
      <c r="SIW1" s="149"/>
      <c r="SIX1" s="149"/>
      <c r="SIY1" s="149"/>
      <c r="SIZ1" s="149"/>
      <c r="SJA1" s="149"/>
      <c r="SJB1" s="149"/>
      <c r="SJC1" s="149"/>
      <c r="SJD1" s="149"/>
      <c r="SJE1" s="149"/>
      <c r="SJF1" s="149"/>
      <c r="SJG1" s="149"/>
      <c r="SJH1" s="149"/>
      <c r="SJI1" s="149"/>
      <c r="SJJ1" s="149"/>
      <c r="SJK1" s="149"/>
      <c r="SJL1" s="149"/>
      <c r="SJM1" s="149"/>
      <c r="SJN1" s="149"/>
      <c r="SJO1" s="149"/>
      <c r="SJP1" s="149"/>
      <c r="SJQ1" s="149"/>
      <c r="SJR1" s="149"/>
      <c r="SJS1" s="149"/>
      <c r="SJT1" s="149"/>
      <c r="SJU1" s="149"/>
      <c r="SJV1" s="149"/>
      <c r="SJW1" s="149"/>
      <c r="SJX1" s="149"/>
      <c r="SJY1" s="149"/>
      <c r="SJZ1" s="149"/>
      <c r="SKA1" s="149"/>
      <c r="SKB1" s="149"/>
      <c r="SKC1" s="149"/>
      <c r="SKD1" s="149"/>
      <c r="SKE1" s="149"/>
      <c r="SKF1" s="149"/>
      <c r="SKG1" s="149"/>
      <c r="SKH1" s="149"/>
      <c r="SKI1" s="149"/>
      <c r="SKJ1" s="149"/>
      <c r="SKK1" s="149"/>
      <c r="SKL1" s="149"/>
      <c r="SKM1" s="149"/>
      <c r="SKN1" s="149"/>
      <c r="SKO1" s="149"/>
      <c r="SKP1" s="149"/>
      <c r="SKQ1" s="149"/>
      <c r="SKR1" s="149"/>
      <c r="SKS1" s="149"/>
      <c r="SKT1" s="149"/>
      <c r="SKU1" s="149"/>
      <c r="SKV1" s="149"/>
      <c r="SKW1" s="149"/>
      <c r="SKX1" s="149"/>
      <c r="SKY1" s="149"/>
      <c r="SKZ1" s="149"/>
      <c r="SLA1" s="149"/>
      <c r="SLB1" s="149"/>
      <c r="SLC1" s="149"/>
      <c r="SLD1" s="149"/>
      <c r="SLE1" s="149"/>
      <c r="SLF1" s="149"/>
      <c r="SLG1" s="149"/>
      <c r="SLH1" s="149"/>
      <c r="SLI1" s="149"/>
      <c r="SLJ1" s="149"/>
      <c r="SLK1" s="149"/>
      <c r="SLL1" s="149"/>
      <c r="SLM1" s="149"/>
      <c r="SLN1" s="149"/>
      <c r="SLO1" s="149"/>
      <c r="SLP1" s="149"/>
      <c r="SLQ1" s="149"/>
      <c r="SLR1" s="149"/>
      <c r="SLS1" s="149"/>
      <c r="SLT1" s="149"/>
      <c r="SLU1" s="149"/>
      <c r="SLV1" s="149"/>
      <c r="SLW1" s="149"/>
      <c r="SLX1" s="149"/>
      <c r="SLY1" s="149"/>
      <c r="SLZ1" s="149"/>
      <c r="SMA1" s="149"/>
      <c r="SMB1" s="149"/>
      <c r="SMC1" s="149"/>
      <c r="SMD1" s="149"/>
      <c r="SME1" s="149"/>
      <c r="SMF1" s="149"/>
      <c r="SMG1" s="149"/>
      <c r="SMH1" s="149"/>
      <c r="SMI1" s="149"/>
      <c r="SMJ1" s="149"/>
      <c r="SMK1" s="149"/>
      <c r="SML1" s="149"/>
      <c r="SMM1" s="149"/>
      <c r="SMN1" s="149"/>
      <c r="SMO1" s="149"/>
      <c r="SMP1" s="149"/>
      <c r="SMQ1" s="149"/>
      <c r="SMR1" s="149"/>
      <c r="SMS1" s="149"/>
      <c r="SMT1" s="149"/>
      <c r="SMU1" s="149"/>
      <c r="SMV1" s="149"/>
      <c r="SMW1" s="149"/>
      <c r="SMX1" s="149"/>
      <c r="SMY1" s="149"/>
      <c r="SMZ1" s="149"/>
      <c r="SNA1" s="149"/>
      <c r="SNB1" s="149"/>
      <c r="SNC1" s="149"/>
      <c r="SND1" s="149"/>
      <c r="SNE1" s="149"/>
      <c r="SNF1" s="149"/>
      <c r="SNG1" s="149"/>
      <c r="SNH1" s="149"/>
      <c r="SNI1" s="149"/>
      <c r="SNJ1" s="149"/>
      <c r="SNK1" s="149"/>
      <c r="SNL1" s="149"/>
      <c r="SNM1" s="149"/>
      <c r="SNN1" s="149"/>
      <c r="SNO1" s="149"/>
      <c r="SNP1" s="149"/>
      <c r="SNQ1" s="149"/>
      <c r="SNR1" s="149"/>
      <c r="SNS1" s="149"/>
      <c r="SNT1" s="149"/>
      <c r="SNU1" s="149"/>
      <c r="SNV1" s="149"/>
      <c r="SNW1" s="149"/>
      <c r="SNX1" s="149"/>
      <c r="SNY1" s="149"/>
      <c r="SNZ1" s="149"/>
      <c r="SOA1" s="149"/>
      <c r="SOB1" s="149"/>
      <c r="SOC1" s="149"/>
      <c r="SOD1" s="149"/>
      <c r="SOE1" s="149"/>
      <c r="SOF1" s="149"/>
      <c r="SOG1" s="149"/>
      <c r="SOH1" s="149"/>
      <c r="SOI1" s="149"/>
      <c r="SOJ1" s="149"/>
      <c r="SOK1" s="149"/>
      <c r="SOL1" s="149"/>
      <c r="SOM1" s="149"/>
      <c r="SON1" s="149"/>
      <c r="SOO1" s="149"/>
      <c r="SOP1" s="149"/>
      <c r="SOQ1" s="149"/>
      <c r="SOR1" s="149"/>
      <c r="SOS1" s="149"/>
      <c r="SOT1" s="149"/>
      <c r="SOU1" s="149"/>
      <c r="SOV1" s="149"/>
      <c r="SOW1" s="149"/>
      <c r="SOX1" s="149"/>
      <c r="SOY1" s="149"/>
      <c r="SOZ1" s="149"/>
      <c r="SPA1" s="149"/>
      <c r="SPB1" s="149"/>
      <c r="SPC1" s="149"/>
      <c r="SPD1" s="149"/>
      <c r="SPE1" s="149"/>
      <c r="SPF1" s="149"/>
      <c r="SPG1" s="149"/>
      <c r="SPH1" s="149"/>
      <c r="SPI1" s="149"/>
      <c r="SPJ1" s="149"/>
      <c r="SPK1" s="149"/>
      <c r="SPL1" s="149"/>
      <c r="SPM1" s="149"/>
      <c r="SPN1" s="149"/>
      <c r="SPO1" s="149"/>
      <c r="SPP1" s="149"/>
      <c r="SPQ1" s="149"/>
      <c r="SPR1" s="149"/>
      <c r="SPS1" s="149"/>
      <c r="SPT1" s="149"/>
      <c r="SPU1" s="149"/>
      <c r="SPV1" s="149"/>
      <c r="SPW1" s="149"/>
      <c r="SPX1" s="149"/>
      <c r="SPY1" s="149"/>
      <c r="SPZ1" s="149"/>
      <c r="SQA1" s="149"/>
      <c r="SQB1" s="149"/>
      <c r="SQC1" s="149"/>
      <c r="SQD1" s="149"/>
      <c r="SQE1" s="149"/>
      <c r="SQF1" s="149"/>
      <c r="SQG1" s="149"/>
      <c r="SQH1" s="149"/>
      <c r="SQI1" s="149"/>
      <c r="SQJ1" s="149"/>
      <c r="SQK1" s="149"/>
      <c r="SQL1" s="149"/>
      <c r="SQM1" s="149"/>
      <c r="SQN1" s="149"/>
      <c r="SQO1" s="149"/>
      <c r="SQP1" s="149"/>
      <c r="SQQ1" s="149"/>
      <c r="SQR1" s="149"/>
      <c r="SQS1" s="149"/>
      <c r="SQT1" s="149"/>
      <c r="SQU1" s="149"/>
      <c r="SQV1" s="149"/>
      <c r="SQW1" s="149"/>
      <c r="SQX1" s="149"/>
      <c r="SQY1" s="149"/>
      <c r="SQZ1" s="149"/>
      <c r="SRA1" s="149"/>
      <c r="SRB1" s="149"/>
      <c r="SRC1" s="149"/>
      <c r="SRD1" s="149"/>
      <c r="SRE1" s="149"/>
      <c r="SRF1" s="149"/>
      <c r="SRG1" s="149"/>
      <c r="SRH1" s="149"/>
      <c r="SRI1" s="149"/>
      <c r="SRJ1" s="149"/>
      <c r="SRK1" s="149"/>
      <c r="SRL1" s="149"/>
      <c r="SRM1" s="149"/>
      <c r="SRN1" s="149"/>
      <c r="SRO1" s="149"/>
      <c r="SRP1" s="149"/>
      <c r="SRQ1" s="149"/>
      <c r="SRR1" s="149"/>
      <c r="SRS1" s="149"/>
      <c r="SRT1" s="149"/>
      <c r="SRU1" s="149"/>
      <c r="SRV1" s="149"/>
      <c r="SRW1" s="149"/>
      <c r="SRX1" s="149"/>
      <c r="SRY1" s="149"/>
      <c r="SRZ1" s="149"/>
      <c r="SSA1" s="149"/>
      <c r="SSB1" s="149"/>
      <c r="SSC1" s="149"/>
      <c r="SSD1" s="149"/>
      <c r="SSE1" s="149"/>
      <c r="SSF1" s="149"/>
      <c r="SSG1" s="149"/>
      <c r="SSH1" s="149"/>
      <c r="SSI1" s="149"/>
      <c r="SSJ1" s="149"/>
      <c r="SSK1" s="149"/>
      <c r="SSL1" s="149"/>
      <c r="SSM1" s="149"/>
      <c r="SSN1" s="149"/>
      <c r="SSO1" s="149"/>
      <c r="SSP1" s="149"/>
      <c r="SSQ1" s="149"/>
      <c r="SSR1" s="149"/>
      <c r="SSS1" s="149"/>
      <c r="SST1" s="149"/>
      <c r="SSU1" s="149"/>
      <c r="SSV1" s="149"/>
      <c r="SSW1" s="149"/>
      <c r="SSX1" s="149"/>
      <c r="SSY1" s="149"/>
      <c r="SSZ1" s="149"/>
      <c r="STA1" s="149"/>
      <c r="STB1" s="149"/>
      <c r="STC1" s="149"/>
      <c r="STD1" s="149"/>
      <c r="STE1" s="149"/>
      <c r="STF1" s="149"/>
      <c r="STG1" s="149"/>
      <c r="STH1" s="149"/>
      <c r="STI1" s="149"/>
      <c r="STJ1" s="149"/>
      <c r="STK1" s="149"/>
      <c r="STL1" s="149"/>
      <c r="STM1" s="149"/>
      <c r="STN1" s="149"/>
      <c r="STO1" s="149"/>
      <c r="STP1" s="149"/>
      <c r="STQ1" s="149"/>
      <c r="STR1" s="149"/>
      <c r="STS1" s="149"/>
      <c r="STT1" s="149"/>
      <c r="STU1" s="149"/>
      <c r="STV1" s="149"/>
      <c r="STW1" s="149"/>
      <c r="STX1" s="149"/>
      <c r="STY1" s="149"/>
      <c r="STZ1" s="149"/>
      <c r="SUA1" s="149"/>
      <c r="SUB1" s="149"/>
      <c r="SUC1" s="149"/>
      <c r="SUD1" s="149"/>
      <c r="SUE1" s="149"/>
      <c r="SUF1" s="149"/>
      <c r="SUG1" s="149"/>
      <c r="SUH1" s="149"/>
      <c r="SUI1" s="149"/>
      <c r="SUJ1" s="149"/>
      <c r="SUK1" s="149"/>
      <c r="SUL1" s="149"/>
      <c r="SUM1" s="149"/>
      <c r="SUN1" s="149"/>
      <c r="SUO1" s="149"/>
      <c r="SUP1" s="149"/>
      <c r="SUQ1" s="149"/>
      <c r="SUR1" s="149"/>
      <c r="SUS1" s="149"/>
      <c r="SUT1" s="149"/>
      <c r="SUU1" s="149"/>
      <c r="SUV1" s="149"/>
      <c r="SUW1" s="149"/>
      <c r="SUX1" s="149"/>
      <c r="SUY1" s="149"/>
      <c r="SUZ1" s="149"/>
      <c r="SVA1" s="149"/>
      <c r="SVB1" s="149"/>
      <c r="SVC1" s="149"/>
      <c r="SVD1" s="149"/>
      <c r="SVE1" s="149"/>
      <c r="SVF1" s="149"/>
      <c r="SVG1" s="149"/>
      <c r="SVH1" s="149"/>
      <c r="SVI1" s="149"/>
      <c r="SVJ1" s="149"/>
      <c r="SVK1" s="149"/>
      <c r="SVL1" s="149"/>
      <c r="SVM1" s="149"/>
      <c r="SVN1" s="149"/>
      <c r="SVO1" s="149"/>
      <c r="SVP1" s="149"/>
      <c r="SVQ1" s="149"/>
      <c r="SVR1" s="149"/>
      <c r="SVS1" s="149"/>
      <c r="SVT1" s="149"/>
      <c r="SVU1" s="149"/>
      <c r="SVV1" s="149"/>
      <c r="SVW1" s="149"/>
      <c r="SVX1" s="149"/>
      <c r="SVY1" s="149"/>
      <c r="SVZ1" s="149"/>
      <c r="SWA1" s="149"/>
      <c r="SWB1" s="149"/>
      <c r="SWC1" s="149"/>
      <c r="SWD1" s="149"/>
      <c r="SWE1" s="149"/>
      <c r="SWF1" s="149"/>
      <c r="SWG1" s="149"/>
      <c r="SWH1" s="149"/>
      <c r="SWI1" s="149"/>
      <c r="SWJ1" s="149"/>
      <c r="SWK1" s="149"/>
      <c r="SWL1" s="149"/>
      <c r="SWM1" s="149"/>
      <c r="SWN1" s="149"/>
      <c r="SWO1" s="149"/>
      <c r="SWP1" s="149"/>
      <c r="SWQ1" s="149"/>
      <c r="SWR1" s="149"/>
      <c r="SWS1" s="149"/>
      <c r="SWT1" s="149"/>
      <c r="SWU1" s="149"/>
      <c r="SWV1" s="149"/>
      <c r="SWW1" s="149"/>
      <c r="SWX1" s="149"/>
      <c r="SWY1" s="149"/>
      <c r="SWZ1" s="149"/>
      <c r="SXA1" s="149"/>
      <c r="SXB1" s="149"/>
      <c r="SXC1" s="149"/>
      <c r="SXD1" s="149"/>
      <c r="SXE1" s="149"/>
      <c r="SXF1" s="149"/>
      <c r="SXG1" s="149"/>
      <c r="SXH1" s="149"/>
      <c r="SXI1" s="149"/>
      <c r="SXJ1" s="149"/>
      <c r="SXK1" s="149"/>
      <c r="SXL1" s="149"/>
      <c r="SXM1" s="149"/>
      <c r="SXN1" s="149"/>
      <c r="SXO1" s="149"/>
      <c r="SXP1" s="149"/>
      <c r="SXQ1" s="149"/>
      <c r="SXR1" s="149"/>
      <c r="SXS1" s="149"/>
      <c r="SXT1" s="149"/>
      <c r="SXU1" s="149"/>
      <c r="SXV1" s="149"/>
      <c r="SXW1" s="149"/>
      <c r="SXX1" s="149"/>
      <c r="SXY1" s="149"/>
      <c r="SXZ1" s="149"/>
      <c r="SYA1" s="149"/>
      <c r="SYB1" s="149"/>
      <c r="SYC1" s="149"/>
      <c r="SYD1" s="149"/>
      <c r="SYE1" s="149"/>
      <c r="SYF1" s="149"/>
      <c r="SYG1" s="149"/>
      <c r="SYH1" s="149"/>
      <c r="SYI1" s="149"/>
      <c r="SYJ1" s="149"/>
      <c r="SYK1" s="149"/>
      <c r="SYL1" s="149"/>
      <c r="SYM1" s="149"/>
      <c r="SYN1" s="149"/>
      <c r="SYO1" s="149"/>
      <c r="SYP1" s="149"/>
      <c r="SYQ1" s="149"/>
      <c r="SYR1" s="149"/>
      <c r="SYS1" s="149"/>
      <c r="SYT1" s="149"/>
      <c r="SYU1" s="149"/>
      <c r="SYV1" s="149"/>
      <c r="SYW1" s="149"/>
      <c r="SYX1" s="149"/>
      <c r="SYY1" s="149"/>
      <c r="SYZ1" s="149"/>
      <c r="SZA1" s="149"/>
      <c r="SZB1" s="149"/>
      <c r="SZC1" s="149"/>
      <c r="SZD1" s="149"/>
      <c r="SZE1" s="149"/>
      <c r="SZF1" s="149"/>
      <c r="SZG1" s="149"/>
      <c r="SZH1" s="149"/>
      <c r="SZI1" s="149"/>
      <c r="SZJ1" s="149"/>
      <c r="SZK1" s="149"/>
      <c r="SZL1" s="149"/>
      <c r="SZM1" s="149"/>
      <c r="SZN1" s="149"/>
      <c r="SZO1" s="149"/>
      <c r="SZP1" s="149"/>
      <c r="SZQ1" s="149"/>
      <c r="SZR1" s="149"/>
      <c r="SZS1" s="149"/>
      <c r="SZT1" s="149"/>
      <c r="SZU1" s="149"/>
      <c r="SZV1" s="149"/>
      <c r="SZW1" s="149"/>
      <c r="SZX1" s="149"/>
      <c r="SZY1" s="149"/>
      <c r="SZZ1" s="149"/>
      <c r="TAA1" s="149"/>
      <c r="TAB1" s="149"/>
      <c r="TAC1" s="149"/>
      <c r="TAD1" s="149"/>
      <c r="TAE1" s="149"/>
      <c r="TAF1" s="149"/>
      <c r="TAG1" s="149"/>
      <c r="TAH1" s="149"/>
      <c r="TAI1" s="149"/>
      <c r="TAJ1" s="149"/>
      <c r="TAK1" s="149"/>
      <c r="TAL1" s="149"/>
      <c r="TAM1" s="149"/>
      <c r="TAN1" s="149"/>
      <c r="TAO1" s="149"/>
      <c r="TAP1" s="149"/>
      <c r="TAQ1" s="149"/>
      <c r="TAR1" s="149"/>
      <c r="TAS1" s="149"/>
      <c r="TAT1" s="149"/>
      <c r="TAU1" s="149"/>
      <c r="TAV1" s="149"/>
      <c r="TAW1" s="149"/>
      <c r="TAX1" s="149"/>
      <c r="TAY1" s="149"/>
      <c r="TAZ1" s="149"/>
      <c r="TBA1" s="149"/>
      <c r="TBB1" s="149"/>
      <c r="TBC1" s="149"/>
      <c r="TBD1" s="149"/>
      <c r="TBE1" s="149"/>
      <c r="TBF1" s="149"/>
      <c r="TBG1" s="149"/>
      <c r="TBH1" s="149"/>
      <c r="TBI1" s="149"/>
      <c r="TBJ1" s="149"/>
      <c r="TBK1" s="149"/>
      <c r="TBL1" s="149"/>
      <c r="TBM1" s="149"/>
      <c r="TBN1" s="149"/>
      <c r="TBO1" s="149"/>
      <c r="TBP1" s="149"/>
      <c r="TBQ1" s="149"/>
      <c r="TBR1" s="149"/>
      <c r="TBS1" s="149"/>
      <c r="TBT1" s="149"/>
      <c r="TBU1" s="149"/>
      <c r="TBV1" s="149"/>
      <c r="TBW1" s="149"/>
      <c r="TBX1" s="149"/>
      <c r="TBY1" s="149"/>
      <c r="TBZ1" s="149"/>
      <c r="TCA1" s="149"/>
      <c r="TCB1" s="149"/>
      <c r="TCC1" s="149"/>
      <c r="TCD1" s="149"/>
      <c r="TCE1" s="149"/>
      <c r="TCF1" s="149"/>
      <c r="TCG1" s="149"/>
      <c r="TCH1" s="149"/>
      <c r="TCI1" s="149"/>
      <c r="TCJ1" s="149"/>
      <c r="TCK1" s="149"/>
      <c r="TCL1" s="149"/>
      <c r="TCM1" s="149"/>
      <c r="TCN1" s="149"/>
      <c r="TCO1" s="149"/>
      <c r="TCP1" s="149"/>
      <c r="TCQ1" s="149"/>
      <c r="TCR1" s="149"/>
      <c r="TCS1" s="149"/>
      <c r="TCT1" s="149"/>
      <c r="TCU1" s="149"/>
      <c r="TCV1" s="149"/>
      <c r="TCW1" s="149"/>
      <c r="TCX1" s="149"/>
      <c r="TCY1" s="149"/>
      <c r="TCZ1" s="149"/>
      <c r="TDA1" s="149"/>
      <c r="TDB1" s="149"/>
      <c r="TDC1" s="149"/>
      <c r="TDD1" s="149"/>
      <c r="TDE1" s="149"/>
      <c r="TDF1" s="149"/>
      <c r="TDG1" s="149"/>
      <c r="TDH1" s="149"/>
      <c r="TDI1" s="149"/>
      <c r="TDJ1" s="149"/>
      <c r="TDK1" s="149"/>
      <c r="TDL1" s="149"/>
      <c r="TDM1" s="149"/>
      <c r="TDN1" s="149"/>
      <c r="TDO1" s="149"/>
      <c r="TDP1" s="149"/>
      <c r="TDQ1" s="149"/>
      <c r="TDR1" s="149"/>
      <c r="TDS1" s="149"/>
      <c r="TDT1" s="149"/>
      <c r="TDU1" s="149"/>
      <c r="TDV1" s="149"/>
      <c r="TDW1" s="149"/>
      <c r="TDX1" s="149"/>
      <c r="TDY1" s="149"/>
      <c r="TDZ1" s="149"/>
      <c r="TEA1" s="149"/>
      <c r="TEB1" s="149"/>
      <c r="TEC1" s="149"/>
      <c r="TED1" s="149"/>
      <c r="TEE1" s="149"/>
      <c r="TEF1" s="149"/>
      <c r="TEG1" s="149"/>
      <c r="TEH1" s="149"/>
      <c r="TEI1" s="149"/>
      <c r="TEJ1" s="149"/>
      <c r="TEK1" s="149"/>
      <c r="TEL1" s="149"/>
      <c r="TEM1" s="149"/>
      <c r="TEN1" s="149"/>
      <c r="TEO1" s="149"/>
      <c r="TEP1" s="149"/>
      <c r="TEQ1" s="149"/>
      <c r="TER1" s="149"/>
      <c r="TES1" s="149"/>
      <c r="TET1" s="149"/>
      <c r="TEU1" s="149"/>
      <c r="TEV1" s="149"/>
      <c r="TEW1" s="149"/>
      <c r="TEX1" s="149"/>
      <c r="TEY1" s="149"/>
      <c r="TEZ1" s="149"/>
      <c r="TFA1" s="149"/>
      <c r="TFB1" s="149"/>
      <c r="TFC1" s="149"/>
      <c r="TFD1" s="149"/>
      <c r="TFE1" s="149"/>
      <c r="TFF1" s="149"/>
      <c r="TFG1" s="149"/>
      <c r="TFH1" s="149"/>
      <c r="TFI1" s="149"/>
      <c r="TFJ1" s="149"/>
      <c r="TFK1" s="149"/>
      <c r="TFL1" s="149"/>
      <c r="TFM1" s="149"/>
      <c r="TFN1" s="149"/>
      <c r="TFO1" s="149"/>
      <c r="TFP1" s="149"/>
      <c r="TFQ1" s="149"/>
      <c r="TFR1" s="149"/>
      <c r="TFS1" s="149"/>
      <c r="TFT1" s="149"/>
      <c r="TFU1" s="149"/>
      <c r="TFV1" s="149"/>
      <c r="TFW1" s="149"/>
      <c r="TFX1" s="149"/>
      <c r="TFY1" s="149"/>
      <c r="TFZ1" s="149"/>
      <c r="TGA1" s="149"/>
      <c r="TGB1" s="149"/>
      <c r="TGC1" s="149"/>
      <c r="TGD1" s="149"/>
      <c r="TGE1" s="149"/>
      <c r="TGF1" s="149"/>
      <c r="TGG1" s="149"/>
      <c r="TGH1" s="149"/>
      <c r="TGI1" s="149"/>
      <c r="TGJ1" s="149"/>
      <c r="TGK1" s="149"/>
      <c r="TGL1" s="149"/>
      <c r="TGM1" s="149"/>
      <c r="TGN1" s="149"/>
      <c r="TGO1" s="149"/>
      <c r="TGP1" s="149"/>
      <c r="TGQ1" s="149"/>
      <c r="TGR1" s="149"/>
      <c r="TGS1" s="149"/>
      <c r="TGT1" s="149"/>
      <c r="TGU1" s="149"/>
      <c r="TGV1" s="149"/>
      <c r="TGW1" s="149"/>
      <c r="TGX1" s="149"/>
      <c r="TGY1" s="149"/>
      <c r="TGZ1" s="149"/>
      <c r="THA1" s="149"/>
      <c r="THB1" s="149"/>
      <c r="THC1" s="149"/>
      <c r="THD1" s="149"/>
      <c r="THE1" s="149"/>
      <c r="THF1" s="149"/>
      <c r="THG1" s="149"/>
      <c r="THH1" s="149"/>
      <c r="THI1" s="149"/>
      <c r="THJ1" s="149"/>
      <c r="THK1" s="149"/>
      <c r="THL1" s="149"/>
      <c r="THM1" s="149"/>
      <c r="THN1" s="149"/>
      <c r="THO1" s="149"/>
      <c r="THP1" s="149"/>
      <c r="THQ1" s="149"/>
      <c r="THR1" s="149"/>
      <c r="THS1" s="149"/>
      <c r="THT1" s="149"/>
      <c r="THU1" s="149"/>
      <c r="THV1" s="149"/>
      <c r="THW1" s="149"/>
      <c r="THX1" s="149"/>
      <c r="THY1" s="149"/>
      <c r="THZ1" s="149"/>
      <c r="TIA1" s="149"/>
      <c r="TIB1" s="149"/>
      <c r="TIC1" s="149"/>
      <c r="TID1" s="149"/>
      <c r="TIE1" s="149"/>
      <c r="TIF1" s="149"/>
      <c r="TIG1" s="149"/>
      <c r="TIH1" s="149"/>
      <c r="TII1" s="149"/>
      <c r="TIJ1" s="149"/>
      <c r="TIK1" s="149"/>
      <c r="TIL1" s="149"/>
      <c r="TIM1" s="149"/>
      <c r="TIN1" s="149"/>
      <c r="TIO1" s="149"/>
      <c r="TIP1" s="149"/>
      <c r="TIQ1" s="149"/>
      <c r="TIR1" s="149"/>
      <c r="TIS1" s="149"/>
      <c r="TIT1" s="149"/>
      <c r="TIU1" s="149"/>
      <c r="TIV1" s="149"/>
      <c r="TIW1" s="149"/>
      <c r="TIX1" s="149"/>
      <c r="TIY1" s="149"/>
      <c r="TIZ1" s="149"/>
      <c r="TJA1" s="149"/>
      <c r="TJB1" s="149"/>
      <c r="TJC1" s="149"/>
      <c r="TJD1" s="149"/>
      <c r="TJE1" s="149"/>
      <c r="TJF1" s="149"/>
      <c r="TJG1" s="149"/>
      <c r="TJH1" s="149"/>
      <c r="TJI1" s="149"/>
      <c r="TJJ1" s="149"/>
      <c r="TJK1" s="149"/>
      <c r="TJL1" s="149"/>
      <c r="TJM1" s="149"/>
      <c r="TJN1" s="149"/>
      <c r="TJO1" s="149"/>
      <c r="TJP1" s="149"/>
      <c r="TJQ1" s="149"/>
      <c r="TJR1" s="149"/>
      <c r="TJS1" s="149"/>
      <c r="TJT1" s="149"/>
      <c r="TJU1" s="149"/>
      <c r="TJV1" s="149"/>
      <c r="TJW1" s="149"/>
      <c r="TJX1" s="149"/>
      <c r="TJY1" s="149"/>
      <c r="TJZ1" s="149"/>
      <c r="TKA1" s="149"/>
      <c r="TKB1" s="149"/>
      <c r="TKC1" s="149"/>
      <c r="TKD1" s="149"/>
      <c r="TKE1" s="149"/>
      <c r="TKF1" s="149"/>
      <c r="TKG1" s="149"/>
      <c r="TKH1" s="149"/>
      <c r="TKI1" s="149"/>
      <c r="TKJ1" s="149"/>
      <c r="TKK1" s="149"/>
      <c r="TKL1" s="149"/>
      <c r="TKM1" s="149"/>
      <c r="TKN1" s="149"/>
      <c r="TKO1" s="149"/>
      <c r="TKP1" s="149"/>
      <c r="TKQ1" s="149"/>
      <c r="TKR1" s="149"/>
      <c r="TKS1" s="149"/>
      <c r="TKT1" s="149"/>
      <c r="TKU1" s="149"/>
      <c r="TKV1" s="149"/>
      <c r="TKW1" s="149"/>
      <c r="TKX1" s="149"/>
      <c r="TKY1" s="149"/>
      <c r="TKZ1" s="149"/>
      <c r="TLA1" s="149"/>
      <c r="TLB1" s="149"/>
      <c r="TLC1" s="149"/>
      <c r="TLD1" s="149"/>
      <c r="TLE1" s="149"/>
      <c r="TLF1" s="149"/>
      <c r="TLG1" s="149"/>
      <c r="TLH1" s="149"/>
      <c r="TLI1" s="149"/>
      <c r="TLJ1" s="149"/>
      <c r="TLK1" s="149"/>
      <c r="TLL1" s="149"/>
      <c r="TLM1" s="149"/>
      <c r="TLN1" s="149"/>
      <c r="TLO1" s="149"/>
      <c r="TLP1" s="149"/>
      <c r="TLQ1" s="149"/>
      <c r="TLR1" s="149"/>
      <c r="TLS1" s="149"/>
      <c r="TLT1" s="149"/>
      <c r="TLU1" s="149"/>
      <c r="TLV1" s="149"/>
      <c r="TLW1" s="149"/>
      <c r="TLX1" s="149"/>
      <c r="TLY1" s="149"/>
      <c r="TLZ1" s="149"/>
      <c r="TMA1" s="149"/>
      <c r="TMB1" s="149"/>
      <c r="TMC1" s="149"/>
      <c r="TMD1" s="149"/>
      <c r="TME1" s="149"/>
      <c r="TMF1" s="149"/>
      <c r="TMG1" s="149"/>
      <c r="TMH1" s="149"/>
      <c r="TMI1" s="149"/>
      <c r="TMJ1" s="149"/>
      <c r="TMK1" s="149"/>
      <c r="TML1" s="149"/>
      <c r="TMM1" s="149"/>
      <c r="TMN1" s="149"/>
      <c r="TMO1" s="149"/>
      <c r="TMP1" s="149"/>
      <c r="TMQ1" s="149"/>
      <c r="TMR1" s="149"/>
      <c r="TMS1" s="149"/>
      <c r="TMT1" s="149"/>
      <c r="TMU1" s="149"/>
      <c r="TMV1" s="149"/>
      <c r="TMW1" s="149"/>
      <c r="TMX1" s="149"/>
      <c r="TMY1" s="149"/>
      <c r="TMZ1" s="149"/>
      <c r="TNA1" s="149"/>
      <c r="TNB1" s="149"/>
      <c r="TNC1" s="149"/>
      <c r="TND1" s="149"/>
      <c r="TNE1" s="149"/>
      <c r="TNF1" s="149"/>
      <c r="TNG1" s="149"/>
      <c r="TNH1" s="149"/>
      <c r="TNI1" s="149"/>
      <c r="TNJ1" s="149"/>
      <c r="TNK1" s="149"/>
      <c r="TNL1" s="149"/>
      <c r="TNM1" s="149"/>
      <c r="TNN1" s="149"/>
      <c r="TNO1" s="149"/>
      <c r="TNP1" s="149"/>
      <c r="TNQ1" s="149"/>
      <c r="TNR1" s="149"/>
      <c r="TNS1" s="149"/>
      <c r="TNT1" s="149"/>
      <c r="TNU1" s="149"/>
      <c r="TNV1" s="149"/>
      <c r="TNW1" s="149"/>
      <c r="TNX1" s="149"/>
      <c r="TNY1" s="149"/>
      <c r="TNZ1" s="149"/>
      <c r="TOA1" s="149"/>
      <c r="TOB1" s="149"/>
      <c r="TOC1" s="149"/>
      <c r="TOD1" s="149"/>
      <c r="TOE1" s="149"/>
      <c r="TOF1" s="149"/>
      <c r="TOG1" s="149"/>
      <c r="TOH1" s="149"/>
      <c r="TOI1" s="149"/>
      <c r="TOJ1" s="149"/>
      <c r="TOK1" s="149"/>
      <c r="TOL1" s="149"/>
      <c r="TOM1" s="149"/>
      <c r="TON1" s="149"/>
      <c r="TOO1" s="149"/>
      <c r="TOP1" s="149"/>
      <c r="TOQ1" s="149"/>
      <c r="TOR1" s="149"/>
      <c r="TOS1" s="149"/>
      <c r="TOT1" s="149"/>
      <c r="TOU1" s="149"/>
      <c r="TOV1" s="149"/>
      <c r="TOW1" s="149"/>
      <c r="TOX1" s="149"/>
      <c r="TOY1" s="149"/>
      <c r="TOZ1" s="149"/>
      <c r="TPA1" s="149"/>
      <c r="TPB1" s="149"/>
      <c r="TPC1" s="149"/>
      <c r="TPD1" s="149"/>
      <c r="TPE1" s="149"/>
      <c r="TPF1" s="149"/>
      <c r="TPG1" s="149"/>
      <c r="TPH1" s="149"/>
      <c r="TPI1" s="149"/>
      <c r="TPJ1" s="149"/>
      <c r="TPK1" s="149"/>
      <c r="TPL1" s="149"/>
      <c r="TPM1" s="149"/>
      <c r="TPN1" s="149"/>
      <c r="TPO1" s="149"/>
      <c r="TPP1" s="149"/>
      <c r="TPQ1" s="149"/>
      <c r="TPR1" s="149"/>
      <c r="TPS1" s="149"/>
      <c r="TPT1" s="149"/>
      <c r="TPU1" s="149"/>
      <c r="TPV1" s="149"/>
      <c r="TPW1" s="149"/>
      <c r="TPX1" s="149"/>
      <c r="TPY1" s="149"/>
      <c r="TPZ1" s="149"/>
      <c r="TQA1" s="149"/>
      <c r="TQB1" s="149"/>
      <c r="TQC1" s="149"/>
      <c r="TQD1" s="149"/>
      <c r="TQE1" s="149"/>
      <c r="TQF1" s="149"/>
      <c r="TQG1" s="149"/>
      <c r="TQH1" s="149"/>
      <c r="TQI1" s="149"/>
      <c r="TQJ1" s="149"/>
      <c r="TQK1" s="149"/>
      <c r="TQL1" s="149"/>
      <c r="TQM1" s="149"/>
      <c r="TQN1" s="149"/>
      <c r="TQO1" s="149"/>
      <c r="TQP1" s="149"/>
      <c r="TQQ1" s="149"/>
      <c r="TQR1" s="149"/>
      <c r="TQS1" s="149"/>
      <c r="TQT1" s="149"/>
      <c r="TQU1" s="149"/>
      <c r="TQV1" s="149"/>
      <c r="TQW1" s="149"/>
      <c r="TQX1" s="149"/>
      <c r="TQY1" s="149"/>
      <c r="TQZ1" s="149"/>
      <c r="TRA1" s="149"/>
      <c r="TRB1" s="149"/>
      <c r="TRC1" s="149"/>
      <c r="TRD1" s="149"/>
      <c r="TRE1" s="149"/>
      <c r="TRF1" s="149"/>
      <c r="TRG1" s="149"/>
      <c r="TRH1" s="149"/>
      <c r="TRI1" s="149"/>
      <c r="TRJ1" s="149"/>
      <c r="TRK1" s="149"/>
      <c r="TRL1" s="149"/>
      <c r="TRM1" s="149"/>
      <c r="TRN1" s="149"/>
      <c r="TRO1" s="149"/>
      <c r="TRP1" s="149"/>
      <c r="TRQ1" s="149"/>
      <c r="TRR1" s="149"/>
      <c r="TRS1" s="149"/>
      <c r="TRT1" s="149"/>
      <c r="TRU1" s="149"/>
      <c r="TRV1" s="149"/>
      <c r="TRW1" s="149"/>
      <c r="TRX1" s="149"/>
      <c r="TRY1" s="149"/>
      <c r="TRZ1" s="149"/>
      <c r="TSA1" s="149"/>
      <c r="TSB1" s="149"/>
      <c r="TSC1" s="149"/>
      <c r="TSD1" s="149"/>
      <c r="TSE1" s="149"/>
      <c r="TSF1" s="149"/>
      <c r="TSG1" s="149"/>
      <c r="TSH1" s="149"/>
      <c r="TSI1" s="149"/>
      <c r="TSJ1" s="149"/>
      <c r="TSK1" s="149"/>
      <c r="TSL1" s="149"/>
      <c r="TSM1" s="149"/>
      <c r="TSN1" s="149"/>
      <c r="TSO1" s="149"/>
      <c r="TSP1" s="149"/>
      <c r="TSQ1" s="149"/>
      <c r="TSR1" s="149"/>
      <c r="TSS1" s="149"/>
      <c r="TST1" s="149"/>
      <c r="TSU1" s="149"/>
      <c r="TSV1" s="149"/>
      <c r="TSW1" s="149"/>
      <c r="TSX1" s="149"/>
      <c r="TSY1" s="149"/>
      <c r="TSZ1" s="149"/>
      <c r="TTA1" s="149"/>
      <c r="TTB1" s="149"/>
      <c r="TTC1" s="149"/>
      <c r="TTD1" s="149"/>
      <c r="TTE1" s="149"/>
      <c r="TTF1" s="149"/>
      <c r="TTG1" s="149"/>
      <c r="TTH1" s="149"/>
      <c r="TTI1" s="149"/>
      <c r="TTJ1" s="149"/>
      <c r="TTK1" s="149"/>
      <c r="TTL1" s="149"/>
      <c r="TTM1" s="149"/>
      <c r="TTN1" s="149"/>
      <c r="TTO1" s="149"/>
      <c r="TTP1" s="149"/>
      <c r="TTQ1" s="149"/>
      <c r="TTR1" s="149"/>
      <c r="TTS1" s="149"/>
      <c r="TTT1" s="149"/>
      <c r="TTU1" s="149"/>
      <c r="TTV1" s="149"/>
      <c r="TTW1" s="149"/>
      <c r="TTX1" s="149"/>
      <c r="TTY1" s="149"/>
      <c r="TTZ1" s="149"/>
      <c r="TUA1" s="149"/>
      <c r="TUB1" s="149"/>
      <c r="TUC1" s="149"/>
      <c r="TUD1" s="149"/>
      <c r="TUE1" s="149"/>
      <c r="TUF1" s="149"/>
      <c r="TUG1" s="149"/>
      <c r="TUH1" s="149"/>
      <c r="TUI1" s="149"/>
      <c r="TUJ1" s="149"/>
      <c r="TUK1" s="149"/>
      <c r="TUL1" s="149"/>
      <c r="TUM1" s="149"/>
      <c r="TUN1" s="149"/>
      <c r="TUO1" s="149"/>
      <c r="TUP1" s="149"/>
      <c r="TUQ1" s="149"/>
      <c r="TUR1" s="149"/>
      <c r="TUS1" s="149"/>
      <c r="TUT1" s="149"/>
      <c r="TUU1" s="149"/>
      <c r="TUV1" s="149"/>
      <c r="TUW1" s="149"/>
      <c r="TUX1" s="149"/>
      <c r="TUY1" s="149"/>
      <c r="TUZ1" s="149"/>
      <c r="TVA1" s="149"/>
      <c r="TVB1" s="149"/>
      <c r="TVC1" s="149"/>
      <c r="TVD1" s="149"/>
      <c r="TVE1" s="149"/>
      <c r="TVF1" s="149"/>
      <c r="TVG1" s="149"/>
      <c r="TVH1" s="149"/>
      <c r="TVI1" s="149"/>
      <c r="TVJ1" s="149"/>
      <c r="TVK1" s="149"/>
      <c r="TVL1" s="149"/>
      <c r="TVM1" s="149"/>
      <c r="TVN1" s="149"/>
      <c r="TVO1" s="149"/>
      <c r="TVP1" s="149"/>
      <c r="TVQ1" s="149"/>
      <c r="TVR1" s="149"/>
      <c r="TVS1" s="149"/>
      <c r="TVT1" s="149"/>
      <c r="TVU1" s="149"/>
      <c r="TVV1" s="149"/>
      <c r="TVW1" s="149"/>
      <c r="TVX1" s="149"/>
      <c r="TVY1" s="149"/>
      <c r="TVZ1" s="149"/>
      <c r="TWA1" s="149"/>
      <c r="TWB1" s="149"/>
      <c r="TWC1" s="149"/>
      <c r="TWD1" s="149"/>
      <c r="TWE1" s="149"/>
      <c r="TWF1" s="149"/>
      <c r="TWG1" s="149"/>
      <c r="TWH1" s="149"/>
      <c r="TWI1" s="149"/>
      <c r="TWJ1" s="149"/>
      <c r="TWK1" s="149"/>
      <c r="TWL1" s="149"/>
      <c r="TWM1" s="149"/>
      <c r="TWN1" s="149"/>
      <c r="TWO1" s="149"/>
      <c r="TWP1" s="149"/>
      <c r="TWQ1" s="149"/>
      <c r="TWR1" s="149"/>
      <c r="TWS1" s="149"/>
      <c r="TWT1" s="149"/>
      <c r="TWU1" s="149"/>
      <c r="TWV1" s="149"/>
      <c r="TWW1" s="149"/>
      <c r="TWX1" s="149"/>
      <c r="TWY1" s="149"/>
      <c r="TWZ1" s="149"/>
      <c r="TXA1" s="149"/>
      <c r="TXB1" s="149"/>
      <c r="TXC1" s="149"/>
      <c r="TXD1" s="149"/>
      <c r="TXE1" s="149"/>
      <c r="TXF1" s="149"/>
      <c r="TXG1" s="149"/>
      <c r="TXH1" s="149"/>
      <c r="TXI1" s="149"/>
      <c r="TXJ1" s="149"/>
      <c r="TXK1" s="149"/>
      <c r="TXL1" s="149"/>
      <c r="TXM1" s="149"/>
      <c r="TXN1" s="149"/>
      <c r="TXO1" s="149"/>
      <c r="TXP1" s="149"/>
      <c r="TXQ1" s="149"/>
      <c r="TXR1" s="149"/>
      <c r="TXS1" s="149"/>
      <c r="TXT1" s="149"/>
      <c r="TXU1" s="149"/>
      <c r="TXV1" s="149"/>
      <c r="TXW1" s="149"/>
      <c r="TXX1" s="149"/>
      <c r="TXY1" s="149"/>
      <c r="TXZ1" s="149"/>
      <c r="TYA1" s="149"/>
      <c r="TYB1" s="149"/>
      <c r="TYC1" s="149"/>
      <c r="TYD1" s="149"/>
      <c r="TYE1" s="149"/>
      <c r="TYF1" s="149"/>
      <c r="TYG1" s="149"/>
      <c r="TYH1" s="149"/>
      <c r="TYI1" s="149"/>
      <c r="TYJ1" s="149"/>
      <c r="TYK1" s="149"/>
      <c r="TYL1" s="149"/>
      <c r="TYM1" s="149"/>
      <c r="TYN1" s="149"/>
      <c r="TYO1" s="149"/>
      <c r="TYP1" s="149"/>
      <c r="TYQ1" s="149"/>
      <c r="TYR1" s="149"/>
      <c r="TYS1" s="149"/>
      <c r="TYT1" s="149"/>
      <c r="TYU1" s="149"/>
      <c r="TYV1" s="149"/>
      <c r="TYW1" s="149"/>
      <c r="TYX1" s="149"/>
      <c r="TYY1" s="149"/>
      <c r="TYZ1" s="149"/>
      <c r="TZA1" s="149"/>
      <c r="TZB1" s="149"/>
      <c r="TZC1" s="149"/>
      <c r="TZD1" s="149"/>
      <c r="TZE1" s="149"/>
      <c r="TZF1" s="149"/>
      <c r="TZG1" s="149"/>
      <c r="TZH1" s="149"/>
      <c r="TZI1" s="149"/>
      <c r="TZJ1" s="149"/>
      <c r="TZK1" s="149"/>
      <c r="TZL1" s="149"/>
      <c r="TZM1" s="149"/>
      <c r="TZN1" s="149"/>
      <c r="TZO1" s="149"/>
      <c r="TZP1" s="149"/>
      <c r="TZQ1" s="149"/>
      <c r="TZR1" s="149"/>
      <c r="TZS1" s="149"/>
      <c r="TZT1" s="149"/>
      <c r="TZU1" s="149"/>
      <c r="TZV1" s="149"/>
      <c r="TZW1" s="149"/>
      <c r="TZX1" s="149"/>
      <c r="TZY1" s="149"/>
      <c r="TZZ1" s="149"/>
      <c r="UAA1" s="149"/>
      <c r="UAB1" s="149"/>
      <c r="UAC1" s="149"/>
      <c r="UAD1" s="149"/>
      <c r="UAE1" s="149"/>
      <c r="UAF1" s="149"/>
      <c r="UAG1" s="149"/>
      <c r="UAH1" s="149"/>
      <c r="UAI1" s="149"/>
      <c r="UAJ1" s="149"/>
      <c r="UAK1" s="149"/>
      <c r="UAL1" s="149"/>
      <c r="UAM1" s="149"/>
      <c r="UAN1" s="149"/>
      <c r="UAO1" s="149"/>
      <c r="UAP1" s="149"/>
      <c r="UAQ1" s="149"/>
      <c r="UAR1" s="149"/>
      <c r="UAS1" s="149"/>
      <c r="UAT1" s="149"/>
      <c r="UAU1" s="149"/>
      <c r="UAV1" s="149"/>
      <c r="UAW1" s="149"/>
      <c r="UAX1" s="149"/>
      <c r="UAY1" s="149"/>
      <c r="UAZ1" s="149"/>
      <c r="UBA1" s="149"/>
      <c r="UBB1" s="149"/>
      <c r="UBC1" s="149"/>
      <c r="UBD1" s="149"/>
      <c r="UBE1" s="149"/>
      <c r="UBF1" s="149"/>
      <c r="UBG1" s="149"/>
      <c r="UBH1" s="149"/>
      <c r="UBI1" s="149"/>
      <c r="UBJ1" s="149"/>
      <c r="UBK1" s="149"/>
      <c r="UBL1" s="149"/>
      <c r="UBM1" s="149"/>
      <c r="UBN1" s="149"/>
      <c r="UBO1" s="149"/>
      <c r="UBP1" s="149"/>
      <c r="UBQ1" s="149"/>
      <c r="UBR1" s="149"/>
      <c r="UBS1" s="149"/>
      <c r="UBT1" s="149"/>
      <c r="UBU1" s="149"/>
      <c r="UBV1" s="149"/>
      <c r="UBW1" s="149"/>
      <c r="UBX1" s="149"/>
      <c r="UBY1" s="149"/>
      <c r="UBZ1" s="149"/>
      <c r="UCA1" s="149"/>
      <c r="UCB1" s="149"/>
      <c r="UCC1" s="149"/>
      <c r="UCD1" s="149"/>
      <c r="UCE1" s="149"/>
      <c r="UCF1" s="149"/>
      <c r="UCG1" s="149"/>
      <c r="UCH1" s="149"/>
      <c r="UCI1" s="149"/>
      <c r="UCJ1" s="149"/>
      <c r="UCK1" s="149"/>
      <c r="UCL1" s="149"/>
      <c r="UCM1" s="149"/>
      <c r="UCN1" s="149"/>
      <c r="UCO1" s="149"/>
      <c r="UCP1" s="149"/>
      <c r="UCQ1" s="149"/>
      <c r="UCR1" s="149"/>
      <c r="UCS1" s="149"/>
      <c r="UCT1" s="149"/>
      <c r="UCU1" s="149"/>
      <c r="UCV1" s="149"/>
      <c r="UCW1" s="149"/>
      <c r="UCX1" s="149"/>
      <c r="UCY1" s="149"/>
      <c r="UCZ1" s="149"/>
      <c r="UDA1" s="149"/>
      <c r="UDB1" s="149"/>
      <c r="UDC1" s="149"/>
      <c r="UDD1" s="149"/>
      <c r="UDE1" s="149"/>
      <c r="UDF1" s="149"/>
      <c r="UDG1" s="149"/>
      <c r="UDH1" s="149"/>
      <c r="UDI1" s="149"/>
      <c r="UDJ1" s="149"/>
      <c r="UDK1" s="149"/>
      <c r="UDL1" s="149"/>
      <c r="UDM1" s="149"/>
      <c r="UDN1" s="149"/>
      <c r="UDO1" s="149"/>
      <c r="UDP1" s="149"/>
      <c r="UDQ1" s="149"/>
      <c r="UDR1" s="149"/>
      <c r="UDS1" s="149"/>
      <c r="UDT1" s="149"/>
      <c r="UDU1" s="149"/>
      <c r="UDV1" s="149"/>
      <c r="UDW1" s="149"/>
      <c r="UDX1" s="149"/>
      <c r="UDY1" s="149"/>
      <c r="UDZ1" s="149"/>
      <c r="UEA1" s="149"/>
      <c r="UEB1" s="149"/>
      <c r="UEC1" s="149"/>
      <c r="UED1" s="149"/>
      <c r="UEE1" s="149"/>
      <c r="UEF1" s="149"/>
      <c r="UEG1" s="149"/>
      <c r="UEH1" s="149"/>
      <c r="UEI1" s="149"/>
      <c r="UEJ1" s="149"/>
      <c r="UEK1" s="149"/>
      <c r="UEL1" s="149"/>
      <c r="UEM1" s="149"/>
      <c r="UEN1" s="149"/>
      <c r="UEO1" s="149"/>
      <c r="UEP1" s="149"/>
      <c r="UEQ1" s="149"/>
      <c r="UER1" s="149"/>
      <c r="UES1" s="149"/>
      <c r="UET1" s="149"/>
      <c r="UEU1" s="149"/>
      <c r="UEV1" s="149"/>
      <c r="UEW1" s="149"/>
      <c r="UEX1" s="149"/>
      <c r="UEY1" s="149"/>
      <c r="UEZ1" s="149"/>
      <c r="UFA1" s="149"/>
      <c r="UFB1" s="149"/>
      <c r="UFC1" s="149"/>
      <c r="UFD1" s="149"/>
      <c r="UFE1" s="149"/>
      <c r="UFF1" s="149"/>
      <c r="UFG1" s="149"/>
      <c r="UFH1" s="149"/>
      <c r="UFI1" s="149"/>
      <c r="UFJ1" s="149"/>
      <c r="UFK1" s="149"/>
      <c r="UFL1" s="149"/>
      <c r="UFM1" s="149"/>
      <c r="UFN1" s="149"/>
      <c r="UFO1" s="149"/>
      <c r="UFP1" s="149"/>
      <c r="UFQ1" s="149"/>
      <c r="UFR1" s="149"/>
      <c r="UFS1" s="149"/>
      <c r="UFT1" s="149"/>
      <c r="UFU1" s="149"/>
      <c r="UFV1" s="149"/>
      <c r="UFW1" s="149"/>
      <c r="UFX1" s="149"/>
      <c r="UFY1" s="149"/>
      <c r="UFZ1" s="149"/>
      <c r="UGA1" s="149"/>
      <c r="UGB1" s="149"/>
      <c r="UGC1" s="149"/>
      <c r="UGD1" s="149"/>
      <c r="UGE1" s="149"/>
      <c r="UGF1" s="149"/>
      <c r="UGG1" s="149"/>
      <c r="UGH1" s="149"/>
      <c r="UGI1" s="149"/>
      <c r="UGJ1" s="149"/>
      <c r="UGK1" s="149"/>
      <c r="UGL1" s="149"/>
      <c r="UGM1" s="149"/>
      <c r="UGN1" s="149"/>
      <c r="UGO1" s="149"/>
      <c r="UGP1" s="149"/>
      <c r="UGQ1" s="149"/>
      <c r="UGR1" s="149"/>
      <c r="UGS1" s="149"/>
      <c r="UGT1" s="149"/>
      <c r="UGU1" s="149"/>
      <c r="UGV1" s="149"/>
      <c r="UGW1" s="149"/>
      <c r="UGX1" s="149"/>
      <c r="UGY1" s="149"/>
      <c r="UGZ1" s="149"/>
      <c r="UHA1" s="149"/>
      <c r="UHB1" s="149"/>
      <c r="UHC1" s="149"/>
      <c r="UHD1" s="149"/>
      <c r="UHE1" s="149"/>
      <c r="UHF1" s="149"/>
      <c r="UHG1" s="149"/>
      <c r="UHH1" s="149"/>
      <c r="UHI1" s="149"/>
      <c r="UHJ1" s="149"/>
      <c r="UHK1" s="149"/>
      <c r="UHL1" s="149"/>
      <c r="UHM1" s="149"/>
      <c r="UHN1" s="149"/>
      <c r="UHO1" s="149"/>
      <c r="UHP1" s="149"/>
      <c r="UHQ1" s="149"/>
      <c r="UHR1" s="149"/>
      <c r="UHS1" s="149"/>
      <c r="UHT1" s="149"/>
      <c r="UHU1" s="149"/>
      <c r="UHV1" s="149"/>
      <c r="UHW1" s="149"/>
      <c r="UHX1" s="149"/>
      <c r="UHY1" s="149"/>
      <c r="UHZ1" s="149"/>
      <c r="UIA1" s="149"/>
      <c r="UIB1" s="149"/>
      <c r="UIC1" s="149"/>
      <c r="UID1" s="149"/>
      <c r="UIE1" s="149"/>
      <c r="UIF1" s="149"/>
      <c r="UIG1" s="149"/>
      <c r="UIH1" s="149"/>
      <c r="UII1" s="149"/>
      <c r="UIJ1" s="149"/>
      <c r="UIK1" s="149"/>
      <c r="UIL1" s="149"/>
      <c r="UIM1" s="149"/>
      <c r="UIN1" s="149"/>
      <c r="UIO1" s="149"/>
      <c r="UIP1" s="149"/>
      <c r="UIQ1" s="149"/>
      <c r="UIR1" s="149"/>
      <c r="UIS1" s="149"/>
      <c r="UIT1" s="149"/>
      <c r="UIU1" s="149"/>
      <c r="UIV1" s="149"/>
      <c r="UIW1" s="149"/>
      <c r="UIX1" s="149"/>
      <c r="UIY1" s="149"/>
      <c r="UIZ1" s="149"/>
      <c r="UJA1" s="149"/>
      <c r="UJB1" s="149"/>
      <c r="UJC1" s="149"/>
      <c r="UJD1" s="149"/>
      <c r="UJE1" s="149"/>
      <c r="UJF1" s="149"/>
      <c r="UJG1" s="149"/>
      <c r="UJH1" s="149"/>
      <c r="UJI1" s="149"/>
      <c r="UJJ1" s="149"/>
      <c r="UJK1" s="149"/>
      <c r="UJL1" s="149"/>
      <c r="UJM1" s="149"/>
      <c r="UJN1" s="149"/>
      <c r="UJO1" s="149"/>
      <c r="UJP1" s="149"/>
      <c r="UJQ1" s="149"/>
      <c r="UJR1" s="149"/>
      <c r="UJS1" s="149"/>
      <c r="UJT1" s="149"/>
      <c r="UJU1" s="149"/>
      <c r="UJV1" s="149"/>
      <c r="UJW1" s="149"/>
      <c r="UJX1" s="149"/>
      <c r="UJY1" s="149"/>
      <c r="UJZ1" s="149"/>
      <c r="UKA1" s="149"/>
      <c r="UKB1" s="149"/>
      <c r="UKC1" s="149"/>
      <c r="UKD1" s="149"/>
      <c r="UKE1" s="149"/>
      <c r="UKF1" s="149"/>
      <c r="UKG1" s="149"/>
      <c r="UKH1" s="149"/>
      <c r="UKI1" s="149"/>
      <c r="UKJ1" s="149"/>
      <c r="UKK1" s="149"/>
      <c r="UKL1" s="149"/>
      <c r="UKM1" s="149"/>
      <c r="UKN1" s="149"/>
      <c r="UKO1" s="149"/>
      <c r="UKP1" s="149"/>
      <c r="UKQ1" s="149"/>
      <c r="UKR1" s="149"/>
      <c r="UKS1" s="149"/>
      <c r="UKT1" s="149"/>
      <c r="UKU1" s="149"/>
      <c r="UKV1" s="149"/>
      <c r="UKW1" s="149"/>
      <c r="UKX1" s="149"/>
      <c r="UKY1" s="149"/>
      <c r="UKZ1" s="149"/>
      <c r="ULA1" s="149"/>
      <c r="ULB1" s="149"/>
      <c r="ULC1" s="149"/>
      <c r="ULD1" s="149"/>
      <c r="ULE1" s="149"/>
      <c r="ULF1" s="149"/>
      <c r="ULG1" s="149"/>
      <c r="ULH1" s="149"/>
      <c r="ULI1" s="149"/>
      <c r="ULJ1" s="149"/>
      <c r="ULK1" s="149"/>
      <c r="ULL1" s="149"/>
      <c r="ULM1" s="149"/>
      <c r="ULN1" s="149"/>
      <c r="ULO1" s="149"/>
      <c r="ULP1" s="149"/>
      <c r="ULQ1" s="149"/>
      <c r="ULR1" s="149"/>
      <c r="ULS1" s="149"/>
      <c r="ULT1" s="149"/>
      <c r="ULU1" s="149"/>
      <c r="ULV1" s="149"/>
      <c r="ULW1" s="149"/>
      <c r="ULX1" s="149"/>
      <c r="ULY1" s="149"/>
      <c r="ULZ1" s="149"/>
      <c r="UMA1" s="149"/>
      <c r="UMB1" s="149"/>
      <c r="UMC1" s="149"/>
      <c r="UMD1" s="149"/>
      <c r="UME1" s="149"/>
      <c r="UMF1" s="149"/>
      <c r="UMG1" s="149"/>
      <c r="UMH1" s="149"/>
      <c r="UMI1" s="149"/>
      <c r="UMJ1" s="149"/>
      <c r="UMK1" s="149"/>
      <c r="UML1" s="149"/>
      <c r="UMM1" s="149"/>
      <c r="UMN1" s="149"/>
      <c r="UMO1" s="149"/>
      <c r="UMP1" s="149"/>
      <c r="UMQ1" s="149"/>
      <c r="UMR1" s="149"/>
      <c r="UMS1" s="149"/>
      <c r="UMT1" s="149"/>
      <c r="UMU1" s="149"/>
      <c r="UMV1" s="149"/>
      <c r="UMW1" s="149"/>
      <c r="UMX1" s="149"/>
      <c r="UMY1" s="149"/>
      <c r="UMZ1" s="149"/>
      <c r="UNA1" s="149"/>
      <c r="UNB1" s="149"/>
      <c r="UNC1" s="149"/>
      <c r="UND1" s="149"/>
      <c r="UNE1" s="149"/>
      <c r="UNF1" s="149"/>
      <c r="UNG1" s="149"/>
      <c r="UNH1" s="149"/>
      <c r="UNI1" s="149"/>
      <c r="UNJ1" s="149"/>
      <c r="UNK1" s="149"/>
      <c r="UNL1" s="149"/>
      <c r="UNM1" s="149"/>
      <c r="UNN1" s="149"/>
      <c r="UNO1" s="149"/>
      <c r="UNP1" s="149"/>
      <c r="UNQ1" s="149"/>
      <c r="UNR1" s="149"/>
      <c r="UNS1" s="149"/>
      <c r="UNT1" s="149"/>
      <c r="UNU1" s="149"/>
      <c r="UNV1" s="149"/>
      <c r="UNW1" s="149"/>
      <c r="UNX1" s="149"/>
      <c r="UNY1" s="149"/>
      <c r="UNZ1" s="149"/>
      <c r="UOA1" s="149"/>
      <c r="UOB1" s="149"/>
      <c r="UOC1" s="149"/>
      <c r="UOD1" s="149"/>
      <c r="UOE1" s="149"/>
      <c r="UOF1" s="149"/>
      <c r="UOG1" s="149"/>
      <c r="UOH1" s="149"/>
      <c r="UOI1" s="149"/>
      <c r="UOJ1" s="149"/>
      <c r="UOK1" s="149"/>
      <c r="UOL1" s="149"/>
      <c r="UOM1" s="149"/>
      <c r="UON1" s="149"/>
      <c r="UOO1" s="149"/>
      <c r="UOP1" s="149"/>
      <c r="UOQ1" s="149"/>
      <c r="UOR1" s="149"/>
      <c r="UOS1" s="149"/>
      <c r="UOT1" s="149"/>
      <c r="UOU1" s="149"/>
      <c r="UOV1" s="149"/>
      <c r="UOW1" s="149"/>
      <c r="UOX1" s="149"/>
      <c r="UOY1" s="149"/>
      <c r="UOZ1" s="149"/>
      <c r="UPA1" s="149"/>
      <c r="UPB1" s="149"/>
      <c r="UPC1" s="149"/>
      <c r="UPD1" s="149"/>
      <c r="UPE1" s="149"/>
      <c r="UPF1" s="149"/>
      <c r="UPG1" s="149"/>
      <c r="UPH1" s="149"/>
      <c r="UPI1" s="149"/>
      <c r="UPJ1" s="149"/>
      <c r="UPK1" s="149"/>
      <c r="UPL1" s="149"/>
      <c r="UPM1" s="149"/>
      <c r="UPN1" s="149"/>
      <c r="UPO1" s="149"/>
      <c r="UPP1" s="149"/>
      <c r="UPQ1" s="149"/>
      <c r="UPR1" s="149"/>
      <c r="UPS1" s="149"/>
      <c r="UPT1" s="149"/>
      <c r="UPU1" s="149"/>
      <c r="UPV1" s="149"/>
      <c r="UPW1" s="149"/>
      <c r="UPX1" s="149"/>
      <c r="UPY1" s="149"/>
      <c r="UPZ1" s="149"/>
      <c r="UQA1" s="149"/>
      <c r="UQB1" s="149"/>
      <c r="UQC1" s="149"/>
      <c r="UQD1" s="149"/>
      <c r="UQE1" s="149"/>
      <c r="UQF1" s="149"/>
      <c r="UQG1" s="149"/>
      <c r="UQH1" s="149"/>
      <c r="UQI1" s="149"/>
      <c r="UQJ1" s="149"/>
      <c r="UQK1" s="149"/>
      <c r="UQL1" s="149"/>
      <c r="UQM1" s="149"/>
      <c r="UQN1" s="149"/>
      <c r="UQO1" s="149"/>
      <c r="UQP1" s="149"/>
      <c r="UQQ1" s="149"/>
      <c r="UQR1" s="149"/>
      <c r="UQS1" s="149"/>
      <c r="UQT1" s="149"/>
      <c r="UQU1" s="149"/>
      <c r="UQV1" s="149"/>
      <c r="UQW1" s="149"/>
      <c r="UQX1" s="149"/>
      <c r="UQY1" s="149"/>
      <c r="UQZ1" s="149"/>
      <c r="URA1" s="149"/>
      <c r="URB1" s="149"/>
      <c r="URC1" s="149"/>
      <c r="URD1" s="149"/>
      <c r="URE1" s="149"/>
      <c r="URF1" s="149"/>
      <c r="URG1" s="149"/>
      <c r="URH1" s="149"/>
      <c r="URI1" s="149"/>
      <c r="URJ1" s="149"/>
      <c r="URK1" s="149"/>
      <c r="URL1" s="149"/>
      <c r="URM1" s="149"/>
      <c r="URN1" s="149"/>
      <c r="URO1" s="149"/>
      <c r="URP1" s="149"/>
      <c r="URQ1" s="149"/>
      <c r="URR1" s="149"/>
      <c r="URS1" s="149"/>
      <c r="URT1" s="149"/>
      <c r="URU1" s="149"/>
      <c r="URV1" s="149"/>
      <c r="URW1" s="149"/>
      <c r="URX1" s="149"/>
      <c r="URY1" s="149"/>
      <c r="URZ1" s="149"/>
      <c r="USA1" s="149"/>
      <c r="USB1" s="149"/>
      <c r="USC1" s="149"/>
      <c r="USD1" s="149"/>
      <c r="USE1" s="149"/>
      <c r="USF1" s="149"/>
      <c r="USG1" s="149"/>
      <c r="USH1" s="149"/>
      <c r="USI1" s="149"/>
      <c r="USJ1" s="149"/>
      <c r="USK1" s="149"/>
      <c r="USL1" s="149"/>
      <c r="USM1" s="149"/>
      <c r="USN1" s="149"/>
      <c r="USO1" s="149"/>
      <c r="USP1" s="149"/>
      <c r="USQ1" s="149"/>
      <c r="USR1" s="149"/>
      <c r="USS1" s="149"/>
      <c r="UST1" s="149"/>
      <c r="USU1" s="149"/>
      <c r="USV1" s="149"/>
      <c r="USW1" s="149"/>
      <c r="USX1" s="149"/>
      <c r="USY1" s="149"/>
      <c r="USZ1" s="149"/>
      <c r="UTA1" s="149"/>
      <c r="UTB1" s="149"/>
      <c r="UTC1" s="149"/>
      <c r="UTD1" s="149"/>
      <c r="UTE1" s="149"/>
      <c r="UTF1" s="149"/>
      <c r="UTG1" s="149"/>
      <c r="UTH1" s="149"/>
      <c r="UTI1" s="149"/>
      <c r="UTJ1" s="149"/>
      <c r="UTK1" s="149"/>
      <c r="UTL1" s="149"/>
      <c r="UTM1" s="149"/>
      <c r="UTN1" s="149"/>
      <c r="UTO1" s="149"/>
      <c r="UTP1" s="149"/>
      <c r="UTQ1" s="149"/>
      <c r="UTR1" s="149"/>
      <c r="UTS1" s="149"/>
      <c r="UTT1" s="149"/>
      <c r="UTU1" s="149"/>
      <c r="UTV1" s="149"/>
      <c r="UTW1" s="149"/>
      <c r="UTX1" s="149"/>
      <c r="UTY1" s="149"/>
      <c r="UTZ1" s="149"/>
      <c r="UUA1" s="149"/>
      <c r="UUB1" s="149"/>
      <c r="UUC1" s="149"/>
      <c r="UUD1" s="149"/>
      <c r="UUE1" s="149"/>
      <c r="UUF1" s="149"/>
      <c r="UUG1" s="149"/>
      <c r="UUH1" s="149"/>
      <c r="UUI1" s="149"/>
      <c r="UUJ1" s="149"/>
      <c r="UUK1" s="149"/>
      <c r="UUL1" s="149"/>
      <c r="UUM1" s="149"/>
      <c r="UUN1" s="149"/>
      <c r="UUO1" s="149"/>
      <c r="UUP1" s="149"/>
      <c r="UUQ1" s="149"/>
      <c r="UUR1" s="149"/>
      <c r="UUS1" s="149"/>
      <c r="UUT1" s="149"/>
      <c r="UUU1" s="149"/>
      <c r="UUV1" s="149"/>
      <c r="UUW1" s="149"/>
      <c r="UUX1" s="149"/>
      <c r="UUY1" s="149"/>
      <c r="UUZ1" s="149"/>
      <c r="UVA1" s="149"/>
      <c r="UVB1" s="149"/>
      <c r="UVC1" s="149"/>
      <c r="UVD1" s="149"/>
      <c r="UVE1" s="149"/>
      <c r="UVF1" s="149"/>
      <c r="UVG1" s="149"/>
      <c r="UVH1" s="149"/>
      <c r="UVI1" s="149"/>
      <c r="UVJ1" s="149"/>
      <c r="UVK1" s="149"/>
      <c r="UVL1" s="149"/>
      <c r="UVM1" s="149"/>
      <c r="UVN1" s="149"/>
      <c r="UVO1" s="149"/>
      <c r="UVP1" s="149"/>
      <c r="UVQ1" s="149"/>
      <c r="UVR1" s="149"/>
      <c r="UVS1" s="149"/>
      <c r="UVT1" s="149"/>
      <c r="UVU1" s="149"/>
      <c r="UVV1" s="149"/>
      <c r="UVW1" s="149"/>
      <c r="UVX1" s="149"/>
      <c r="UVY1" s="149"/>
      <c r="UVZ1" s="149"/>
      <c r="UWA1" s="149"/>
      <c r="UWB1" s="149"/>
      <c r="UWC1" s="149"/>
      <c r="UWD1" s="149"/>
      <c r="UWE1" s="149"/>
      <c r="UWF1" s="149"/>
      <c r="UWG1" s="149"/>
      <c r="UWH1" s="149"/>
      <c r="UWI1" s="149"/>
      <c r="UWJ1" s="149"/>
      <c r="UWK1" s="149"/>
      <c r="UWL1" s="149"/>
      <c r="UWM1" s="149"/>
      <c r="UWN1" s="149"/>
      <c r="UWO1" s="149"/>
      <c r="UWP1" s="149"/>
      <c r="UWQ1" s="149"/>
      <c r="UWR1" s="149"/>
      <c r="UWS1" s="149"/>
      <c r="UWT1" s="149"/>
      <c r="UWU1" s="149"/>
      <c r="UWV1" s="149"/>
      <c r="UWW1" s="149"/>
      <c r="UWX1" s="149"/>
      <c r="UWY1" s="149"/>
      <c r="UWZ1" s="149"/>
      <c r="UXA1" s="149"/>
      <c r="UXB1" s="149"/>
      <c r="UXC1" s="149"/>
      <c r="UXD1" s="149"/>
      <c r="UXE1" s="149"/>
      <c r="UXF1" s="149"/>
      <c r="UXG1" s="149"/>
      <c r="UXH1" s="149"/>
      <c r="UXI1" s="149"/>
      <c r="UXJ1" s="149"/>
      <c r="UXK1" s="149"/>
      <c r="UXL1" s="149"/>
      <c r="UXM1" s="149"/>
      <c r="UXN1" s="149"/>
      <c r="UXO1" s="149"/>
      <c r="UXP1" s="149"/>
      <c r="UXQ1" s="149"/>
      <c r="UXR1" s="149"/>
      <c r="UXS1" s="149"/>
      <c r="UXT1" s="149"/>
      <c r="UXU1" s="149"/>
      <c r="UXV1" s="149"/>
      <c r="UXW1" s="149"/>
      <c r="UXX1" s="149"/>
      <c r="UXY1" s="149"/>
      <c r="UXZ1" s="149"/>
      <c r="UYA1" s="149"/>
      <c r="UYB1" s="149"/>
      <c r="UYC1" s="149"/>
      <c r="UYD1" s="149"/>
      <c r="UYE1" s="149"/>
      <c r="UYF1" s="149"/>
      <c r="UYG1" s="149"/>
      <c r="UYH1" s="149"/>
      <c r="UYI1" s="149"/>
      <c r="UYJ1" s="149"/>
      <c r="UYK1" s="149"/>
      <c r="UYL1" s="149"/>
      <c r="UYM1" s="149"/>
      <c r="UYN1" s="149"/>
      <c r="UYO1" s="149"/>
      <c r="UYP1" s="149"/>
      <c r="UYQ1" s="149"/>
      <c r="UYR1" s="149"/>
      <c r="UYS1" s="149"/>
      <c r="UYT1" s="149"/>
      <c r="UYU1" s="149"/>
      <c r="UYV1" s="149"/>
      <c r="UYW1" s="149"/>
      <c r="UYX1" s="149"/>
      <c r="UYY1" s="149"/>
      <c r="UYZ1" s="149"/>
      <c r="UZA1" s="149"/>
      <c r="UZB1" s="149"/>
      <c r="UZC1" s="149"/>
      <c r="UZD1" s="149"/>
      <c r="UZE1" s="149"/>
      <c r="UZF1" s="149"/>
      <c r="UZG1" s="149"/>
      <c r="UZH1" s="149"/>
      <c r="UZI1" s="149"/>
      <c r="UZJ1" s="149"/>
      <c r="UZK1" s="149"/>
      <c r="UZL1" s="149"/>
      <c r="UZM1" s="149"/>
      <c r="UZN1" s="149"/>
      <c r="UZO1" s="149"/>
      <c r="UZP1" s="149"/>
      <c r="UZQ1" s="149"/>
      <c r="UZR1" s="149"/>
      <c r="UZS1" s="149"/>
      <c r="UZT1" s="149"/>
      <c r="UZU1" s="149"/>
      <c r="UZV1" s="149"/>
      <c r="UZW1" s="149"/>
      <c r="UZX1" s="149"/>
      <c r="UZY1" s="149"/>
      <c r="UZZ1" s="149"/>
      <c r="VAA1" s="149"/>
      <c r="VAB1" s="149"/>
      <c r="VAC1" s="149"/>
      <c r="VAD1" s="149"/>
      <c r="VAE1" s="149"/>
      <c r="VAF1" s="149"/>
      <c r="VAG1" s="149"/>
      <c r="VAH1" s="149"/>
      <c r="VAI1" s="149"/>
      <c r="VAJ1" s="149"/>
      <c r="VAK1" s="149"/>
      <c r="VAL1" s="149"/>
      <c r="VAM1" s="149"/>
      <c r="VAN1" s="149"/>
      <c r="VAO1" s="149"/>
      <c r="VAP1" s="149"/>
      <c r="VAQ1" s="149"/>
      <c r="VAR1" s="149"/>
      <c r="VAS1" s="149"/>
      <c r="VAT1" s="149"/>
      <c r="VAU1" s="149"/>
      <c r="VAV1" s="149"/>
      <c r="VAW1" s="149"/>
      <c r="VAX1" s="149"/>
      <c r="VAY1" s="149"/>
      <c r="VAZ1" s="149"/>
      <c r="VBA1" s="149"/>
      <c r="VBB1" s="149"/>
      <c r="VBC1" s="149"/>
      <c r="VBD1" s="149"/>
      <c r="VBE1" s="149"/>
      <c r="VBF1" s="149"/>
      <c r="VBG1" s="149"/>
      <c r="VBH1" s="149"/>
      <c r="VBI1" s="149"/>
      <c r="VBJ1" s="149"/>
      <c r="VBK1" s="149"/>
      <c r="VBL1" s="149"/>
      <c r="VBM1" s="149"/>
      <c r="VBN1" s="149"/>
      <c r="VBO1" s="149"/>
      <c r="VBP1" s="149"/>
      <c r="VBQ1" s="149"/>
      <c r="VBR1" s="149"/>
      <c r="VBS1" s="149"/>
      <c r="VBT1" s="149"/>
      <c r="VBU1" s="149"/>
      <c r="VBV1" s="149"/>
      <c r="VBW1" s="149"/>
      <c r="VBX1" s="149"/>
      <c r="VBY1" s="149"/>
      <c r="VBZ1" s="149"/>
      <c r="VCA1" s="149"/>
      <c r="VCB1" s="149"/>
      <c r="VCC1" s="149"/>
      <c r="VCD1" s="149"/>
      <c r="VCE1" s="149"/>
      <c r="VCF1" s="149"/>
      <c r="VCG1" s="149"/>
      <c r="VCH1" s="149"/>
      <c r="VCI1" s="149"/>
      <c r="VCJ1" s="149"/>
      <c r="VCK1" s="149"/>
      <c r="VCL1" s="149"/>
      <c r="VCM1" s="149"/>
      <c r="VCN1" s="149"/>
      <c r="VCO1" s="149"/>
      <c r="VCP1" s="149"/>
      <c r="VCQ1" s="149"/>
      <c r="VCR1" s="149"/>
      <c r="VCS1" s="149"/>
      <c r="VCT1" s="149"/>
      <c r="VCU1" s="149"/>
      <c r="VCV1" s="149"/>
      <c r="VCW1" s="149"/>
      <c r="VCX1" s="149"/>
      <c r="VCY1" s="149"/>
      <c r="VCZ1" s="149"/>
      <c r="VDA1" s="149"/>
      <c r="VDB1" s="149"/>
      <c r="VDC1" s="149"/>
      <c r="VDD1" s="149"/>
      <c r="VDE1" s="149"/>
      <c r="VDF1" s="149"/>
      <c r="VDG1" s="149"/>
      <c r="VDH1" s="149"/>
      <c r="VDI1" s="149"/>
      <c r="VDJ1" s="149"/>
      <c r="VDK1" s="149"/>
      <c r="VDL1" s="149"/>
      <c r="VDM1" s="149"/>
      <c r="VDN1" s="149"/>
      <c r="VDO1" s="149"/>
      <c r="VDP1" s="149"/>
      <c r="VDQ1" s="149"/>
      <c r="VDR1" s="149"/>
      <c r="VDS1" s="149"/>
      <c r="VDT1" s="149"/>
      <c r="VDU1" s="149"/>
      <c r="VDV1" s="149"/>
      <c r="VDW1" s="149"/>
      <c r="VDX1" s="149"/>
      <c r="VDY1" s="149"/>
      <c r="VDZ1" s="149"/>
      <c r="VEA1" s="149"/>
      <c r="VEB1" s="149"/>
      <c r="VEC1" s="149"/>
      <c r="VED1" s="149"/>
      <c r="VEE1" s="149"/>
      <c r="VEF1" s="149"/>
      <c r="VEG1" s="149"/>
      <c r="VEH1" s="149"/>
      <c r="VEI1" s="149"/>
      <c r="VEJ1" s="149"/>
      <c r="VEK1" s="149"/>
      <c r="VEL1" s="149"/>
      <c r="VEM1" s="149"/>
      <c r="VEN1" s="149"/>
      <c r="VEO1" s="149"/>
      <c r="VEP1" s="149"/>
      <c r="VEQ1" s="149"/>
      <c r="VER1" s="149"/>
      <c r="VES1" s="149"/>
      <c r="VET1" s="149"/>
      <c r="VEU1" s="149"/>
      <c r="VEV1" s="149"/>
      <c r="VEW1" s="149"/>
      <c r="VEX1" s="149"/>
      <c r="VEY1" s="149"/>
      <c r="VEZ1" s="149"/>
      <c r="VFA1" s="149"/>
      <c r="VFB1" s="149"/>
      <c r="VFC1" s="149"/>
      <c r="VFD1" s="149"/>
      <c r="VFE1" s="149"/>
      <c r="VFF1" s="149"/>
      <c r="VFG1" s="149"/>
      <c r="VFH1" s="149"/>
      <c r="VFI1" s="149"/>
      <c r="VFJ1" s="149"/>
      <c r="VFK1" s="149"/>
      <c r="VFL1" s="149"/>
      <c r="VFM1" s="149"/>
      <c r="VFN1" s="149"/>
      <c r="VFO1" s="149"/>
      <c r="VFP1" s="149"/>
      <c r="VFQ1" s="149"/>
      <c r="VFR1" s="149"/>
      <c r="VFS1" s="149"/>
      <c r="VFT1" s="149"/>
      <c r="VFU1" s="149"/>
      <c r="VFV1" s="149"/>
      <c r="VFW1" s="149"/>
      <c r="VFX1" s="149"/>
      <c r="VFY1" s="149"/>
      <c r="VFZ1" s="149"/>
      <c r="VGA1" s="149"/>
      <c r="VGB1" s="149"/>
      <c r="VGC1" s="149"/>
      <c r="VGD1" s="149"/>
      <c r="VGE1" s="149"/>
      <c r="VGF1" s="149"/>
      <c r="VGG1" s="149"/>
      <c r="VGH1" s="149"/>
      <c r="VGI1" s="149"/>
      <c r="VGJ1" s="149"/>
      <c r="VGK1" s="149"/>
      <c r="VGL1" s="149"/>
      <c r="VGM1" s="149"/>
      <c r="VGN1" s="149"/>
      <c r="VGO1" s="149"/>
      <c r="VGP1" s="149"/>
      <c r="VGQ1" s="149"/>
      <c r="VGR1" s="149"/>
      <c r="VGS1" s="149"/>
      <c r="VGT1" s="149"/>
      <c r="VGU1" s="149"/>
      <c r="VGV1" s="149"/>
      <c r="VGW1" s="149"/>
      <c r="VGX1" s="149"/>
      <c r="VGY1" s="149"/>
      <c r="VGZ1" s="149"/>
      <c r="VHA1" s="149"/>
      <c r="VHB1" s="149"/>
      <c r="VHC1" s="149"/>
      <c r="VHD1" s="149"/>
      <c r="VHE1" s="149"/>
      <c r="VHF1" s="149"/>
      <c r="VHG1" s="149"/>
      <c r="VHH1" s="149"/>
      <c r="VHI1" s="149"/>
      <c r="VHJ1" s="149"/>
      <c r="VHK1" s="149"/>
      <c r="VHL1" s="149"/>
      <c r="VHM1" s="149"/>
      <c r="VHN1" s="149"/>
      <c r="VHO1" s="149"/>
      <c r="VHP1" s="149"/>
      <c r="VHQ1" s="149"/>
      <c r="VHR1" s="149"/>
      <c r="VHS1" s="149"/>
      <c r="VHT1" s="149"/>
      <c r="VHU1" s="149"/>
      <c r="VHV1" s="149"/>
      <c r="VHW1" s="149"/>
      <c r="VHX1" s="149"/>
      <c r="VHY1" s="149"/>
      <c r="VHZ1" s="149"/>
      <c r="VIA1" s="149"/>
      <c r="VIB1" s="149"/>
      <c r="VIC1" s="149"/>
      <c r="VID1" s="149"/>
      <c r="VIE1" s="149"/>
      <c r="VIF1" s="149"/>
      <c r="VIG1" s="149"/>
      <c r="VIH1" s="149"/>
      <c r="VII1" s="149"/>
      <c r="VIJ1" s="149"/>
      <c r="VIK1" s="149"/>
      <c r="VIL1" s="149"/>
      <c r="VIM1" s="149"/>
      <c r="VIN1" s="149"/>
      <c r="VIO1" s="149"/>
      <c r="VIP1" s="149"/>
      <c r="VIQ1" s="149"/>
      <c r="VIR1" s="149"/>
      <c r="VIS1" s="149"/>
      <c r="VIT1" s="149"/>
      <c r="VIU1" s="149"/>
      <c r="VIV1" s="149"/>
      <c r="VIW1" s="149"/>
      <c r="VIX1" s="149"/>
      <c r="VIY1" s="149"/>
      <c r="VIZ1" s="149"/>
      <c r="VJA1" s="149"/>
      <c r="VJB1" s="149"/>
      <c r="VJC1" s="149"/>
      <c r="VJD1" s="149"/>
      <c r="VJE1" s="149"/>
      <c r="VJF1" s="149"/>
      <c r="VJG1" s="149"/>
      <c r="VJH1" s="149"/>
      <c r="VJI1" s="149"/>
      <c r="VJJ1" s="149"/>
      <c r="VJK1" s="149"/>
      <c r="VJL1" s="149"/>
      <c r="VJM1" s="149"/>
      <c r="VJN1" s="149"/>
      <c r="VJO1" s="149"/>
      <c r="VJP1" s="149"/>
      <c r="VJQ1" s="149"/>
      <c r="VJR1" s="149"/>
      <c r="VJS1" s="149"/>
      <c r="VJT1" s="149"/>
      <c r="VJU1" s="149"/>
      <c r="VJV1" s="149"/>
      <c r="VJW1" s="149"/>
      <c r="VJX1" s="149"/>
      <c r="VJY1" s="149"/>
      <c r="VJZ1" s="149"/>
      <c r="VKA1" s="149"/>
      <c r="VKB1" s="149"/>
      <c r="VKC1" s="149"/>
      <c r="VKD1" s="149"/>
      <c r="VKE1" s="149"/>
      <c r="VKF1" s="149"/>
      <c r="VKG1" s="149"/>
      <c r="VKH1" s="149"/>
      <c r="VKI1" s="149"/>
      <c r="VKJ1" s="149"/>
      <c r="VKK1" s="149"/>
      <c r="VKL1" s="149"/>
      <c r="VKM1" s="149"/>
      <c r="VKN1" s="149"/>
      <c r="VKO1" s="149"/>
      <c r="VKP1" s="149"/>
      <c r="VKQ1" s="149"/>
      <c r="VKR1" s="149"/>
      <c r="VKS1" s="149"/>
      <c r="VKT1" s="149"/>
      <c r="VKU1" s="149"/>
      <c r="VKV1" s="149"/>
      <c r="VKW1" s="149"/>
      <c r="VKX1" s="149"/>
      <c r="VKY1" s="149"/>
      <c r="VKZ1" s="149"/>
      <c r="VLA1" s="149"/>
      <c r="VLB1" s="149"/>
      <c r="VLC1" s="149"/>
      <c r="VLD1" s="149"/>
      <c r="VLE1" s="149"/>
      <c r="VLF1" s="149"/>
      <c r="VLG1" s="149"/>
      <c r="VLH1" s="149"/>
      <c r="VLI1" s="149"/>
      <c r="VLJ1" s="149"/>
      <c r="VLK1" s="149"/>
      <c r="VLL1" s="149"/>
      <c r="VLM1" s="149"/>
      <c r="VLN1" s="149"/>
      <c r="VLO1" s="149"/>
      <c r="VLP1" s="149"/>
      <c r="VLQ1" s="149"/>
      <c r="VLR1" s="149"/>
      <c r="VLS1" s="149"/>
      <c r="VLT1" s="149"/>
      <c r="VLU1" s="149"/>
      <c r="VLV1" s="149"/>
      <c r="VLW1" s="149"/>
      <c r="VLX1" s="149"/>
      <c r="VLY1" s="149"/>
      <c r="VLZ1" s="149"/>
      <c r="VMA1" s="149"/>
      <c r="VMB1" s="149"/>
      <c r="VMC1" s="149"/>
      <c r="VMD1" s="149"/>
      <c r="VME1" s="149"/>
      <c r="VMF1" s="149"/>
      <c r="VMG1" s="149"/>
      <c r="VMH1" s="149"/>
      <c r="VMI1" s="149"/>
      <c r="VMJ1" s="149"/>
      <c r="VMK1" s="149"/>
      <c r="VML1" s="149"/>
      <c r="VMM1" s="149"/>
      <c r="VMN1" s="149"/>
      <c r="VMO1" s="149"/>
      <c r="VMP1" s="149"/>
      <c r="VMQ1" s="149"/>
      <c r="VMR1" s="149"/>
      <c r="VMS1" s="149"/>
      <c r="VMT1" s="149"/>
      <c r="VMU1" s="149"/>
      <c r="VMV1" s="149"/>
      <c r="VMW1" s="149"/>
      <c r="VMX1" s="149"/>
      <c r="VMY1" s="149"/>
      <c r="VMZ1" s="149"/>
      <c r="VNA1" s="149"/>
      <c r="VNB1" s="149"/>
      <c r="VNC1" s="149"/>
      <c r="VND1" s="149"/>
      <c r="VNE1" s="149"/>
      <c r="VNF1" s="149"/>
      <c r="VNG1" s="149"/>
      <c r="VNH1" s="149"/>
      <c r="VNI1" s="149"/>
      <c r="VNJ1" s="149"/>
      <c r="VNK1" s="149"/>
      <c r="VNL1" s="149"/>
      <c r="VNM1" s="149"/>
      <c r="VNN1" s="149"/>
      <c r="VNO1" s="149"/>
      <c r="VNP1" s="149"/>
      <c r="VNQ1" s="149"/>
      <c r="VNR1" s="149"/>
      <c r="VNS1" s="149"/>
      <c r="VNT1" s="149"/>
      <c r="VNU1" s="149"/>
      <c r="VNV1" s="149"/>
      <c r="VNW1" s="149"/>
      <c r="VNX1" s="149"/>
      <c r="VNY1" s="149"/>
      <c r="VNZ1" s="149"/>
      <c r="VOA1" s="149"/>
      <c r="VOB1" s="149"/>
      <c r="VOC1" s="149"/>
      <c r="VOD1" s="149"/>
      <c r="VOE1" s="149"/>
      <c r="VOF1" s="149"/>
      <c r="VOG1" s="149"/>
      <c r="VOH1" s="149"/>
      <c r="VOI1" s="149"/>
      <c r="VOJ1" s="149"/>
      <c r="VOK1" s="149"/>
      <c r="VOL1" s="149"/>
      <c r="VOM1" s="149"/>
      <c r="VON1" s="149"/>
      <c r="VOO1" s="149"/>
      <c r="VOP1" s="149"/>
      <c r="VOQ1" s="149"/>
      <c r="VOR1" s="149"/>
      <c r="VOS1" s="149"/>
      <c r="VOT1" s="149"/>
      <c r="VOU1" s="149"/>
      <c r="VOV1" s="149"/>
      <c r="VOW1" s="149"/>
      <c r="VOX1" s="149"/>
      <c r="VOY1" s="149"/>
      <c r="VOZ1" s="149"/>
      <c r="VPA1" s="149"/>
      <c r="VPB1" s="149"/>
      <c r="VPC1" s="149"/>
      <c r="VPD1" s="149"/>
      <c r="VPE1" s="149"/>
      <c r="VPF1" s="149"/>
      <c r="VPG1" s="149"/>
      <c r="VPH1" s="149"/>
      <c r="VPI1" s="149"/>
      <c r="VPJ1" s="149"/>
      <c r="VPK1" s="149"/>
      <c r="VPL1" s="149"/>
      <c r="VPM1" s="149"/>
      <c r="VPN1" s="149"/>
      <c r="VPO1" s="149"/>
      <c r="VPP1" s="149"/>
      <c r="VPQ1" s="149"/>
      <c r="VPR1" s="149"/>
      <c r="VPS1" s="149"/>
      <c r="VPT1" s="149"/>
      <c r="VPU1" s="149"/>
      <c r="VPV1" s="149"/>
      <c r="VPW1" s="149"/>
      <c r="VPX1" s="149"/>
      <c r="VPY1" s="149"/>
      <c r="VPZ1" s="149"/>
      <c r="VQA1" s="149"/>
      <c r="VQB1" s="149"/>
      <c r="VQC1" s="149"/>
      <c r="VQD1" s="149"/>
      <c r="VQE1" s="149"/>
      <c r="VQF1" s="149"/>
      <c r="VQG1" s="149"/>
      <c r="VQH1" s="149"/>
      <c r="VQI1" s="149"/>
      <c r="VQJ1" s="149"/>
      <c r="VQK1" s="149"/>
      <c r="VQL1" s="149"/>
      <c r="VQM1" s="149"/>
      <c r="VQN1" s="149"/>
      <c r="VQO1" s="149"/>
      <c r="VQP1" s="149"/>
      <c r="VQQ1" s="149"/>
      <c r="VQR1" s="149"/>
      <c r="VQS1" s="149"/>
      <c r="VQT1" s="149"/>
      <c r="VQU1" s="149"/>
      <c r="VQV1" s="149"/>
      <c r="VQW1" s="149"/>
      <c r="VQX1" s="149"/>
      <c r="VQY1" s="149"/>
      <c r="VQZ1" s="149"/>
      <c r="VRA1" s="149"/>
      <c r="VRB1" s="149"/>
      <c r="VRC1" s="149"/>
      <c r="VRD1" s="149"/>
      <c r="VRE1" s="149"/>
      <c r="VRF1" s="149"/>
      <c r="VRG1" s="149"/>
      <c r="VRH1" s="149"/>
      <c r="VRI1" s="149"/>
      <c r="VRJ1" s="149"/>
      <c r="VRK1" s="149"/>
      <c r="VRL1" s="149"/>
      <c r="VRM1" s="149"/>
      <c r="VRN1" s="149"/>
      <c r="VRO1" s="149"/>
      <c r="VRP1" s="149"/>
      <c r="VRQ1" s="149"/>
      <c r="VRR1" s="149"/>
      <c r="VRS1" s="149"/>
      <c r="VRT1" s="149"/>
      <c r="VRU1" s="149"/>
      <c r="VRV1" s="149"/>
      <c r="VRW1" s="149"/>
      <c r="VRX1" s="149"/>
      <c r="VRY1" s="149"/>
      <c r="VRZ1" s="149"/>
      <c r="VSA1" s="149"/>
      <c r="VSB1" s="149"/>
      <c r="VSC1" s="149"/>
      <c r="VSD1" s="149"/>
      <c r="VSE1" s="149"/>
      <c r="VSF1" s="149"/>
      <c r="VSG1" s="149"/>
      <c r="VSH1" s="149"/>
      <c r="VSI1" s="149"/>
      <c r="VSJ1" s="149"/>
      <c r="VSK1" s="149"/>
      <c r="VSL1" s="149"/>
      <c r="VSM1" s="149"/>
      <c r="VSN1" s="149"/>
      <c r="VSO1" s="149"/>
      <c r="VSP1" s="149"/>
      <c r="VSQ1" s="149"/>
      <c r="VSR1" s="149"/>
      <c r="VSS1" s="149"/>
      <c r="VST1" s="149"/>
      <c r="VSU1" s="149"/>
      <c r="VSV1" s="149"/>
      <c r="VSW1" s="149"/>
      <c r="VSX1" s="149"/>
      <c r="VSY1" s="149"/>
      <c r="VSZ1" s="149"/>
      <c r="VTA1" s="149"/>
      <c r="VTB1" s="149"/>
      <c r="VTC1" s="149"/>
      <c r="VTD1" s="149"/>
      <c r="VTE1" s="149"/>
      <c r="VTF1" s="149"/>
      <c r="VTG1" s="149"/>
      <c r="VTH1" s="149"/>
      <c r="VTI1" s="149"/>
      <c r="VTJ1" s="149"/>
      <c r="VTK1" s="149"/>
      <c r="VTL1" s="149"/>
      <c r="VTM1" s="149"/>
      <c r="VTN1" s="149"/>
      <c r="VTO1" s="149"/>
      <c r="VTP1" s="149"/>
      <c r="VTQ1" s="149"/>
      <c r="VTR1" s="149"/>
      <c r="VTS1" s="149"/>
      <c r="VTT1" s="149"/>
      <c r="VTU1" s="149"/>
      <c r="VTV1" s="149"/>
      <c r="VTW1" s="149"/>
      <c r="VTX1" s="149"/>
      <c r="VTY1" s="149"/>
      <c r="VTZ1" s="149"/>
      <c r="VUA1" s="149"/>
      <c r="VUB1" s="149"/>
      <c r="VUC1" s="149"/>
      <c r="VUD1" s="149"/>
      <c r="VUE1" s="149"/>
      <c r="VUF1" s="149"/>
      <c r="VUG1" s="149"/>
      <c r="VUH1" s="149"/>
      <c r="VUI1" s="149"/>
      <c r="VUJ1" s="149"/>
      <c r="VUK1" s="149"/>
      <c r="VUL1" s="149"/>
      <c r="VUM1" s="149"/>
      <c r="VUN1" s="149"/>
      <c r="VUO1" s="149"/>
      <c r="VUP1" s="149"/>
      <c r="VUQ1" s="149"/>
      <c r="VUR1" s="149"/>
      <c r="VUS1" s="149"/>
      <c r="VUT1" s="149"/>
      <c r="VUU1" s="149"/>
      <c r="VUV1" s="149"/>
      <c r="VUW1" s="149"/>
      <c r="VUX1" s="149"/>
      <c r="VUY1" s="149"/>
      <c r="VUZ1" s="149"/>
      <c r="VVA1" s="149"/>
      <c r="VVB1" s="149"/>
      <c r="VVC1" s="149"/>
      <c r="VVD1" s="149"/>
      <c r="VVE1" s="149"/>
      <c r="VVF1" s="149"/>
      <c r="VVG1" s="149"/>
      <c r="VVH1" s="149"/>
      <c r="VVI1" s="149"/>
      <c r="VVJ1" s="149"/>
      <c r="VVK1" s="149"/>
      <c r="VVL1" s="149"/>
      <c r="VVM1" s="149"/>
      <c r="VVN1" s="149"/>
      <c r="VVO1" s="149"/>
      <c r="VVP1" s="149"/>
      <c r="VVQ1" s="149"/>
      <c r="VVR1" s="149"/>
      <c r="VVS1" s="149"/>
      <c r="VVT1" s="149"/>
      <c r="VVU1" s="149"/>
      <c r="VVV1" s="149"/>
      <c r="VVW1" s="149"/>
      <c r="VVX1" s="149"/>
      <c r="VVY1" s="149"/>
      <c r="VVZ1" s="149"/>
      <c r="VWA1" s="149"/>
      <c r="VWB1" s="149"/>
      <c r="VWC1" s="149"/>
      <c r="VWD1" s="149"/>
      <c r="VWE1" s="149"/>
      <c r="VWF1" s="149"/>
      <c r="VWG1" s="149"/>
      <c r="VWH1" s="149"/>
      <c r="VWI1" s="149"/>
      <c r="VWJ1" s="149"/>
      <c r="VWK1" s="149"/>
      <c r="VWL1" s="149"/>
      <c r="VWM1" s="149"/>
      <c r="VWN1" s="149"/>
      <c r="VWO1" s="149"/>
      <c r="VWP1" s="149"/>
      <c r="VWQ1" s="149"/>
      <c r="VWR1" s="149"/>
      <c r="VWS1" s="149"/>
      <c r="VWT1" s="149"/>
      <c r="VWU1" s="149"/>
      <c r="VWV1" s="149"/>
      <c r="VWW1" s="149"/>
      <c r="VWX1" s="149"/>
      <c r="VWY1" s="149"/>
      <c r="VWZ1" s="149"/>
      <c r="VXA1" s="149"/>
      <c r="VXB1" s="149"/>
      <c r="VXC1" s="149"/>
      <c r="VXD1" s="149"/>
      <c r="VXE1" s="149"/>
      <c r="VXF1" s="149"/>
      <c r="VXG1" s="149"/>
      <c r="VXH1" s="149"/>
      <c r="VXI1" s="149"/>
      <c r="VXJ1" s="149"/>
      <c r="VXK1" s="149"/>
      <c r="VXL1" s="149"/>
      <c r="VXM1" s="149"/>
      <c r="VXN1" s="149"/>
      <c r="VXO1" s="149"/>
      <c r="VXP1" s="149"/>
      <c r="VXQ1" s="149"/>
      <c r="VXR1" s="149"/>
      <c r="VXS1" s="149"/>
      <c r="VXT1" s="149"/>
      <c r="VXU1" s="149"/>
      <c r="VXV1" s="149"/>
      <c r="VXW1" s="149"/>
      <c r="VXX1" s="149"/>
      <c r="VXY1" s="149"/>
      <c r="VXZ1" s="149"/>
      <c r="VYA1" s="149"/>
      <c r="VYB1" s="149"/>
      <c r="VYC1" s="149"/>
      <c r="VYD1" s="149"/>
      <c r="VYE1" s="149"/>
      <c r="VYF1" s="149"/>
      <c r="VYG1" s="149"/>
      <c r="VYH1" s="149"/>
      <c r="VYI1" s="149"/>
      <c r="VYJ1" s="149"/>
      <c r="VYK1" s="149"/>
      <c r="VYL1" s="149"/>
      <c r="VYM1" s="149"/>
      <c r="VYN1" s="149"/>
      <c r="VYO1" s="149"/>
      <c r="VYP1" s="149"/>
      <c r="VYQ1" s="149"/>
      <c r="VYR1" s="149"/>
      <c r="VYS1" s="149"/>
      <c r="VYT1" s="149"/>
      <c r="VYU1" s="149"/>
      <c r="VYV1" s="149"/>
      <c r="VYW1" s="149"/>
      <c r="VYX1" s="149"/>
      <c r="VYY1" s="149"/>
      <c r="VYZ1" s="149"/>
      <c r="VZA1" s="149"/>
      <c r="VZB1" s="149"/>
      <c r="VZC1" s="149"/>
      <c r="VZD1" s="149"/>
      <c r="VZE1" s="149"/>
      <c r="VZF1" s="149"/>
      <c r="VZG1" s="149"/>
      <c r="VZH1" s="149"/>
      <c r="VZI1" s="149"/>
      <c r="VZJ1" s="149"/>
      <c r="VZK1" s="149"/>
      <c r="VZL1" s="149"/>
      <c r="VZM1" s="149"/>
      <c r="VZN1" s="149"/>
      <c r="VZO1" s="149"/>
      <c r="VZP1" s="149"/>
      <c r="VZQ1" s="149"/>
      <c r="VZR1" s="149"/>
      <c r="VZS1" s="149"/>
      <c r="VZT1" s="149"/>
      <c r="VZU1" s="149"/>
      <c r="VZV1" s="149"/>
      <c r="VZW1" s="149"/>
      <c r="VZX1" s="149"/>
      <c r="VZY1" s="149"/>
      <c r="VZZ1" s="149"/>
      <c r="WAA1" s="149"/>
      <c r="WAB1" s="149"/>
      <c r="WAC1" s="149"/>
      <c r="WAD1" s="149"/>
      <c r="WAE1" s="149"/>
      <c r="WAF1" s="149"/>
      <c r="WAG1" s="149"/>
      <c r="WAH1" s="149"/>
      <c r="WAI1" s="149"/>
      <c r="WAJ1" s="149"/>
      <c r="WAK1" s="149"/>
      <c r="WAL1" s="149"/>
      <c r="WAM1" s="149"/>
      <c r="WAN1" s="149"/>
      <c r="WAO1" s="149"/>
      <c r="WAP1" s="149"/>
      <c r="WAQ1" s="149"/>
      <c r="WAR1" s="149"/>
      <c r="WAS1" s="149"/>
      <c r="WAT1" s="149"/>
      <c r="WAU1" s="149"/>
      <c r="WAV1" s="149"/>
      <c r="WAW1" s="149"/>
      <c r="WAX1" s="149"/>
      <c r="WAY1" s="149"/>
      <c r="WAZ1" s="149"/>
      <c r="WBA1" s="149"/>
      <c r="WBB1" s="149"/>
      <c r="WBC1" s="149"/>
      <c r="WBD1" s="149"/>
      <c r="WBE1" s="149"/>
      <c r="WBF1" s="149"/>
      <c r="WBG1" s="149"/>
      <c r="WBH1" s="149"/>
      <c r="WBI1" s="149"/>
      <c r="WBJ1" s="149"/>
      <c r="WBK1" s="149"/>
      <c r="WBL1" s="149"/>
      <c r="WBM1" s="149"/>
      <c r="WBN1" s="149"/>
      <c r="WBO1" s="149"/>
      <c r="WBP1" s="149"/>
      <c r="WBQ1" s="149"/>
      <c r="WBR1" s="149"/>
      <c r="WBS1" s="149"/>
      <c r="WBT1" s="149"/>
      <c r="WBU1" s="149"/>
      <c r="WBV1" s="149"/>
      <c r="WBW1" s="149"/>
      <c r="WBX1" s="149"/>
      <c r="WBY1" s="149"/>
      <c r="WBZ1" s="149"/>
      <c r="WCA1" s="149"/>
      <c r="WCB1" s="149"/>
      <c r="WCC1" s="149"/>
      <c r="WCD1" s="149"/>
      <c r="WCE1" s="149"/>
      <c r="WCF1" s="149"/>
      <c r="WCG1" s="149"/>
      <c r="WCH1" s="149"/>
      <c r="WCI1" s="149"/>
      <c r="WCJ1" s="149"/>
      <c r="WCK1" s="149"/>
      <c r="WCL1" s="149"/>
      <c r="WCM1" s="149"/>
      <c r="WCN1" s="149"/>
      <c r="WCO1" s="149"/>
      <c r="WCP1" s="149"/>
      <c r="WCQ1" s="149"/>
      <c r="WCR1" s="149"/>
      <c r="WCS1" s="149"/>
      <c r="WCT1" s="149"/>
      <c r="WCU1" s="149"/>
      <c r="WCV1" s="149"/>
      <c r="WCW1" s="149"/>
      <c r="WCX1" s="149"/>
      <c r="WCY1" s="149"/>
      <c r="WCZ1" s="149"/>
      <c r="WDA1" s="149"/>
      <c r="WDB1" s="149"/>
      <c r="WDC1" s="149"/>
      <c r="WDD1" s="149"/>
      <c r="WDE1" s="149"/>
      <c r="WDF1" s="149"/>
      <c r="WDG1" s="149"/>
      <c r="WDH1" s="149"/>
      <c r="WDI1" s="149"/>
      <c r="WDJ1" s="149"/>
      <c r="WDK1" s="149"/>
      <c r="WDL1" s="149"/>
      <c r="WDM1" s="149"/>
      <c r="WDN1" s="149"/>
      <c r="WDO1" s="149"/>
      <c r="WDP1" s="149"/>
      <c r="WDQ1" s="149"/>
      <c r="WDR1" s="149"/>
      <c r="WDS1" s="149"/>
      <c r="WDT1" s="149"/>
      <c r="WDU1" s="149"/>
      <c r="WDV1" s="149"/>
      <c r="WDW1" s="149"/>
      <c r="WDX1" s="149"/>
      <c r="WDY1" s="149"/>
      <c r="WDZ1" s="149"/>
      <c r="WEA1" s="149"/>
      <c r="WEB1" s="149"/>
      <c r="WEC1" s="149"/>
      <c r="WED1" s="149"/>
      <c r="WEE1" s="149"/>
      <c r="WEF1" s="149"/>
      <c r="WEG1" s="149"/>
      <c r="WEH1" s="149"/>
      <c r="WEI1" s="149"/>
      <c r="WEJ1" s="149"/>
      <c r="WEK1" s="149"/>
      <c r="WEL1" s="149"/>
      <c r="WEM1" s="149"/>
      <c r="WEN1" s="149"/>
      <c r="WEO1" s="149"/>
      <c r="WEP1" s="149"/>
      <c r="WEQ1" s="149"/>
      <c r="WER1" s="149"/>
      <c r="WES1" s="149"/>
      <c r="WET1" s="149"/>
      <c r="WEU1" s="149"/>
      <c r="WEV1" s="149"/>
      <c r="WEW1" s="149"/>
      <c r="WEX1" s="149"/>
      <c r="WEY1" s="149"/>
      <c r="WEZ1" s="149"/>
      <c r="WFA1" s="149"/>
      <c r="WFB1" s="149"/>
      <c r="WFC1" s="149"/>
      <c r="WFD1" s="149"/>
      <c r="WFE1" s="149"/>
      <c r="WFF1" s="149"/>
      <c r="WFG1" s="149"/>
      <c r="WFH1" s="149"/>
      <c r="WFI1" s="149"/>
      <c r="WFJ1" s="149"/>
      <c r="WFK1" s="149"/>
      <c r="WFL1" s="149"/>
      <c r="WFM1" s="149"/>
      <c r="WFN1" s="149"/>
      <c r="WFO1" s="149"/>
      <c r="WFP1" s="149"/>
      <c r="WFQ1" s="149"/>
      <c r="WFR1" s="149"/>
      <c r="WFS1" s="149"/>
      <c r="WFT1" s="149"/>
      <c r="WFU1" s="149"/>
      <c r="WFV1" s="149"/>
      <c r="WFW1" s="149"/>
      <c r="WFX1" s="149"/>
      <c r="WFY1" s="149"/>
      <c r="WFZ1" s="149"/>
      <c r="WGA1" s="149"/>
      <c r="WGB1" s="149"/>
      <c r="WGC1" s="149"/>
      <c r="WGD1" s="149"/>
      <c r="WGE1" s="149"/>
      <c r="WGF1" s="149"/>
      <c r="WGG1" s="149"/>
      <c r="WGH1" s="149"/>
      <c r="WGI1" s="149"/>
      <c r="WGJ1" s="149"/>
      <c r="WGK1" s="149"/>
      <c r="WGL1" s="149"/>
      <c r="WGM1" s="149"/>
      <c r="WGN1" s="149"/>
      <c r="WGO1" s="149"/>
      <c r="WGP1" s="149"/>
      <c r="WGQ1" s="149"/>
      <c r="WGR1" s="149"/>
      <c r="WGS1" s="149"/>
      <c r="WGT1" s="149"/>
      <c r="WGU1" s="149"/>
      <c r="WGV1" s="149"/>
      <c r="WGW1" s="149"/>
      <c r="WGX1" s="149"/>
      <c r="WGY1" s="149"/>
      <c r="WGZ1" s="149"/>
      <c r="WHA1" s="149"/>
      <c r="WHB1" s="149"/>
      <c r="WHC1" s="149"/>
      <c r="WHD1" s="149"/>
      <c r="WHE1" s="149"/>
      <c r="WHF1" s="149"/>
      <c r="WHG1" s="149"/>
      <c r="WHH1" s="149"/>
      <c r="WHI1" s="149"/>
      <c r="WHJ1" s="149"/>
      <c r="WHK1" s="149"/>
      <c r="WHL1" s="149"/>
      <c r="WHM1" s="149"/>
      <c r="WHN1" s="149"/>
      <c r="WHO1" s="149"/>
      <c r="WHP1" s="149"/>
      <c r="WHQ1" s="149"/>
      <c r="WHR1" s="149"/>
      <c r="WHS1" s="149"/>
      <c r="WHT1" s="149"/>
      <c r="WHU1" s="149"/>
      <c r="WHV1" s="149"/>
      <c r="WHW1" s="149"/>
      <c r="WHX1" s="149"/>
      <c r="WHY1" s="149"/>
      <c r="WHZ1" s="149"/>
      <c r="WIA1" s="149"/>
      <c r="WIB1" s="149"/>
      <c r="WIC1" s="149"/>
      <c r="WID1" s="149"/>
      <c r="WIE1" s="149"/>
      <c r="WIF1" s="149"/>
      <c r="WIG1" s="149"/>
      <c r="WIH1" s="149"/>
      <c r="WII1" s="149"/>
      <c r="WIJ1" s="149"/>
      <c r="WIK1" s="149"/>
      <c r="WIL1" s="149"/>
      <c r="WIM1" s="149"/>
      <c r="WIN1" s="149"/>
      <c r="WIO1" s="149"/>
      <c r="WIP1" s="149"/>
      <c r="WIQ1" s="149"/>
      <c r="WIR1" s="149"/>
      <c r="WIS1" s="149"/>
      <c r="WIT1" s="149"/>
      <c r="WIU1" s="149"/>
      <c r="WIV1" s="149"/>
      <c r="WIW1" s="149"/>
      <c r="WIX1" s="149"/>
      <c r="WIY1" s="149"/>
      <c r="WIZ1" s="149"/>
      <c r="WJA1" s="149"/>
      <c r="WJB1" s="149"/>
      <c r="WJC1" s="149"/>
      <c r="WJD1" s="149"/>
      <c r="WJE1" s="149"/>
      <c r="WJF1" s="149"/>
      <c r="WJG1" s="149"/>
      <c r="WJH1" s="149"/>
      <c r="WJI1" s="149"/>
      <c r="WJJ1" s="149"/>
      <c r="WJK1" s="149"/>
      <c r="WJL1" s="149"/>
      <c r="WJM1" s="149"/>
      <c r="WJN1" s="149"/>
      <c r="WJO1" s="149"/>
      <c r="WJP1" s="149"/>
      <c r="WJQ1" s="149"/>
      <c r="WJR1" s="149"/>
      <c r="WJS1" s="149"/>
      <c r="WJT1" s="149"/>
      <c r="WJU1" s="149"/>
      <c r="WJV1" s="149"/>
      <c r="WJW1" s="149"/>
      <c r="WJX1" s="149"/>
      <c r="WJY1" s="149"/>
      <c r="WJZ1" s="149"/>
      <c r="WKA1" s="149"/>
      <c r="WKB1" s="149"/>
      <c r="WKC1" s="149"/>
      <c r="WKD1" s="149"/>
      <c r="WKE1" s="149"/>
      <c r="WKF1" s="149"/>
      <c r="WKG1" s="149"/>
      <c r="WKH1" s="149"/>
      <c r="WKI1" s="149"/>
      <c r="WKJ1" s="149"/>
      <c r="WKK1" s="149"/>
      <c r="WKL1" s="149"/>
      <c r="WKM1" s="149"/>
      <c r="WKN1" s="149"/>
      <c r="WKO1" s="149"/>
      <c r="WKP1" s="149"/>
      <c r="WKQ1" s="149"/>
      <c r="WKR1" s="149"/>
      <c r="WKS1" s="149"/>
      <c r="WKT1" s="149"/>
      <c r="WKU1" s="149"/>
      <c r="WKV1" s="149"/>
      <c r="WKW1" s="149"/>
      <c r="WKX1" s="149"/>
      <c r="WKY1" s="149"/>
      <c r="WKZ1" s="149"/>
      <c r="WLA1" s="149"/>
      <c r="WLB1" s="149"/>
      <c r="WLC1" s="149"/>
      <c r="WLD1" s="149"/>
      <c r="WLE1" s="149"/>
      <c r="WLF1" s="149"/>
      <c r="WLG1" s="149"/>
      <c r="WLH1" s="149"/>
      <c r="WLI1" s="149"/>
      <c r="WLJ1" s="149"/>
      <c r="WLK1" s="149"/>
      <c r="WLL1" s="149"/>
      <c r="WLM1" s="149"/>
      <c r="WLN1" s="149"/>
      <c r="WLO1" s="149"/>
      <c r="WLP1" s="149"/>
      <c r="WLQ1" s="149"/>
      <c r="WLR1" s="149"/>
      <c r="WLS1" s="149"/>
      <c r="WLT1" s="149"/>
      <c r="WLU1" s="149"/>
      <c r="WLV1" s="149"/>
      <c r="WLW1" s="149"/>
      <c r="WLX1" s="149"/>
      <c r="WLY1" s="149"/>
      <c r="WLZ1" s="149"/>
      <c r="WMA1" s="149"/>
      <c r="WMB1" s="149"/>
      <c r="WMC1" s="149"/>
      <c r="WMD1" s="149"/>
      <c r="WME1" s="149"/>
      <c r="WMF1" s="149"/>
      <c r="WMG1" s="149"/>
      <c r="WMH1" s="149"/>
      <c r="WMI1" s="149"/>
      <c r="WMJ1" s="149"/>
      <c r="WMK1" s="149"/>
      <c r="WML1" s="149"/>
      <c r="WMM1" s="149"/>
      <c r="WMN1" s="149"/>
      <c r="WMO1" s="149"/>
      <c r="WMP1" s="149"/>
      <c r="WMQ1" s="149"/>
      <c r="WMR1" s="149"/>
      <c r="WMS1" s="149"/>
      <c r="WMT1" s="149"/>
      <c r="WMU1" s="149"/>
      <c r="WMV1" s="149"/>
      <c r="WMW1" s="149"/>
      <c r="WMX1" s="149"/>
      <c r="WMY1" s="149"/>
      <c r="WMZ1" s="149"/>
      <c r="WNA1" s="149"/>
      <c r="WNB1" s="149"/>
      <c r="WNC1" s="149"/>
      <c r="WND1" s="149"/>
      <c r="WNE1" s="149"/>
      <c r="WNF1" s="149"/>
      <c r="WNG1" s="149"/>
      <c r="WNH1" s="149"/>
      <c r="WNI1" s="149"/>
      <c r="WNJ1" s="149"/>
      <c r="WNK1" s="149"/>
      <c r="WNL1" s="149"/>
      <c r="WNM1" s="149"/>
      <c r="WNN1" s="149"/>
      <c r="WNO1" s="149"/>
      <c r="WNP1" s="149"/>
      <c r="WNQ1" s="149"/>
      <c r="WNR1" s="149"/>
      <c r="WNS1" s="149"/>
      <c r="WNT1" s="149"/>
      <c r="WNU1" s="149"/>
      <c r="WNV1" s="149"/>
      <c r="WNW1" s="149"/>
      <c r="WNX1" s="149"/>
      <c r="WNY1" s="149"/>
      <c r="WNZ1" s="149"/>
      <c r="WOA1" s="149"/>
      <c r="WOB1" s="149"/>
      <c r="WOC1" s="149"/>
      <c r="WOD1" s="149"/>
      <c r="WOE1" s="149"/>
      <c r="WOF1" s="149"/>
      <c r="WOG1" s="149"/>
      <c r="WOH1" s="149"/>
      <c r="WOI1" s="149"/>
      <c r="WOJ1" s="149"/>
      <c r="WOK1" s="149"/>
      <c r="WOL1" s="149"/>
      <c r="WOM1" s="149"/>
      <c r="WON1" s="149"/>
      <c r="WOO1" s="149"/>
      <c r="WOP1" s="149"/>
      <c r="WOQ1" s="149"/>
      <c r="WOR1" s="149"/>
      <c r="WOS1" s="149"/>
      <c r="WOT1" s="149"/>
      <c r="WOU1" s="149"/>
      <c r="WOV1" s="149"/>
      <c r="WOW1" s="149"/>
      <c r="WOX1" s="149"/>
      <c r="WOY1" s="149"/>
      <c r="WOZ1" s="149"/>
      <c r="WPA1" s="149"/>
      <c r="WPB1" s="149"/>
      <c r="WPC1" s="149"/>
      <c r="WPD1" s="149"/>
      <c r="WPE1" s="149"/>
      <c r="WPF1" s="149"/>
      <c r="WPG1" s="149"/>
      <c r="WPH1" s="149"/>
      <c r="WPI1" s="149"/>
      <c r="WPJ1" s="149"/>
      <c r="WPK1" s="149"/>
      <c r="WPL1" s="149"/>
      <c r="WPM1" s="149"/>
      <c r="WPN1" s="149"/>
      <c r="WPO1" s="149"/>
      <c r="WPP1" s="149"/>
      <c r="WPQ1" s="149"/>
      <c r="WPR1" s="149"/>
      <c r="WPS1" s="149"/>
      <c r="WPT1" s="149"/>
      <c r="WPU1" s="149"/>
      <c r="WPV1" s="149"/>
      <c r="WPW1" s="149"/>
      <c r="WPX1" s="149"/>
      <c r="WPY1" s="149"/>
      <c r="WPZ1" s="149"/>
      <c r="WQA1" s="149"/>
      <c r="WQB1" s="149"/>
      <c r="WQC1" s="149"/>
      <c r="WQD1" s="149"/>
      <c r="WQE1" s="149"/>
      <c r="WQF1" s="149"/>
      <c r="WQG1" s="149"/>
      <c r="WQH1" s="149"/>
      <c r="WQI1" s="149"/>
      <c r="WQJ1" s="149"/>
      <c r="WQK1" s="149"/>
      <c r="WQL1" s="149"/>
      <c r="WQM1" s="149"/>
      <c r="WQN1" s="149"/>
      <c r="WQO1" s="149"/>
      <c r="WQP1" s="149"/>
      <c r="WQQ1" s="149"/>
      <c r="WQR1" s="149"/>
      <c r="WQS1" s="149"/>
      <c r="WQT1" s="149"/>
      <c r="WQU1" s="149"/>
      <c r="WQV1" s="149"/>
      <c r="WQW1" s="149"/>
      <c r="WQX1" s="149"/>
      <c r="WQY1" s="149"/>
      <c r="WQZ1" s="149"/>
      <c r="WRA1" s="149"/>
      <c r="WRB1" s="149"/>
      <c r="WRC1" s="149"/>
      <c r="WRD1" s="149"/>
      <c r="WRE1" s="149"/>
      <c r="WRF1" s="149"/>
      <c r="WRG1" s="149"/>
      <c r="WRH1" s="149"/>
      <c r="WRI1" s="149"/>
      <c r="WRJ1" s="149"/>
      <c r="WRK1" s="149"/>
      <c r="WRL1" s="149"/>
      <c r="WRM1" s="149"/>
      <c r="WRN1" s="149"/>
      <c r="WRO1" s="149"/>
      <c r="WRP1" s="149"/>
      <c r="WRQ1" s="149"/>
      <c r="WRR1" s="149"/>
      <c r="WRS1" s="149"/>
      <c r="WRT1" s="149"/>
      <c r="WRU1" s="149"/>
      <c r="WRV1" s="149"/>
      <c r="WRW1" s="149"/>
      <c r="WRX1" s="149"/>
      <c r="WRY1" s="149"/>
      <c r="WRZ1" s="149"/>
      <c r="WSA1" s="149"/>
      <c r="WSB1" s="149"/>
      <c r="WSC1" s="149"/>
      <c r="WSD1" s="149"/>
      <c r="WSE1" s="149"/>
      <c r="WSF1" s="149"/>
      <c r="WSG1" s="149"/>
      <c r="WSH1" s="149"/>
      <c r="WSI1" s="149"/>
      <c r="WSJ1" s="149"/>
      <c r="WSK1" s="149"/>
      <c r="WSL1" s="149"/>
      <c r="WSM1" s="149"/>
      <c r="WSN1" s="149"/>
      <c r="WSO1" s="149"/>
      <c r="WSP1" s="149"/>
      <c r="WSQ1" s="149"/>
      <c r="WSR1" s="149"/>
      <c r="WSS1" s="149"/>
      <c r="WST1" s="149"/>
      <c r="WSU1" s="149"/>
      <c r="WSV1" s="149"/>
      <c r="WSW1" s="149"/>
      <c r="WSX1" s="149"/>
      <c r="WSY1" s="149"/>
      <c r="WSZ1" s="149"/>
      <c r="WTA1" s="149"/>
      <c r="WTB1" s="149"/>
      <c r="WTC1" s="149"/>
      <c r="WTD1" s="149"/>
      <c r="WTE1" s="149"/>
      <c r="WTF1" s="149"/>
      <c r="WTG1" s="149"/>
      <c r="WTH1" s="149"/>
      <c r="WTI1" s="149"/>
      <c r="WTJ1" s="149"/>
      <c r="WTK1" s="149"/>
      <c r="WTL1" s="149"/>
      <c r="WTM1" s="149"/>
      <c r="WTN1" s="149"/>
      <c r="WTO1" s="149"/>
      <c r="WTP1" s="149"/>
      <c r="WTQ1" s="149"/>
      <c r="WTR1" s="149"/>
      <c r="WTS1" s="149"/>
      <c r="WTT1" s="149"/>
      <c r="WTU1" s="149"/>
      <c r="WTV1" s="149"/>
      <c r="WTW1" s="149"/>
      <c r="WTX1" s="149"/>
      <c r="WTY1" s="149"/>
      <c r="WTZ1" s="149"/>
      <c r="WUA1" s="149"/>
      <c r="WUB1" s="149"/>
      <c r="WUC1" s="149"/>
      <c r="WUD1" s="149"/>
      <c r="WUE1" s="149"/>
      <c r="WUF1" s="149"/>
      <c r="WUG1" s="149"/>
      <c r="WUH1" s="149"/>
      <c r="WUI1" s="149"/>
      <c r="WUJ1" s="149"/>
      <c r="WUK1" s="149"/>
      <c r="WUL1" s="149"/>
      <c r="WUM1" s="149"/>
      <c r="WUN1" s="149"/>
      <c r="WUO1" s="149"/>
      <c r="WUP1" s="149"/>
      <c r="WUQ1" s="149"/>
      <c r="WUR1" s="149"/>
      <c r="WUS1" s="149"/>
      <c r="WUT1" s="149"/>
      <c r="WUU1" s="149"/>
      <c r="WUV1" s="149"/>
      <c r="WUW1" s="149"/>
      <c r="WUX1" s="149"/>
      <c r="WUY1" s="149"/>
      <c r="WUZ1" s="149"/>
      <c r="WVA1" s="149"/>
      <c r="WVB1" s="149"/>
      <c r="WVC1" s="149"/>
      <c r="WVD1" s="149"/>
      <c r="WVE1" s="149"/>
      <c r="WVF1" s="149"/>
      <c r="WVG1" s="149"/>
      <c r="WVH1" s="149"/>
      <c r="WVI1" s="149"/>
      <c r="WVJ1" s="149"/>
      <c r="WVK1" s="149"/>
      <c r="WVL1" s="149"/>
      <c r="WVM1" s="149"/>
      <c r="WVN1" s="149"/>
      <c r="WVO1" s="149"/>
      <c r="WVP1" s="149"/>
      <c r="WVQ1" s="149"/>
      <c r="WVR1" s="149"/>
      <c r="WVS1" s="149"/>
      <c r="WVT1" s="149"/>
      <c r="WVU1" s="149"/>
      <c r="WVV1" s="149"/>
      <c r="WVW1" s="149"/>
      <c r="WVX1" s="149"/>
      <c r="WVY1" s="149"/>
      <c r="WVZ1" s="149"/>
      <c r="WWA1" s="149"/>
      <c r="WWB1" s="149"/>
      <c r="WWC1" s="149"/>
      <c r="WWD1" s="149"/>
      <c r="WWE1" s="149"/>
      <c r="WWF1" s="149"/>
      <c r="WWG1" s="149"/>
      <c r="WWH1" s="149"/>
      <c r="WWI1" s="149"/>
      <c r="WWJ1" s="149"/>
      <c r="WWK1" s="149"/>
      <c r="WWL1" s="149"/>
      <c r="WWM1" s="149"/>
      <c r="WWN1" s="149"/>
      <c r="WWO1" s="149"/>
      <c r="WWP1" s="149"/>
      <c r="WWQ1" s="149"/>
      <c r="WWR1" s="149"/>
      <c r="WWS1" s="149"/>
      <c r="WWT1" s="149"/>
      <c r="WWU1" s="149"/>
      <c r="WWV1" s="149"/>
      <c r="WWW1" s="149"/>
      <c r="WWX1" s="149"/>
      <c r="WWY1" s="149"/>
      <c r="WWZ1" s="149"/>
      <c r="WXA1" s="149"/>
      <c r="WXB1" s="149"/>
      <c r="WXC1" s="149"/>
      <c r="WXD1" s="149"/>
      <c r="WXE1" s="149"/>
      <c r="WXF1" s="149"/>
      <c r="WXG1" s="149"/>
      <c r="WXH1" s="149"/>
      <c r="WXI1" s="149"/>
      <c r="WXJ1" s="149"/>
      <c r="WXK1" s="149"/>
      <c r="WXL1" s="149"/>
      <c r="WXM1" s="149"/>
      <c r="WXN1" s="149"/>
      <c r="WXO1" s="149"/>
      <c r="WXP1" s="149"/>
      <c r="WXQ1" s="149"/>
      <c r="WXR1" s="149"/>
      <c r="WXS1" s="149"/>
      <c r="WXT1" s="149"/>
      <c r="WXU1" s="149"/>
      <c r="WXV1" s="149"/>
      <c r="WXW1" s="149"/>
      <c r="WXX1" s="149"/>
      <c r="WXY1" s="149"/>
      <c r="WXZ1" s="149"/>
      <c r="WYA1" s="149"/>
      <c r="WYB1" s="149"/>
      <c r="WYC1" s="149"/>
      <c r="WYD1" s="149"/>
      <c r="WYE1" s="149"/>
      <c r="WYF1" s="149"/>
      <c r="WYG1" s="149"/>
      <c r="WYH1" s="149"/>
      <c r="WYI1" s="149"/>
      <c r="WYJ1" s="149"/>
      <c r="WYK1" s="149"/>
      <c r="WYL1" s="149"/>
      <c r="WYM1" s="149"/>
      <c r="WYN1" s="149"/>
      <c r="WYO1" s="149"/>
      <c r="WYP1" s="149"/>
      <c r="WYQ1" s="149"/>
      <c r="WYR1" s="149"/>
      <c r="WYS1" s="149"/>
      <c r="WYT1" s="149"/>
      <c r="WYU1" s="149"/>
      <c r="WYV1" s="149"/>
      <c r="WYW1" s="149"/>
      <c r="WYX1" s="149"/>
      <c r="WYY1" s="149"/>
      <c r="WYZ1" s="149"/>
      <c r="WZA1" s="149"/>
      <c r="WZB1" s="149"/>
      <c r="WZC1" s="149"/>
      <c r="WZD1" s="149"/>
      <c r="WZE1" s="149"/>
      <c r="WZF1" s="149"/>
      <c r="WZG1" s="149"/>
      <c r="WZH1" s="149"/>
      <c r="WZI1" s="149"/>
      <c r="WZJ1" s="149"/>
      <c r="WZK1" s="149"/>
      <c r="WZL1" s="149"/>
      <c r="WZM1" s="149"/>
      <c r="WZN1" s="149"/>
      <c r="WZO1" s="149"/>
      <c r="WZP1" s="149"/>
      <c r="WZQ1" s="149"/>
      <c r="WZR1" s="149"/>
      <c r="WZS1" s="149"/>
      <c r="WZT1" s="149"/>
      <c r="WZU1" s="149"/>
      <c r="WZV1" s="149"/>
      <c r="WZW1" s="149"/>
      <c r="WZX1" s="149"/>
      <c r="WZY1" s="149"/>
      <c r="WZZ1" s="149"/>
      <c r="XAA1" s="149"/>
      <c r="XAB1" s="149"/>
      <c r="XAC1" s="149"/>
      <c r="XAD1" s="149"/>
      <c r="XAE1" s="149"/>
      <c r="XAF1" s="149"/>
      <c r="XAG1" s="149"/>
      <c r="XAH1" s="149"/>
      <c r="XAI1" s="149"/>
      <c r="XAJ1" s="149"/>
      <c r="XAK1" s="149"/>
      <c r="XAL1" s="149"/>
      <c r="XAM1" s="149"/>
      <c r="XAN1" s="149"/>
      <c r="XAO1" s="149"/>
      <c r="XAP1" s="149"/>
      <c r="XAQ1" s="149"/>
      <c r="XAR1" s="149"/>
      <c r="XAS1" s="149"/>
      <c r="XAT1" s="149"/>
      <c r="XAU1" s="149"/>
      <c r="XAV1" s="149"/>
      <c r="XAW1" s="149"/>
      <c r="XAX1" s="149"/>
      <c r="XAY1" s="149"/>
      <c r="XAZ1" s="149"/>
      <c r="XBA1" s="149"/>
      <c r="XBB1" s="149"/>
      <c r="XBC1" s="149"/>
      <c r="XBD1" s="149"/>
      <c r="XBE1" s="149"/>
      <c r="XBF1" s="149"/>
      <c r="XBG1" s="149"/>
      <c r="XBH1" s="149"/>
      <c r="XBI1" s="149"/>
      <c r="XBJ1" s="149"/>
      <c r="XBK1" s="149"/>
      <c r="XBL1" s="149"/>
      <c r="XBM1" s="149"/>
      <c r="XBN1" s="149"/>
      <c r="XBO1" s="149"/>
      <c r="XBP1" s="149"/>
      <c r="XBQ1" s="149"/>
      <c r="XBR1" s="149"/>
      <c r="XBS1" s="149"/>
      <c r="XBT1" s="149"/>
      <c r="XBU1" s="149"/>
      <c r="XBV1" s="149"/>
      <c r="XBW1" s="149"/>
      <c r="XBX1" s="149"/>
      <c r="XBY1" s="149"/>
      <c r="XBZ1" s="149"/>
      <c r="XCA1" s="149"/>
      <c r="XCB1" s="149"/>
      <c r="XCC1" s="149"/>
      <c r="XCD1" s="149"/>
      <c r="XCE1" s="149"/>
      <c r="XCF1" s="149"/>
      <c r="XCG1" s="149"/>
      <c r="XCH1" s="149"/>
      <c r="XCI1" s="149"/>
      <c r="XCJ1" s="149"/>
      <c r="XCK1" s="149"/>
      <c r="XCL1" s="149"/>
      <c r="XCM1" s="149"/>
      <c r="XCN1" s="149"/>
      <c r="XCO1" s="149"/>
      <c r="XCP1" s="149"/>
      <c r="XCQ1" s="149"/>
      <c r="XCR1" s="149"/>
      <c r="XCS1" s="149"/>
      <c r="XCT1" s="149"/>
      <c r="XCU1" s="149"/>
      <c r="XCV1" s="149"/>
      <c r="XCW1" s="149"/>
      <c r="XCX1" s="149"/>
      <c r="XCY1" s="149"/>
      <c r="XCZ1" s="149"/>
      <c r="XDA1" s="149"/>
      <c r="XDB1" s="149"/>
      <c r="XDC1" s="149"/>
      <c r="XDD1" s="149"/>
      <c r="XDE1" s="149"/>
      <c r="XDF1" s="149"/>
      <c r="XDG1" s="149"/>
      <c r="XDH1" s="149"/>
      <c r="XDI1" s="149"/>
      <c r="XDJ1" s="149"/>
      <c r="XDK1" s="149"/>
      <c r="XDL1" s="149"/>
      <c r="XDM1" s="149"/>
      <c r="XDN1" s="149"/>
      <c r="XDO1" s="149"/>
      <c r="XDP1" s="149"/>
      <c r="XDQ1" s="149"/>
      <c r="XDR1" s="149"/>
      <c r="XDS1" s="149"/>
      <c r="XDT1" s="149"/>
      <c r="XDU1" s="149"/>
      <c r="XDV1" s="149"/>
      <c r="XDW1" s="149"/>
      <c r="XDX1" s="149"/>
      <c r="XDY1" s="149"/>
      <c r="XDZ1" s="149"/>
      <c r="XEA1" s="149"/>
      <c r="XEB1" s="149"/>
      <c r="XEC1" s="149"/>
      <c r="XED1" s="149"/>
      <c r="XEE1" s="149"/>
      <c r="XEF1" s="149"/>
      <c r="XEG1" s="149"/>
      <c r="XEH1" s="149"/>
      <c r="XEI1" s="149"/>
      <c r="XEJ1" s="149"/>
      <c r="XEK1" s="149"/>
      <c r="XEL1" s="149"/>
      <c r="XEM1" s="149"/>
      <c r="XEN1" s="149"/>
      <c r="XEO1" s="149"/>
      <c r="XEP1" s="149"/>
      <c r="XEQ1" s="149"/>
      <c r="XER1" s="149"/>
      <c r="XES1" s="149"/>
      <c r="XET1" s="149"/>
      <c r="XEU1" s="149"/>
      <c r="XEV1" s="149"/>
      <c r="XEW1" s="149"/>
      <c r="XEX1" s="149"/>
      <c r="XEY1" s="149"/>
      <c r="XEZ1" s="149"/>
      <c r="XFA1" s="149"/>
      <c r="XFB1" s="149"/>
      <c r="XFC1" s="149"/>
      <c r="XFD1" s="149"/>
    </row>
    <row r="2" spans="1:16384" ht="20" customHeight="1">
      <c r="A2" s="503" t="str">
        <f>IF(OR('Säker hantering'!B13="[Exempelvis OSL 18:8, OSL 18:13, säkerhetsskyddsklass begränsat hemlig]",ISBLANK('Säker hantering'!B13)),"INFORMATIONSKLASS HAR INTE ANGETTS - Se fliken Säker hantering.","INFORMATIONSKLASS: "&amp;'Säker hantering'!B13&amp;" - Se fliken Säker hantering för mer information.")</f>
        <v>INFORMATIONSKLASS HAR INTE ANGETTS - Se fliken Säker hantering.</v>
      </c>
      <c r="B2" s="503"/>
      <c r="C2" s="503"/>
      <c r="D2" s="503"/>
      <c r="E2" s="503"/>
      <c r="F2" s="503"/>
      <c r="G2" s="503"/>
      <c r="H2" s="503"/>
      <c r="I2" s="503"/>
      <c r="J2" s="503"/>
      <c r="K2" s="503"/>
      <c r="L2" s="503"/>
      <c r="M2" s="503"/>
      <c r="N2" s="503"/>
      <c r="O2" s="503"/>
      <c r="P2" s="503"/>
      <c r="Q2" s="503"/>
      <c r="R2" s="40"/>
      <c r="S2" s="40"/>
    </row>
    <row r="3" spans="1:16384">
      <c r="B3" s="29"/>
    </row>
    <row r="4" spans="1:16384" ht="30" customHeight="1">
      <c r="A4" s="424"/>
      <c r="B4" s="486" t="s">
        <v>635</v>
      </c>
      <c r="C4" s="486"/>
      <c r="D4" s="486"/>
      <c r="E4" s="486"/>
      <c r="F4" s="486"/>
      <c r="G4" s="486"/>
      <c r="H4" s="424"/>
      <c r="I4" s="424"/>
      <c r="J4" s="424"/>
      <c r="K4" s="424"/>
      <c r="L4" s="424"/>
      <c r="M4" s="424"/>
      <c r="N4" s="424"/>
      <c r="O4" s="424"/>
      <c r="P4" s="425"/>
    </row>
    <row r="5" spans="1:16384" s="101" customFormat="1" ht="15" customHeight="1">
      <c r="A5" s="425"/>
      <c r="B5" s="197"/>
      <c r="C5" s="197"/>
      <c r="D5" s="197"/>
      <c r="E5" s="197"/>
      <c r="F5" s="197"/>
      <c r="G5" s="197"/>
      <c r="H5" s="425"/>
      <c r="I5" s="425"/>
      <c r="J5" s="425"/>
      <c r="K5" s="425"/>
      <c r="L5" s="425"/>
      <c r="M5" s="425"/>
      <c r="N5" s="425"/>
      <c r="O5" s="425"/>
      <c r="P5" s="425"/>
    </row>
    <row r="6" spans="1:16384" ht="39" customHeight="1">
      <c r="B6" s="519" t="s">
        <v>685</v>
      </c>
      <c r="C6" s="519"/>
      <c r="D6" s="519"/>
      <c r="E6" s="519"/>
      <c r="F6" s="519"/>
      <c r="G6" s="519"/>
      <c r="H6" s="519"/>
      <c r="I6" s="519"/>
      <c r="J6" s="519"/>
      <c r="K6" s="519"/>
      <c r="L6" s="519"/>
      <c r="M6" s="519"/>
      <c r="N6" s="519"/>
      <c r="O6" s="519"/>
      <c r="P6" s="183"/>
    </row>
    <row r="7" spans="1:16384" ht="29" customHeight="1">
      <c r="B7" s="29"/>
    </row>
    <row r="8" spans="1:16384" s="418" customFormat="1" ht="27" customHeight="1">
      <c r="B8" s="28" t="s">
        <v>629</v>
      </c>
      <c r="P8" s="128"/>
    </row>
    <row r="9" spans="1:16384" ht="34" customHeight="1">
      <c r="B9" s="519" t="s">
        <v>718</v>
      </c>
      <c r="C9" s="519"/>
      <c r="D9" s="519"/>
      <c r="E9" s="519"/>
      <c r="F9" s="519"/>
      <c r="G9" s="519"/>
      <c r="H9" s="519"/>
      <c r="I9" s="519"/>
      <c r="J9" s="519"/>
      <c r="K9" s="519"/>
      <c r="L9" s="519"/>
      <c r="M9" s="519"/>
      <c r="N9" s="519"/>
      <c r="O9" s="519"/>
      <c r="P9" s="183"/>
    </row>
    <row r="10" spans="1:16384" ht="15" customHeight="1">
      <c r="B10" s="29"/>
    </row>
    <row r="11" spans="1:16384" ht="16" customHeight="1">
      <c r="B11" s="604" t="s">
        <v>669</v>
      </c>
      <c r="C11" s="605"/>
      <c r="D11" s="605"/>
      <c r="E11" s="605"/>
      <c r="F11" s="605"/>
      <c r="G11" s="605"/>
      <c r="H11" s="605"/>
      <c r="I11" s="605"/>
      <c r="J11" s="605"/>
      <c r="K11" s="605"/>
      <c r="L11" s="605"/>
      <c r="M11" s="605"/>
      <c r="N11" s="605"/>
      <c r="O11" s="606"/>
      <c r="P11" s="426"/>
    </row>
    <row r="12" spans="1:16384">
      <c r="B12" s="607"/>
      <c r="C12" s="608"/>
      <c r="D12" s="608"/>
      <c r="E12" s="608"/>
      <c r="F12" s="608"/>
      <c r="G12" s="608"/>
      <c r="H12" s="608"/>
      <c r="I12" s="608"/>
      <c r="J12" s="608"/>
      <c r="K12" s="608"/>
      <c r="L12" s="608"/>
      <c r="M12" s="608"/>
      <c r="N12" s="608"/>
      <c r="O12" s="609"/>
      <c r="P12" s="426"/>
    </row>
    <row r="13" spans="1:16384">
      <c r="B13" s="607"/>
      <c r="C13" s="608"/>
      <c r="D13" s="608"/>
      <c r="E13" s="608"/>
      <c r="F13" s="608"/>
      <c r="G13" s="608"/>
      <c r="H13" s="608"/>
      <c r="I13" s="608"/>
      <c r="J13" s="608"/>
      <c r="K13" s="608"/>
      <c r="L13" s="608"/>
      <c r="M13" s="608"/>
      <c r="N13" s="608"/>
      <c r="O13" s="609"/>
      <c r="P13" s="426"/>
    </row>
    <row r="14" spans="1:16384">
      <c r="B14" s="607"/>
      <c r="C14" s="608"/>
      <c r="D14" s="608"/>
      <c r="E14" s="608"/>
      <c r="F14" s="608"/>
      <c r="G14" s="608"/>
      <c r="H14" s="608"/>
      <c r="I14" s="608"/>
      <c r="J14" s="608"/>
      <c r="K14" s="608"/>
      <c r="L14" s="608"/>
      <c r="M14" s="608"/>
      <c r="N14" s="608"/>
      <c r="O14" s="609"/>
      <c r="P14" s="426"/>
    </row>
    <row r="15" spans="1:16384">
      <c r="B15" s="607"/>
      <c r="C15" s="608"/>
      <c r="D15" s="608"/>
      <c r="E15" s="608"/>
      <c r="F15" s="608"/>
      <c r="G15" s="608"/>
      <c r="H15" s="608"/>
      <c r="I15" s="608"/>
      <c r="J15" s="608"/>
      <c r="K15" s="608"/>
      <c r="L15" s="608"/>
      <c r="M15" s="608"/>
      <c r="N15" s="608"/>
      <c r="O15" s="609"/>
      <c r="P15" s="426"/>
    </row>
    <row r="16" spans="1:16384">
      <c r="B16" s="607"/>
      <c r="C16" s="608"/>
      <c r="D16" s="608"/>
      <c r="E16" s="608"/>
      <c r="F16" s="608"/>
      <c r="G16" s="608"/>
      <c r="H16" s="608"/>
      <c r="I16" s="608"/>
      <c r="J16" s="608"/>
      <c r="K16" s="608"/>
      <c r="L16" s="608"/>
      <c r="M16" s="608"/>
      <c r="N16" s="608"/>
      <c r="O16" s="609"/>
      <c r="P16" s="426"/>
    </row>
    <row r="17" spans="2:16">
      <c r="B17" s="607"/>
      <c r="C17" s="608"/>
      <c r="D17" s="608"/>
      <c r="E17" s="608"/>
      <c r="F17" s="608"/>
      <c r="G17" s="608"/>
      <c r="H17" s="608"/>
      <c r="I17" s="608"/>
      <c r="J17" s="608"/>
      <c r="K17" s="608"/>
      <c r="L17" s="608"/>
      <c r="M17" s="608"/>
      <c r="N17" s="608"/>
      <c r="O17" s="609"/>
      <c r="P17" s="426"/>
    </row>
    <row r="18" spans="2:16">
      <c r="B18" s="607"/>
      <c r="C18" s="608"/>
      <c r="D18" s="608"/>
      <c r="E18" s="608"/>
      <c r="F18" s="608"/>
      <c r="G18" s="608"/>
      <c r="H18" s="608"/>
      <c r="I18" s="608"/>
      <c r="J18" s="608"/>
      <c r="K18" s="608"/>
      <c r="L18" s="608"/>
      <c r="M18" s="608"/>
      <c r="N18" s="608"/>
      <c r="O18" s="609"/>
      <c r="P18" s="426"/>
    </row>
    <row r="19" spans="2:16">
      <c r="B19" s="610"/>
      <c r="C19" s="611"/>
      <c r="D19" s="611"/>
      <c r="E19" s="611"/>
      <c r="F19" s="611"/>
      <c r="G19" s="611"/>
      <c r="H19" s="611"/>
      <c r="I19" s="611"/>
      <c r="J19" s="611"/>
      <c r="K19" s="611"/>
      <c r="L19" s="611"/>
      <c r="M19" s="611"/>
      <c r="N19" s="611"/>
      <c r="O19" s="612"/>
      <c r="P19" s="426"/>
    </row>
    <row r="20" spans="2:16" ht="30" customHeight="1">
      <c r="B20" s="29"/>
    </row>
    <row r="21" spans="2:16" s="418" customFormat="1" ht="27" customHeight="1">
      <c r="B21" s="28" t="s">
        <v>630</v>
      </c>
      <c r="P21" s="128"/>
    </row>
    <row r="22" spans="2:16" ht="34" customHeight="1">
      <c r="B22" s="519" t="s">
        <v>644</v>
      </c>
      <c r="C22" s="519"/>
      <c r="D22" s="519"/>
      <c r="E22" s="519"/>
      <c r="F22" s="519"/>
      <c r="G22" s="519"/>
      <c r="H22" s="519"/>
      <c r="I22" s="519"/>
      <c r="J22" s="519"/>
      <c r="K22" s="519"/>
      <c r="L22" s="519"/>
      <c r="M22" s="519"/>
      <c r="N22" s="519"/>
      <c r="O22" s="519"/>
      <c r="P22" s="183"/>
    </row>
    <row r="23" spans="2:16" ht="15" customHeight="1">
      <c r="B23" s="29"/>
    </row>
    <row r="24" spans="2:16">
      <c r="B24" s="29"/>
    </row>
    <row r="25" spans="2:16">
      <c r="B25" s="29"/>
    </row>
    <row r="26" spans="2:16">
      <c r="B26" s="29"/>
    </row>
    <row r="27" spans="2:16">
      <c r="B27" s="29"/>
    </row>
    <row r="28" spans="2:16">
      <c r="B28" s="29"/>
    </row>
    <row r="29" spans="2:16">
      <c r="B29" s="29"/>
    </row>
    <row r="30" spans="2:16">
      <c r="B30" s="29"/>
    </row>
    <row r="31" spans="2:16">
      <c r="B31" s="29"/>
    </row>
    <row r="32" spans="2:16">
      <c r="B32" s="29"/>
    </row>
    <row r="33" spans="16:16" s="29" customFormat="1">
      <c r="P33" s="101"/>
    </row>
    <row r="34" spans="16:16" s="29" customFormat="1">
      <c r="P34" s="101"/>
    </row>
    <row r="35" spans="16:16" s="29" customFormat="1">
      <c r="P35" s="101"/>
    </row>
    <row r="36" spans="16:16" s="29" customFormat="1">
      <c r="P36" s="101"/>
    </row>
    <row r="37" spans="16:16" s="29" customFormat="1">
      <c r="P37" s="101"/>
    </row>
    <row r="38" spans="16:16" s="29" customFormat="1">
      <c r="P38" s="101"/>
    </row>
    <row r="39" spans="16:16" s="29" customFormat="1">
      <c r="P39" s="101"/>
    </row>
    <row r="40" spans="16:16" s="29" customFormat="1">
      <c r="P40" s="101"/>
    </row>
    <row r="41" spans="16:16" s="29" customFormat="1">
      <c r="P41" s="101"/>
    </row>
    <row r="42" spans="16:16" s="29" customFormat="1">
      <c r="P42" s="101"/>
    </row>
    <row r="43" spans="16:16" s="29" customFormat="1">
      <c r="P43" s="101"/>
    </row>
    <row r="44" spans="16:16" s="29" customFormat="1">
      <c r="P44" s="101"/>
    </row>
    <row r="45" spans="16:16" s="29" customFormat="1" ht="30" customHeight="1">
      <c r="P45" s="101"/>
    </row>
    <row r="46" spans="16:16" s="29" customFormat="1" ht="30" customHeight="1">
      <c r="P46" s="101"/>
    </row>
    <row r="47" spans="16:16" s="29" customFormat="1" ht="30" customHeight="1">
      <c r="P47" s="101"/>
    </row>
    <row r="48" spans="16:16" s="29" customFormat="1" ht="30" customHeight="1">
      <c r="P48" s="101"/>
    </row>
    <row r="49" spans="2:16" ht="40" customHeight="1">
      <c r="B49" s="29"/>
    </row>
    <row r="50" spans="2:16" ht="15" customHeight="1">
      <c r="B50" s="29"/>
    </row>
    <row r="51" spans="2:16" ht="20" customHeight="1">
      <c r="B51" s="519" t="s">
        <v>673</v>
      </c>
      <c r="C51" s="519"/>
      <c r="D51" s="519"/>
      <c r="E51" s="519"/>
      <c r="F51" s="519"/>
      <c r="G51" s="519"/>
      <c r="H51" s="519"/>
      <c r="I51" s="519"/>
      <c r="J51" s="519"/>
      <c r="K51" s="519"/>
      <c r="L51" s="519"/>
      <c r="M51" s="519"/>
      <c r="N51" s="519"/>
      <c r="O51" s="519"/>
      <c r="P51" s="427"/>
    </row>
    <row r="52" spans="2:16" ht="30" customHeight="1">
      <c r="B52" s="29"/>
    </row>
    <row r="53" spans="2:16" s="418" customFormat="1" ht="20" customHeight="1">
      <c r="B53" s="28" t="s">
        <v>631</v>
      </c>
      <c r="P53" s="128"/>
    </row>
    <row r="54" spans="2:16">
      <c r="B54" s="29"/>
    </row>
    <row r="55" spans="2:16" ht="15.5">
      <c r="B55" s="250" t="s">
        <v>633</v>
      </c>
      <c r="C55" s="250"/>
      <c r="D55" s="250"/>
      <c r="E55" s="250"/>
      <c r="F55" s="250"/>
      <c r="G55" s="250"/>
      <c r="H55" s="218"/>
      <c r="I55" s="428">
        <f>IF(ISBLANK(H55),0,H55)</f>
        <v>0</v>
      </c>
      <c r="J55" s="250"/>
      <c r="K55" s="250"/>
      <c r="L55" s="250"/>
      <c r="M55" s="250"/>
      <c r="N55" s="250"/>
    </row>
    <row r="56" spans="2:16" ht="15.5">
      <c r="B56" s="250"/>
      <c r="C56" s="250"/>
      <c r="D56" s="250"/>
      <c r="E56" s="250"/>
      <c r="F56" s="250"/>
      <c r="G56" s="250"/>
      <c r="H56" s="250"/>
      <c r="I56" s="250"/>
      <c r="J56" s="250"/>
      <c r="K56" s="250"/>
      <c r="L56" s="250"/>
      <c r="M56" s="250"/>
      <c r="N56" s="250"/>
    </row>
    <row r="57" spans="2:16" ht="17" customHeight="1">
      <c r="B57" s="429" t="s">
        <v>636</v>
      </c>
      <c r="C57" s="250"/>
      <c r="D57" s="250"/>
      <c r="E57" s="250"/>
      <c r="F57" s="250"/>
      <c r="G57" s="250"/>
      <c r="H57" s="250"/>
      <c r="I57" s="250"/>
      <c r="J57" s="250"/>
      <c r="K57" s="250"/>
      <c r="L57" s="250"/>
      <c r="M57" s="250"/>
      <c r="N57" s="250"/>
    </row>
    <row r="58" spans="2:16" ht="15.5">
      <c r="B58" s="250"/>
      <c r="C58" s="250"/>
      <c r="D58" s="250"/>
      <c r="E58" s="250"/>
      <c r="F58" s="250"/>
      <c r="G58" s="250"/>
      <c r="H58" s="250"/>
      <c r="I58" s="250"/>
      <c r="J58" s="250"/>
      <c r="K58" s="250"/>
      <c r="L58" s="250"/>
      <c r="M58" s="250"/>
      <c r="N58" s="250"/>
    </row>
    <row r="59" spans="2:16" ht="15.5">
      <c r="B59" s="278" t="s">
        <v>188</v>
      </c>
      <c r="C59" s="250"/>
      <c r="D59" s="250"/>
      <c r="E59" s="250"/>
      <c r="F59" s="250"/>
      <c r="G59" s="250"/>
      <c r="H59" s="218"/>
      <c r="I59" s="250"/>
      <c r="J59" s="278" t="s">
        <v>142</v>
      </c>
      <c r="K59" s="250"/>
      <c r="L59" s="250"/>
      <c r="M59" s="250"/>
      <c r="N59" s="250"/>
      <c r="O59" s="138"/>
      <c r="P59" s="151"/>
    </row>
    <row r="60" spans="2:16" ht="15.5">
      <c r="B60" s="278"/>
      <c r="C60" s="250"/>
      <c r="D60" s="250"/>
      <c r="E60" s="250"/>
      <c r="F60" s="250"/>
      <c r="G60" s="250"/>
      <c r="H60" s="250"/>
      <c r="I60" s="250"/>
      <c r="J60" s="278"/>
      <c r="K60" s="250"/>
      <c r="L60" s="250"/>
      <c r="M60" s="250"/>
      <c r="N60" s="250"/>
    </row>
    <row r="61" spans="2:16" ht="15.5">
      <c r="B61" s="278" t="s">
        <v>632</v>
      </c>
      <c r="C61" s="250"/>
      <c r="D61" s="250"/>
      <c r="E61" s="250"/>
      <c r="F61" s="250"/>
      <c r="G61" s="250"/>
      <c r="H61" s="218"/>
      <c r="I61" s="250"/>
      <c r="J61" s="278" t="s">
        <v>144</v>
      </c>
      <c r="K61" s="250"/>
      <c r="L61" s="250"/>
      <c r="M61" s="250"/>
      <c r="N61" s="250"/>
      <c r="O61" s="138"/>
      <c r="P61" s="151"/>
    </row>
    <row r="62" spans="2:16" ht="15.5">
      <c r="B62" s="278"/>
      <c r="C62" s="250"/>
      <c r="D62" s="250"/>
      <c r="E62" s="250"/>
      <c r="F62" s="250"/>
      <c r="G62" s="250"/>
      <c r="H62" s="250"/>
      <c r="I62" s="250"/>
      <c r="J62" s="278"/>
      <c r="K62" s="250"/>
      <c r="L62" s="250"/>
      <c r="M62" s="250"/>
      <c r="N62" s="250"/>
    </row>
    <row r="63" spans="2:16" ht="15.5">
      <c r="B63" s="278" t="s">
        <v>86</v>
      </c>
      <c r="C63" s="250"/>
      <c r="D63" s="250"/>
      <c r="E63" s="250"/>
      <c r="F63" s="250"/>
      <c r="G63" s="250"/>
      <c r="H63" s="218"/>
      <c r="I63" s="250"/>
      <c r="J63" s="278" t="s">
        <v>118</v>
      </c>
      <c r="K63" s="250"/>
      <c r="L63" s="250"/>
      <c r="M63" s="250"/>
      <c r="N63" s="250"/>
      <c r="O63" s="138"/>
      <c r="P63" s="151"/>
    </row>
    <row r="64" spans="2:16" ht="15.5">
      <c r="B64" s="278"/>
      <c r="C64" s="250"/>
      <c r="D64" s="250"/>
      <c r="E64" s="250"/>
      <c r="F64" s="250"/>
      <c r="G64" s="250"/>
      <c r="H64" s="250"/>
      <c r="I64" s="250"/>
      <c r="J64" s="278"/>
      <c r="K64" s="250"/>
      <c r="L64" s="250"/>
      <c r="M64" s="250"/>
      <c r="N64" s="250"/>
    </row>
    <row r="65" spans="1:19" ht="15.5">
      <c r="B65" s="278" t="s">
        <v>145</v>
      </c>
      <c r="C65" s="250"/>
      <c r="D65" s="250"/>
      <c r="E65" s="250"/>
      <c r="F65" s="250"/>
      <c r="G65" s="250"/>
      <c r="H65" s="218"/>
      <c r="I65" s="250"/>
      <c r="J65" s="278" t="s">
        <v>342</v>
      </c>
      <c r="K65" s="250"/>
      <c r="L65" s="250"/>
      <c r="M65" s="250"/>
      <c r="N65" s="250"/>
      <c r="O65" s="138"/>
      <c r="P65" s="151"/>
    </row>
    <row r="66" spans="1:19" ht="15.5">
      <c r="B66" s="278"/>
      <c r="C66" s="250"/>
      <c r="D66" s="250"/>
      <c r="E66" s="250"/>
      <c r="F66" s="250"/>
      <c r="G66" s="250"/>
      <c r="H66" s="250"/>
      <c r="I66" s="250"/>
      <c r="J66" s="278"/>
      <c r="K66" s="250"/>
      <c r="L66" s="250"/>
      <c r="M66" s="250"/>
      <c r="N66" s="250"/>
    </row>
    <row r="67" spans="1:19" ht="15.5">
      <c r="B67" s="278" t="s">
        <v>143</v>
      </c>
      <c r="C67" s="250"/>
      <c r="D67" s="250"/>
      <c r="E67" s="250"/>
      <c r="F67" s="250"/>
      <c r="G67" s="250"/>
      <c r="H67" s="218"/>
      <c r="I67" s="250"/>
      <c r="J67" s="278" t="s">
        <v>117</v>
      </c>
      <c r="K67" s="250"/>
      <c r="L67" s="250"/>
      <c r="M67" s="250"/>
      <c r="N67" s="250"/>
      <c r="O67" s="138"/>
      <c r="P67" s="151"/>
    </row>
    <row r="68" spans="1:19" ht="20" customHeight="1">
      <c r="B68" s="29"/>
    </row>
    <row r="69" spans="1:19" ht="40" customHeight="1">
      <c r="B69" s="29"/>
    </row>
    <row r="70" spans="1:19" ht="29" customHeight="1">
      <c r="A70" s="176"/>
      <c r="B70" s="486" t="s">
        <v>65</v>
      </c>
      <c r="C70" s="486"/>
      <c r="D70" s="486"/>
      <c r="E70" s="486"/>
      <c r="F70" s="486"/>
      <c r="G70" s="486"/>
      <c r="H70" s="176"/>
      <c r="I70" s="176"/>
      <c r="J70" s="176"/>
      <c r="K70" s="176"/>
      <c r="L70" s="176"/>
      <c r="M70" s="176"/>
      <c r="N70" s="176"/>
      <c r="O70" s="176"/>
      <c r="R70" s="40"/>
      <c r="S70" s="40"/>
    </row>
    <row r="71" spans="1:19" s="101" customFormat="1" ht="16" customHeight="1">
      <c r="B71" s="197"/>
      <c r="C71" s="197"/>
      <c r="D71" s="197"/>
      <c r="E71" s="197"/>
      <c r="F71" s="197"/>
      <c r="G71" s="197"/>
      <c r="R71" s="219"/>
      <c r="S71" s="219"/>
    </row>
    <row r="72" spans="1:19" s="158" customFormat="1" ht="59.5" customHeight="1">
      <c r="B72" s="519" t="s">
        <v>666</v>
      </c>
      <c r="C72" s="519"/>
      <c r="D72" s="519"/>
      <c r="E72" s="519"/>
      <c r="F72" s="519"/>
      <c r="G72" s="519"/>
      <c r="H72" s="519"/>
      <c r="I72" s="519"/>
      <c r="J72" s="519"/>
      <c r="K72" s="519"/>
      <c r="L72" s="519"/>
      <c r="M72" s="519"/>
      <c r="N72" s="519"/>
      <c r="O72" s="519"/>
      <c r="P72" s="183"/>
      <c r="Q72" s="178"/>
    </row>
    <row r="73" spans="1:19" s="158" customFormat="1" ht="3" customHeight="1">
      <c r="B73" s="220"/>
      <c r="C73" s="220"/>
      <c r="D73" s="220"/>
      <c r="E73" s="220"/>
      <c r="F73" s="220"/>
      <c r="G73" s="220"/>
      <c r="H73" s="220"/>
      <c r="I73" s="220"/>
      <c r="J73" s="220"/>
      <c r="K73" s="220"/>
      <c r="L73" s="220"/>
      <c r="M73" s="220"/>
      <c r="N73" s="220"/>
      <c r="O73" s="220"/>
      <c r="P73" s="183"/>
      <c r="Q73" s="177"/>
    </row>
    <row r="74" spans="1:19" s="158" customFormat="1" ht="52.5" customHeight="1">
      <c r="B74" s="519" t="s">
        <v>667</v>
      </c>
      <c r="C74" s="519"/>
      <c r="D74" s="519"/>
      <c r="E74" s="519"/>
      <c r="F74" s="519"/>
      <c r="G74" s="519"/>
      <c r="H74" s="519"/>
      <c r="I74" s="519"/>
      <c r="J74" s="519"/>
      <c r="K74" s="519"/>
      <c r="L74" s="519"/>
      <c r="M74" s="519"/>
      <c r="N74" s="519"/>
      <c r="O74" s="519"/>
      <c r="P74" s="183"/>
      <c r="Q74" s="177"/>
    </row>
    <row r="75" spans="1:19" ht="3" customHeight="1">
      <c r="B75" s="221"/>
      <c r="C75" s="221"/>
      <c r="D75" s="221"/>
      <c r="E75" s="221"/>
      <c r="F75" s="221"/>
      <c r="G75" s="221"/>
      <c r="H75" s="221"/>
      <c r="I75" s="221"/>
      <c r="J75" s="221"/>
      <c r="K75" s="221"/>
      <c r="L75" s="221"/>
      <c r="M75" s="221"/>
      <c r="N75" s="221"/>
      <c r="O75" s="221"/>
      <c r="P75" s="184"/>
      <c r="Q75" s="44"/>
    </row>
    <row r="76" spans="1:19" s="158" customFormat="1" ht="39.5" customHeight="1">
      <c r="B76" s="614" t="s">
        <v>186</v>
      </c>
      <c r="C76" s="614"/>
      <c r="D76" s="614"/>
      <c r="E76" s="614"/>
      <c r="F76" s="614"/>
      <c r="G76" s="614"/>
      <c r="H76" s="614"/>
      <c r="I76" s="614"/>
      <c r="J76" s="614"/>
      <c r="K76" s="614"/>
      <c r="L76" s="614"/>
      <c r="M76" s="614"/>
      <c r="N76" s="614"/>
      <c r="O76" s="614"/>
      <c r="P76" s="185"/>
      <c r="Q76" s="179"/>
    </row>
    <row r="77" spans="1:19" ht="60" customHeight="1"/>
    <row r="78" spans="1:19" s="101" customFormat="1" ht="31" customHeight="1" thickBot="1">
      <c r="A78" s="229"/>
      <c r="B78" s="515" t="s">
        <v>48</v>
      </c>
      <c r="C78" s="515"/>
      <c r="D78" s="515"/>
      <c r="E78" s="515"/>
      <c r="F78" s="515"/>
      <c r="G78" s="515"/>
      <c r="H78" s="229"/>
      <c r="I78" s="229"/>
      <c r="J78" s="229"/>
      <c r="K78" s="229"/>
      <c r="L78" s="229"/>
      <c r="M78" s="229"/>
      <c r="N78" s="229"/>
      <c r="O78" s="229"/>
    </row>
    <row r="79" spans="1:19" ht="20" customHeight="1" thickBot="1">
      <c r="B79" s="28"/>
      <c r="C79" s="45"/>
    </row>
    <row r="80" spans="1:19" s="158" customFormat="1" ht="27" customHeight="1">
      <c r="B80" s="139">
        <v>1</v>
      </c>
      <c r="C80" s="615" t="s">
        <v>390</v>
      </c>
      <c r="D80" s="615"/>
      <c r="E80" s="615"/>
      <c r="F80" s="615"/>
      <c r="G80" s="615"/>
      <c r="H80" s="615"/>
      <c r="I80" s="615"/>
      <c r="J80" s="615"/>
      <c r="K80" s="615"/>
      <c r="L80" s="615"/>
      <c r="M80" s="615"/>
      <c r="N80" s="615"/>
      <c r="O80" s="615"/>
      <c r="P80" s="223"/>
      <c r="Q80" s="173" t="s">
        <v>77</v>
      </c>
    </row>
    <row r="81" spans="1:18" s="38" customFormat="1" ht="3" customHeight="1" thickBot="1">
      <c r="B81" s="140"/>
      <c r="C81" s="141"/>
      <c r="D81" s="141"/>
      <c r="E81" s="141"/>
      <c r="F81" s="141"/>
      <c r="G81" s="141"/>
      <c r="H81" s="141"/>
      <c r="I81" s="141"/>
      <c r="J81" s="141"/>
      <c r="K81" s="141"/>
      <c r="L81" s="141"/>
      <c r="M81" s="141"/>
      <c r="N81" s="141"/>
      <c r="O81" s="141"/>
      <c r="P81" s="186"/>
      <c r="Q81" s="180"/>
    </row>
    <row r="82" spans="1:18" ht="18" customHeight="1">
      <c r="C82" s="589" t="s">
        <v>58</v>
      </c>
      <c r="D82" s="590"/>
      <c r="E82" s="590"/>
      <c r="F82" s="590"/>
      <c r="G82" s="590"/>
      <c r="H82" s="590"/>
      <c r="I82" s="590"/>
      <c r="J82" s="590"/>
      <c r="K82" s="590"/>
      <c r="L82" s="591"/>
      <c r="M82" s="591"/>
      <c r="N82" s="591"/>
      <c r="O82" s="592"/>
      <c r="P82" s="430"/>
      <c r="Q82" s="601" t="s">
        <v>572</v>
      </c>
    </row>
    <row r="83" spans="1:18" s="43" customFormat="1" ht="29.25" customHeight="1">
      <c r="B83" s="42"/>
      <c r="C83" s="593" t="s">
        <v>63</v>
      </c>
      <c r="D83" s="593"/>
      <c r="E83" s="593"/>
      <c r="F83" s="588" t="s">
        <v>64</v>
      </c>
      <c r="G83" s="588"/>
      <c r="H83" s="588"/>
      <c r="I83" s="581" t="s">
        <v>62</v>
      </c>
      <c r="J83" s="581"/>
      <c r="K83" s="581"/>
      <c r="L83" s="46"/>
      <c r="M83" s="47"/>
      <c r="N83" s="47"/>
      <c r="O83" s="47"/>
      <c r="P83" s="187"/>
      <c r="Q83" s="602"/>
      <c r="R83" s="29"/>
    </row>
    <row r="84" spans="1:18" s="38" customFormat="1">
      <c r="B84" s="48"/>
      <c r="C84" s="595"/>
      <c r="D84" s="596"/>
      <c r="E84" s="597"/>
      <c r="F84" s="595"/>
      <c r="G84" s="596"/>
      <c r="H84" s="597"/>
      <c r="I84" s="595"/>
      <c r="J84" s="596"/>
      <c r="K84" s="597"/>
      <c r="L84" s="49"/>
      <c r="M84" s="580" t="str">
        <f>IF(
 OR(
  AND(C84="X",F84="X",I84="X"),AND(C84="X",F84="X"),AND(C84="X",I84="X"),AND(F84="X",I84="X")),
  "MOTSTRIDIG BEDÖMNING",
  IF(
   AND(ISNUMBER(C82),I84="X"),
   "MOTSTRIDIGT SVAR",
   IF(
    I84="X",
    "FRÅGAN ÄR BESVARAD",
    IF(
     AND(NOT(ISNUMBER(C82)),
     NOT(OR(C84="X",F84="X"))),
     "FRÅGAN ÄR OBESVARAD",
     IF(
      AND(NOT(ISNUMBER(C82)),
      OR(C84="X",F84="X")),
      "ANGE SVAR",
      IF(
       AND(ISNUMBER(C82),
       NOT(OR(C84="X",F84="X"))),
       "ANGE BEDÖMNING",
       "FRÅGAN ÄR BESVARAD"))))))</f>
        <v>FRÅGAN ÄR OBESVARAD</v>
      </c>
      <c r="N84" s="580"/>
      <c r="O84" s="580"/>
      <c r="P84" s="188"/>
      <c r="Q84" s="602"/>
      <c r="R84" s="29"/>
    </row>
    <row r="85" spans="1:18" ht="25" customHeight="1">
      <c r="Q85" s="602"/>
    </row>
    <row r="86" spans="1:18" ht="35" customHeight="1" thickBot="1">
      <c r="Q86" s="603"/>
    </row>
    <row r="87" spans="1:18" ht="42" customHeight="1">
      <c r="A87" s="418"/>
      <c r="B87" s="139">
        <v>2</v>
      </c>
      <c r="C87" s="579" t="s">
        <v>391</v>
      </c>
      <c r="D87" s="579"/>
      <c r="E87" s="579"/>
      <c r="F87" s="579"/>
      <c r="G87" s="579"/>
      <c r="H87" s="579"/>
      <c r="I87" s="579"/>
      <c r="J87" s="579"/>
      <c r="K87" s="579"/>
      <c r="L87" s="579"/>
      <c r="M87" s="579"/>
      <c r="N87" s="579"/>
      <c r="O87" s="579"/>
      <c r="P87" s="189"/>
      <c r="Q87" s="109"/>
    </row>
    <row r="88" spans="1:18" s="38" customFormat="1" ht="6" customHeight="1">
      <c r="B88" s="140"/>
      <c r="C88" s="421"/>
      <c r="D88" s="421"/>
      <c r="E88" s="421"/>
      <c r="F88" s="421"/>
      <c r="G88" s="421"/>
      <c r="H88" s="421"/>
      <c r="I88" s="421"/>
      <c r="J88" s="421"/>
      <c r="K88" s="421"/>
      <c r="L88" s="421"/>
      <c r="M88" s="421"/>
      <c r="N88" s="421"/>
      <c r="O88" s="421"/>
      <c r="P88" s="189"/>
      <c r="Q88" s="109"/>
    </row>
    <row r="89" spans="1:18" ht="18" customHeight="1">
      <c r="C89" s="589" t="s">
        <v>70</v>
      </c>
      <c r="D89" s="590"/>
      <c r="E89" s="590"/>
      <c r="F89" s="590"/>
      <c r="G89" s="590"/>
      <c r="H89" s="590"/>
      <c r="I89" s="590"/>
      <c r="J89" s="590"/>
      <c r="K89" s="590"/>
      <c r="L89" s="591"/>
      <c r="M89" s="591"/>
      <c r="N89" s="591"/>
      <c r="O89" s="592"/>
      <c r="P89" s="430"/>
      <c r="Q89" s="110"/>
    </row>
    <row r="90" spans="1:18" s="43" customFormat="1" ht="29.25" customHeight="1">
      <c r="B90" s="42"/>
      <c r="C90" s="593" t="s">
        <v>63</v>
      </c>
      <c r="D90" s="593"/>
      <c r="E90" s="593"/>
      <c r="F90" s="588" t="s">
        <v>64</v>
      </c>
      <c r="G90" s="588"/>
      <c r="H90" s="588"/>
      <c r="I90" s="581" t="s">
        <v>62</v>
      </c>
      <c r="J90" s="581"/>
      <c r="K90" s="581"/>
      <c r="L90" s="46"/>
      <c r="M90" s="46"/>
      <c r="N90" s="46"/>
      <c r="O90" s="46"/>
      <c r="P90" s="190"/>
      <c r="Q90" s="121"/>
      <c r="R90" s="29"/>
    </row>
    <row r="91" spans="1:18" s="38" customFormat="1">
      <c r="B91" s="48"/>
      <c r="C91" s="598"/>
      <c r="D91" s="599"/>
      <c r="E91" s="600"/>
      <c r="F91" s="598"/>
      <c r="G91" s="599"/>
      <c r="H91" s="600"/>
      <c r="I91" s="598"/>
      <c r="J91" s="599"/>
      <c r="K91" s="600"/>
      <c r="L91" s="49"/>
      <c r="M91" s="580" t="str">
        <f>IF(
 OR(
  AND(C91="X",F91="X",I91="X"),AND(C91="X",F91="X"),AND(C91="X",I91="X"),AND(F91="X",I91="X")),
  "MOTSTRIDIG BEDÖMNING",
  IF(
   AND(ISNUMBER(C89),I91="X"),
   "MOTSTRIDIGT SVAR",
   IF(
    I91="X",
    "FRÅGAN ÄR BESVARAD",
    IF(
     AND(NOT(ISNUMBER(C89)),
     NOT(OR(C91="X",F91="X"))),
     "FRÅGAN ÄR OBESVARAD",
     IF(
      AND(NOT(ISNUMBER(C89)),
      OR(C91="X",F91="X")),
      "ANGE SVAR",
      IF(
       AND(ISNUMBER(C89),
       NOT(OR(C91="X",F91="X"))),
       "ANGE BEDÖMNING",
       "FRÅGAN ÄR BESVARAD"))))))</f>
        <v>FRÅGAN ÄR OBESVARAD</v>
      </c>
      <c r="N91" s="580"/>
      <c r="O91" s="580"/>
      <c r="P91" s="188"/>
      <c r="Q91" s="111"/>
      <c r="R91" s="29"/>
    </row>
    <row r="92" spans="1:18" ht="60" customHeight="1">
      <c r="Q92" s="103"/>
    </row>
    <row r="93" spans="1:18" ht="43" customHeight="1">
      <c r="A93" s="418"/>
      <c r="B93" s="139">
        <v>3</v>
      </c>
      <c r="C93" s="579" t="s">
        <v>392</v>
      </c>
      <c r="D93" s="579"/>
      <c r="E93" s="579"/>
      <c r="F93" s="579"/>
      <c r="G93" s="579"/>
      <c r="H93" s="579"/>
      <c r="I93" s="579"/>
      <c r="J93" s="579"/>
      <c r="K93" s="579"/>
      <c r="L93" s="579"/>
      <c r="M93" s="579"/>
      <c r="N93" s="579"/>
      <c r="O93" s="579"/>
      <c r="P93" s="189"/>
      <c r="Q93" s="109"/>
    </row>
    <row r="94" spans="1:18" s="38" customFormat="1" ht="6" customHeight="1">
      <c r="B94" s="140"/>
      <c r="C94" s="421"/>
      <c r="D94" s="421"/>
      <c r="E94" s="421"/>
      <c r="F94" s="421"/>
      <c r="G94" s="421"/>
      <c r="H94" s="421"/>
      <c r="I94" s="421"/>
      <c r="J94" s="421"/>
      <c r="K94" s="421"/>
      <c r="L94" s="421"/>
      <c r="M94" s="421"/>
      <c r="N94" s="421"/>
      <c r="O94" s="421"/>
      <c r="P94" s="189"/>
      <c r="Q94" s="109"/>
    </row>
    <row r="95" spans="1:18" ht="18" customHeight="1">
      <c r="C95" s="594" t="s">
        <v>70</v>
      </c>
      <c r="D95" s="591"/>
      <c r="E95" s="591"/>
      <c r="F95" s="591"/>
      <c r="G95" s="591"/>
      <c r="H95" s="591"/>
      <c r="I95" s="591"/>
      <c r="J95" s="591"/>
      <c r="K95" s="591"/>
      <c r="L95" s="591"/>
      <c r="M95" s="591"/>
      <c r="N95" s="591"/>
      <c r="O95" s="592"/>
      <c r="P95" s="430"/>
      <c r="Q95" s="110"/>
    </row>
    <row r="96" spans="1:18" s="43" customFormat="1" ht="29.25" customHeight="1">
      <c r="B96" s="42"/>
      <c r="C96" s="593" t="s">
        <v>63</v>
      </c>
      <c r="D96" s="593"/>
      <c r="E96" s="593"/>
      <c r="F96" s="588" t="s">
        <v>64</v>
      </c>
      <c r="G96" s="588"/>
      <c r="H96" s="588"/>
      <c r="I96" s="581" t="s">
        <v>62</v>
      </c>
      <c r="J96" s="581"/>
      <c r="K96" s="581"/>
      <c r="L96" s="46"/>
      <c r="M96" s="46"/>
      <c r="N96" s="46"/>
      <c r="O96" s="46"/>
      <c r="P96" s="190"/>
      <c r="Q96" s="121"/>
      <c r="R96" s="29"/>
    </row>
    <row r="97" spans="1:18" s="38" customFormat="1">
      <c r="B97" s="48"/>
      <c r="C97" s="576"/>
      <c r="D97" s="577"/>
      <c r="E97" s="578"/>
      <c r="F97" s="576"/>
      <c r="G97" s="577"/>
      <c r="H97" s="578"/>
      <c r="I97" s="576"/>
      <c r="J97" s="577"/>
      <c r="K97" s="578"/>
      <c r="L97" s="49"/>
      <c r="M97" s="580" t="str">
        <f>IF(
 OR(
  AND(C97="X",F97="X",I97="X"),AND(C97="X",F97="X"),AND(C97="X",I97="X"),AND(F97="X",I97="X")),
  "MOTSTRIDIG BEDÖMNING",
  IF(
   AND(ISNUMBER(C95),I97="X"),
   "MOTSTRIDIGT SVAR",
   IF(
    I97="X",
    "FRÅGAN ÄR BESVARAD",
    IF(
     AND(NOT(ISNUMBER(C95)),
     NOT(OR(C97="X",F97="X"))),
     "FRÅGAN ÄR OBESVARAD",
     IF(
      AND(NOT(ISNUMBER(C95)),
      OR(C97="X",F97="X")),
      "ANGE SVAR",
      IF(
       AND(ISNUMBER(C95),
       NOT(OR(C97="X",F97="X"))),
       "ANGE BEDÖMNING",
       "FRÅGAN ÄR BESVARAD"))))))</f>
        <v>FRÅGAN ÄR OBESVARAD</v>
      </c>
      <c r="N97" s="580"/>
      <c r="O97" s="580"/>
      <c r="P97" s="188"/>
      <c r="Q97" s="111"/>
      <c r="R97" s="29"/>
    </row>
    <row r="98" spans="1:18" ht="60" customHeight="1">
      <c r="Q98" s="103"/>
    </row>
    <row r="99" spans="1:18" ht="43" customHeight="1">
      <c r="B99" s="139">
        <v>4</v>
      </c>
      <c r="C99" s="579" t="s">
        <v>393</v>
      </c>
      <c r="D99" s="579"/>
      <c r="E99" s="579"/>
      <c r="F99" s="579"/>
      <c r="G99" s="579"/>
      <c r="H99" s="579"/>
      <c r="I99" s="579"/>
      <c r="J99" s="579"/>
      <c r="K99" s="579"/>
      <c r="L99" s="579"/>
      <c r="M99" s="579"/>
      <c r="N99" s="579"/>
      <c r="O99" s="579"/>
      <c r="P99" s="189"/>
      <c r="Q99" s="109"/>
    </row>
    <row r="100" spans="1:18" s="38" customFormat="1" ht="7" customHeight="1">
      <c r="B100" s="140"/>
      <c r="C100" s="421"/>
      <c r="D100" s="421"/>
      <c r="E100" s="421"/>
      <c r="F100" s="421"/>
      <c r="G100" s="421"/>
      <c r="H100" s="421"/>
      <c r="I100" s="421"/>
      <c r="J100" s="421"/>
      <c r="K100" s="421"/>
      <c r="L100" s="421"/>
      <c r="M100" s="421"/>
      <c r="N100" s="421"/>
      <c r="O100" s="421"/>
      <c r="P100" s="189"/>
      <c r="Q100" s="109"/>
    </row>
    <row r="101" spans="1:18" ht="18" customHeight="1">
      <c r="C101" s="589" t="s">
        <v>70</v>
      </c>
      <c r="D101" s="590"/>
      <c r="E101" s="590"/>
      <c r="F101" s="590"/>
      <c r="G101" s="590"/>
      <c r="H101" s="590"/>
      <c r="I101" s="590"/>
      <c r="J101" s="590"/>
      <c r="K101" s="590"/>
      <c r="L101" s="591"/>
      <c r="M101" s="591"/>
      <c r="N101" s="591"/>
      <c r="O101" s="592"/>
      <c r="P101" s="430"/>
      <c r="Q101" s="110"/>
    </row>
    <row r="102" spans="1:18" s="43" customFormat="1" ht="29.25" customHeight="1">
      <c r="B102" s="42"/>
      <c r="C102" s="593" t="s">
        <v>63</v>
      </c>
      <c r="D102" s="593"/>
      <c r="E102" s="593"/>
      <c r="F102" s="588" t="s">
        <v>64</v>
      </c>
      <c r="G102" s="588"/>
      <c r="H102" s="588"/>
      <c r="I102" s="581" t="s">
        <v>62</v>
      </c>
      <c r="J102" s="581"/>
      <c r="K102" s="581"/>
      <c r="L102" s="46"/>
      <c r="M102" s="46"/>
      <c r="N102" s="46"/>
      <c r="O102" s="46"/>
      <c r="P102" s="190"/>
      <c r="Q102" s="121"/>
      <c r="R102" s="29"/>
    </row>
    <row r="103" spans="1:18" s="38" customFormat="1">
      <c r="B103" s="48"/>
      <c r="C103" s="598"/>
      <c r="D103" s="599"/>
      <c r="E103" s="600"/>
      <c r="F103" s="598"/>
      <c r="G103" s="599"/>
      <c r="H103" s="600"/>
      <c r="I103" s="598"/>
      <c r="J103" s="599"/>
      <c r="K103" s="600"/>
      <c r="L103" s="49"/>
      <c r="M103" s="580" t="str">
        <f>IF(
 OR(
  AND(C103="X",F103="X",I103="X"),AND(C103="X",F103="X"),AND(C103="X",I103="X"),AND(F103="X",I103="X")),
  "MOTSTRIDIG BEDÖMNING",
  IF(
   AND(ISNUMBER(C101),I103="X"),
   "MOTSTRIDIGT SVAR",
   IF(
    I103="X",
    "FRÅGAN ÄR BESVARAD",
    IF(
     AND(NOT(ISNUMBER(C101)),
     NOT(OR(C103="X",F103="X"))),
     "FRÅGAN ÄR OBESVARAD",
     IF(
      AND(NOT(ISNUMBER(C101)),
      OR(C103="X",F103="X")),
      "ANGE SVAR",
      IF(
       AND(ISNUMBER(C101),
       NOT(OR(C103="X",F103="X"))),
       "ANGE BEDÖMNING",
       "FRÅGAN ÄR BESVARAD"))))))</f>
        <v>FRÅGAN ÄR OBESVARAD</v>
      </c>
      <c r="N103" s="580"/>
      <c r="O103" s="580"/>
      <c r="P103" s="188"/>
      <c r="Q103" s="111"/>
      <c r="R103" s="29"/>
    </row>
    <row r="104" spans="1:18" ht="10" customHeight="1">
      <c r="Q104" s="103"/>
    </row>
    <row r="105" spans="1:18" ht="10" customHeight="1">
      <c r="Q105" s="103"/>
    </row>
    <row r="106" spans="1:18" ht="40" customHeight="1">
      <c r="Q106" s="103"/>
    </row>
    <row r="107" spans="1:18" s="101" customFormat="1" ht="31" customHeight="1" thickBot="1">
      <c r="A107" s="228"/>
      <c r="B107" s="295" t="s">
        <v>389</v>
      </c>
      <c r="C107" s="295"/>
      <c r="D107" s="295"/>
      <c r="E107" s="295"/>
      <c r="F107" s="295"/>
      <c r="G107" s="295"/>
      <c r="H107" s="228"/>
      <c r="I107" s="228"/>
      <c r="J107" s="228"/>
      <c r="K107" s="228"/>
      <c r="L107" s="228"/>
      <c r="M107" s="228"/>
      <c r="N107" s="228"/>
      <c r="O107" s="228"/>
      <c r="P107" s="191"/>
      <c r="Q107" s="225"/>
    </row>
    <row r="108" spans="1:18" ht="20" customHeight="1" thickBot="1">
      <c r="B108" s="108"/>
      <c r="C108" s="227"/>
      <c r="Q108" s="103"/>
    </row>
    <row r="109" spans="1:18" s="418" customFormat="1" ht="42" customHeight="1" thickBot="1">
      <c r="B109" s="139">
        <v>5</v>
      </c>
      <c r="C109" s="579" t="s">
        <v>394</v>
      </c>
      <c r="D109" s="579"/>
      <c r="E109" s="579"/>
      <c r="F109" s="579"/>
      <c r="G109" s="579"/>
      <c r="H109" s="579"/>
      <c r="I109" s="579"/>
      <c r="J109" s="579"/>
      <c r="K109" s="579"/>
      <c r="L109" s="579"/>
      <c r="M109" s="579"/>
      <c r="N109" s="579"/>
      <c r="O109" s="579"/>
      <c r="P109" s="194"/>
      <c r="Q109" s="173" t="s">
        <v>77</v>
      </c>
    </row>
    <row r="110" spans="1:18" s="38" customFormat="1" ht="6" customHeight="1">
      <c r="B110" s="140"/>
      <c r="C110" s="421"/>
      <c r="D110" s="421"/>
      <c r="E110" s="421"/>
      <c r="F110" s="421"/>
      <c r="G110" s="421"/>
      <c r="H110" s="421"/>
      <c r="I110" s="421"/>
      <c r="J110" s="421"/>
      <c r="K110" s="421"/>
      <c r="L110" s="421"/>
      <c r="M110" s="421"/>
      <c r="N110" s="421"/>
      <c r="O110" s="421"/>
      <c r="P110" s="189"/>
      <c r="Q110" s="616" t="s">
        <v>573</v>
      </c>
    </row>
    <row r="111" spans="1:18" ht="18" customHeight="1">
      <c r="C111" s="589" t="s">
        <v>58</v>
      </c>
      <c r="D111" s="590"/>
      <c r="E111" s="590"/>
      <c r="F111" s="590"/>
      <c r="G111" s="590"/>
      <c r="H111" s="590"/>
      <c r="I111" s="590"/>
      <c r="J111" s="590"/>
      <c r="K111" s="590"/>
      <c r="L111" s="591"/>
      <c r="M111" s="591"/>
      <c r="N111" s="591"/>
      <c r="O111" s="592"/>
      <c r="P111" s="431"/>
      <c r="Q111" s="617"/>
    </row>
    <row r="112" spans="1:18" s="43" customFormat="1" ht="29.25" customHeight="1">
      <c r="B112" s="42"/>
      <c r="C112" s="593" t="s">
        <v>63</v>
      </c>
      <c r="D112" s="593"/>
      <c r="E112" s="593"/>
      <c r="F112" s="588" t="s">
        <v>64</v>
      </c>
      <c r="G112" s="588"/>
      <c r="H112" s="588"/>
      <c r="I112" s="581" t="s">
        <v>62</v>
      </c>
      <c r="J112" s="581"/>
      <c r="K112" s="581"/>
      <c r="L112" s="46"/>
      <c r="M112" s="46"/>
      <c r="N112" s="46"/>
      <c r="O112" s="46"/>
      <c r="P112" s="190"/>
      <c r="Q112" s="617"/>
      <c r="R112" s="29"/>
    </row>
    <row r="113" spans="1:18" s="38" customFormat="1">
      <c r="B113" s="48"/>
      <c r="C113" s="598"/>
      <c r="D113" s="599"/>
      <c r="E113" s="600"/>
      <c r="F113" s="598"/>
      <c r="G113" s="599"/>
      <c r="H113" s="600"/>
      <c r="I113" s="598"/>
      <c r="J113" s="599"/>
      <c r="K113" s="600"/>
      <c r="L113" s="49"/>
      <c r="M113" s="580" t="str">
        <f>IF(
 OR(
  AND(C113="X",F113="X",I113="X"),AND(C113="X",F113="X"),AND(C113="X",I113="X"),AND(F113="X",I113="X")),
  "MOTSTRIDIG BEDÖMNING",
  IF(
   AND(ISNUMBER(C111),I113="X"),
   "MOTSTRIDIGT SVAR",
   IF(
    I113="X",
    "FRÅGAN ÄR BESVARAD",
    IF(
     AND(NOT(ISNUMBER(C111)),
     NOT(OR(C113="X",F113="X"))),
     "FRÅGAN ÄR OBESVARAD",
     IF(
      AND(NOT(ISNUMBER(C111)),
      OR(C113="X",F113="X")),
      "ANGE SVAR",
      IF(
       AND(ISNUMBER(C111),
       NOT(OR(C113="X",F113="X"))),
       "ANGE BEDÖMNING",
       "FRÅGAN ÄR BESVARAD"))))))</f>
        <v>FRÅGAN ÄR OBESVARAD</v>
      </c>
      <c r="N113" s="580"/>
      <c r="O113" s="580"/>
      <c r="P113" s="192"/>
      <c r="Q113" s="617"/>
      <c r="R113" s="29"/>
    </row>
    <row r="114" spans="1:18" ht="20" customHeight="1">
      <c r="O114" s="38"/>
      <c r="P114" s="151"/>
      <c r="Q114" s="617"/>
    </row>
    <row r="115" spans="1:18" ht="10" customHeight="1" thickBot="1">
      <c r="O115" s="38"/>
      <c r="P115" s="151"/>
      <c r="Q115" s="618"/>
    </row>
    <row r="116" spans="1:18" ht="10" customHeight="1">
      <c r="O116" s="38"/>
      <c r="P116" s="151"/>
      <c r="Q116" s="222"/>
    </row>
    <row r="117" spans="1:18" ht="20" customHeight="1">
      <c r="O117" s="38"/>
      <c r="P117" s="151"/>
      <c r="Q117" s="222"/>
    </row>
    <row r="118" spans="1:18" s="101" customFormat="1" ht="31" customHeight="1" thickBot="1">
      <c r="A118" s="230"/>
      <c r="B118" s="515" t="s">
        <v>57</v>
      </c>
      <c r="C118" s="515"/>
      <c r="D118" s="515"/>
      <c r="E118" s="515"/>
      <c r="F118" s="515"/>
      <c r="G118" s="515"/>
      <c r="H118" s="230"/>
      <c r="I118" s="230"/>
      <c r="J118" s="230"/>
      <c r="K118" s="230"/>
      <c r="L118" s="230"/>
      <c r="M118" s="230"/>
      <c r="N118" s="230"/>
      <c r="O118" s="230"/>
      <c r="Q118" s="225"/>
    </row>
    <row r="119" spans="1:18" ht="20" customHeight="1" thickBot="1">
      <c r="B119" s="108"/>
      <c r="C119" s="45"/>
      <c r="Q119" s="103"/>
    </row>
    <row r="120" spans="1:18" ht="42" customHeight="1" thickBot="1">
      <c r="B120" s="139">
        <v>6</v>
      </c>
      <c r="C120" s="579" t="s">
        <v>395</v>
      </c>
      <c r="D120" s="579"/>
      <c r="E120" s="579"/>
      <c r="F120" s="579"/>
      <c r="G120" s="579"/>
      <c r="H120" s="579"/>
      <c r="I120" s="579"/>
      <c r="J120" s="579"/>
      <c r="K120" s="579"/>
      <c r="L120" s="579"/>
      <c r="M120" s="579"/>
      <c r="N120" s="579"/>
      <c r="O120" s="579"/>
      <c r="P120" s="189"/>
      <c r="Q120" s="173" t="s">
        <v>77</v>
      </c>
    </row>
    <row r="121" spans="1:18" s="38" customFormat="1" ht="6" customHeight="1">
      <c r="B121" s="140"/>
      <c r="C121" s="421"/>
      <c r="D121" s="421"/>
      <c r="E121" s="421"/>
      <c r="F121" s="421"/>
      <c r="G121" s="421"/>
      <c r="H121" s="421"/>
      <c r="I121" s="421"/>
      <c r="J121" s="421"/>
      <c r="K121" s="421"/>
      <c r="L121" s="421"/>
      <c r="M121" s="421"/>
      <c r="N121" s="421"/>
      <c r="O121" s="421"/>
      <c r="P121" s="189"/>
      <c r="Q121" s="616" t="s">
        <v>574</v>
      </c>
    </row>
    <row r="122" spans="1:18" ht="18" customHeight="1">
      <c r="C122" s="589" t="s">
        <v>58</v>
      </c>
      <c r="D122" s="590"/>
      <c r="E122" s="590"/>
      <c r="F122" s="590"/>
      <c r="G122" s="590"/>
      <c r="H122" s="590"/>
      <c r="I122" s="590"/>
      <c r="J122" s="590"/>
      <c r="K122" s="590"/>
      <c r="L122" s="591"/>
      <c r="M122" s="591"/>
      <c r="N122" s="591"/>
      <c r="O122" s="592"/>
      <c r="P122" s="431"/>
      <c r="Q122" s="617"/>
    </row>
    <row r="123" spans="1:18" s="43" customFormat="1" ht="29.25" customHeight="1">
      <c r="B123" s="42"/>
      <c r="C123" s="593" t="s">
        <v>63</v>
      </c>
      <c r="D123" s="593"/>
      <c r="E123" s="593"/>
      <c r="F123" s="588" t="s">
        <v>64</v>
      </c>
      <c r="G123" s="588"/>
      <c r="H123" s="588"/>
      <c r="I123" s="581" t="s">
        <v>62</v>
      </c>
      <c r="J123" s="581"/>
      <c r="K123" s="581"/>
      <c r="L123" s="46"/>
      <c r="M123" s="46"/>
      <c r="N123" s="46"/>
      <c r="O123" s="46"/>
      <c r="P123" s="190"/>
      <c r="Q123" s="617"/>
      <c r="R123" s="29"/>
    </row>
    <row r="124" spans="1:18" s="38" customFormat="1">
      <c r="B124" s="48"/>
      <c r="C124" s="576"/>
      <c r="D124" s="577"/>
      <c r="E124" s="578"/>
      <c r="F124" s="576"/>
      <c r="G124" s="577"/>
      <c r="H124" s="578"/>
      <c r="I124" s="576"/>
      <c r="J124" s="577"/>
      <c r="K124" s="578"/>
      <c r="L124" s="49"/>
      <c r="M124" s="580" t="str">
        <f>IF(
 OR(
  AND(C124="X",F124="X",I124="X"),AND(C124="X",F124="X"),AND(C124="X",I124="X"),AND(F124="X",I124="X")),
  "MOTSTRIDIG BEDÖMNING",
  IF(
   AND(ISNUMBER(C122),I124="X"),
   "MOTSTRIDIGT SVAR",
   IF(
    I124="X",
    "FRÅGAN ÄR BESVARAD",
    IF(
     AND(NOT(ISNUMBER(C122)),
     NOT(OR(C124="X",F124="X"))),
     "FRÅGAN ÄR OBESVARAD",
     IF(
      AND(NOT(ISNUMBER(C122)),
      OR(C124="X",F124="X")),
      "ANGE SVAR",
      IF(
       AND(ISNUMBER(C122),
       NOT(OR(C124="X",F124="X"))),
       "ANGE BEDÖMNING",
       "FRÅGAN ÄR BESVARAD"))))))</f>
        <v>FRÅGAN ÄR OBESVARAD</v>
      </c>
      <c r="N124" s="580"/>
      <c r="O124" s="580"/>
      <c r="P124" s="192"/>
      <c r="Q124" s="617"/>
      <c r="R124" s="29"/>
    </row>
    <row r="125" spans="1:18" ht="20" customHeight="1" thickBot="1">
      <c r="Q125" s="618"/>
    </row>
    <row r="126" spans="1:18" ht="40" customHeight="1" thickBot="1">
      <c r="Q126" s="103"/>
    </row>
    <row r="127" spans="1:18" ht="26" customHeight="1" thickBot="1">
      <c r="B127" s="139">
        <v>7</v>
      </c>
      <c r="C127" s="579" t="s">
        <v>396</v>
      </c>
      <c r="D127" s="579"/>
      <c r="E127" s="579"/>
      <c r="F127" s="579"/>
      <c r="G127" s="579"/>
      <c r="H127" s="579"/>
      <c r="I127" s="579"/>
      <c r="J127" s="579"/>
      <c r="K127" s="579"/>
      <c r="L127" s="579"/>
      <c r="M127" s="579"/>
      <c r="N127" s="579"/>
      <c r="O127" s="579"/>
      <c r="P127" s="189"/>
      <c r="Q127" s="173" t="s">
        <v>77</v>
      </c>
    </row>
    <row r="128" spans="1:18" s="38" customFormat="1" ht="3" customHeight="1">
      <c r="B128" s="140"/>
      <c r="C128" s="421"/>
      <c r="D128" s="421"/>
      <c r="E128" s="421"/>
      <c r="F128" s="421"/>
      <c r="G128" s="421"/>
      <c r="H128" s="421"/>
      <c r="I128" s="421"/>
      <c r="J128" s="421"/>
      <c r="K128" s="421"/>
      <c r="L128" s="421"/>
      <c r="M128" s="421"/>
      <c r="N128" s="421"/>
      <c r="O128" s="421"/>
      <c r="P128" s="189"/>
      <c r="Q128" s="619" t="s">
        <v>575</v>
      </c>
    </row>
    <row r="129" spans="2:18" ht="18" customHeight="1">
      <c r="C129" s="589" t="s">
        <v>58</v>
      </c>
      <c r="D129" s="590"/>
      <c r="E129" s="590"/>
      <c r="F129" s="590"/>
      <c r="G129" s="590"/>
      <c r="H129" s="590"/>
      <c r="I129" s="590"/>
      <c r="J129" s="590"/>
      <c r="K129" s="590"/>
      <c r="L129" s="591"/>
      <c r="M129" s="591"/>
      <c r="N129" s="591"/>
      <c r="O129" s="592"/>
      <c r="P129" s="431"/>
      <c r="Q129" s="620"/>
    </row>
    <row r="130" spans="2:18" s="43" customFormat="1" ht="29.25" customHeight="1">
      <c r="B130" s="42"/>
      <c r="C130" s="593" t="s">
        <v>63</v>
      </c>
      <c r="D130" s="593"/>
      <c r="E130" s="593"/>
      <c r="F130" s="588" t="s">
        <v>64</v>
      </c>
      <c r="G130" s="588"/>
      <c r="H130" s="588"/>
      <c r="I130" s="581" t="s">
        <v>62</v>
      </c>
      <c r="J130" s="581"/>
      <c r="K130" s="581"/>
      <c r="L130" s="46"/>
      <c r="M130" s="46"/>
      <c r="N130" s="46"/>
      <c r="O130" s="46"/>
      <c r="P130" s="190"/>
      <c r="Q130" s="620"/>
      <c r="R130" s="29"/>
    </row>
    <row r="131" spans="2:18" s="38" customFormat="1">
      <c r="B131" s="48"/>
      <c r="C131" s="576"/>
      <c r="D131" s="577"/>
      <c r="E131" s="578"/>
      <c r="F131" s="576"/>
      <c r="G131" s="577"/>
      <c r="H131" s="578"/>
      <c r="I131" s="576"/>
      <c r="J131" s="577"/>
      <c r="K131" s="578"/>
      <c r="L131" s="49"/>
      <c r="M131" s="580" t="str">
        <f>IF(
 OR(
  AND(C131="X",F131="X",I131="X"),AND(C131="X",F131="X"),AND(C131="X",I131="X"),AND(F131="X",I131="X")),
  "MOTSTRIDIG BEDÖMNING",
  IF(
   AND(ISNUMBER(C129),I131="X"),
   "MOTSTRIDIGT SVAR",
   IF(
    I131="X",
    "FRÅGAN ÄR BESVARAD",
    IF(
     AND(NOT(ISNUMBER(C129)),
     NOT(OR(C131="X",F131="X"))),
     "FRÅGAN ÄR OBESVARAD",
     IF(
      AND(NOT(ISNUMBER(C129)),
      OR(C131="X",F131="X")),
      "ANGE SVAR",
      IF(
       AND(ISNUMBER(C129),
       NOT(OR(C131="X",F131="X"))),
       "ANGE BEDÖMNING",
       "FRÅGAN ÄR BESVARAD"))))))</f>
        <v>FRÅGAN ÄR OBESVARAD</v>
      </c>
      <c r="N131" s="580"/>
      <c r="O131" s="580"/>
      <c r="P131" s="192"/>
      <c r="Q131" s="620"/>
      <c r="R131" s="29"/>
    </row>
    <row r="132" spans="2:18">
      <c r="Q132" s="620"/>
    </row>
    <row r="133" spans="2:18">
      <c r="Q133" s="620"/>
    </row>
    <row r="134" spans="2:18">
      <c r="Q134" s="620"/>
    </row>
    <row r="135" spans="2:18">
      <c r="Q135" s="620"/>
    </row>
    <row r="136" spans="2:18">
      <c r="Q136" s="620"/>
    </row>
    <row r="137" spans="2:18" ht="15" thickBot="1">
      <c r="Q137" s="621"/>
    </row>
    <row r="138" spans="2:18" ht="15" thickBot="1">
      <c r="Q138" s="148"/>
    </row>
    <row r="139" spans="2:18" ht="27" customHeight="1" thickBot="1">
      <c r="B139" s="195">
        <v>8</v>
      </c>
      <c r="C139" s="613" t="s">
        <v>397</v>
      </c>
      <c r="D139" s="613"/>
      <c r="E139" s="613"/>
      <c r="F139" s="613"/>
      <c r="G139" s="613"/>
      <c r="H139" s="613"/>
      <c r="I139" s="613"/>
      <c r="J139" s="613"/>
      <c r="K139" s="613"/>
      <c r="L139" s="613"/>
      <c r="M139" s="613"/>
      <c r="N139" s="613"/>
      <c r="O139" s="613"/>
      <c r="P139" s="189"/>
      <c r="Q139" s="173" t="s">
        <v>77</v>
      </c>
    </row>
    <row r="140" spans="2:18" s="38" customFormat="1" ht="3" customHeight="1">
      <c r="B140" s="140"/>
      <c r="C140" s="421"/>
      <c r="D140" s="421"/>
      <c r="E140" s="421"/>
      <c r="F140" s="421"/>
      <c r="G140" s="421"/>
      <c r="H140" s="421"/>
      <c r="I140" s="421"/>
      <c r="J140" s="421"/>
      <c r="K140" s="421"/>
      <c r="L140" s="421"/>
      <c r="M140" s="421"/>
      <c r="N140" s="421"/>
      <c r="O140" s="421"/>
      <c r="P140" s="189"/>
      <c r="Q140" s="619" t="s">
        <v>573</v>
      </c>
    </row>
    <row r="141" spans="2:18" ht="18" customHeight="1">
      <c r="C141" s="589" t="s">
        <v>58</v>
      </c>
      <c r="D141" s="590"/>
      <c r="E141" s="590"/>
      <c r="F141" s="590"/>
      <c r="G141" s="590"/>
      <c r="H141" s="590"/>
      <c r="I141" s="590"/>
      <c r="J141" s="590"/>
      <c r="K141" s="590"/>
      <c r="L141" s="591"/>
      <c r="M141" s="591"/>
      <c r="N141" s="591"/>
      <c r="O141" s="592"/>
      <c r="P141" s="431"/>
      <c r="Q141" s="620"/>
    </row>
    <row r="142" spans="2:18" s="43" customFormat="1" ht="29.25" customHeight="1">
      <c r="B142" s="42"/>
      <c r="C142" s="593" t="s">
        <v>63</v>
      </c>
      <c r="D142" s="593"/>
      <c r="E142" s="593"/>
      <c r="F142" s="588" t="s">
        <v>64</v>
      </c>
      <c r="G142" s="588"/>
      <c r="H142" s="588"/>
      <c r="I142" s="581" t="s">
        <v>62</v>
      </c>
      <c r="J142" s="581"/>
      <c r="K142" s="581"/>
      <c r="L142" s="46"/>
      <c r="M142" s="46"/>
      <c r="N142" s="46"/>
      <c r="O142" s="46"/>
      <c r="P142" s="190"/>
      <c r="Q142" s="620"/>
      <c r="R142" s="29"/>
    </row>
    <row r="143" spans="2:18" s="38" customFormat="1">
      <c r="B143" s="48"/>
      <c r="C143" s="576"/>
      <c r="D143" s="577"/>
      <c r="E143" s="578"/>
      <c r="F143" s="576"/>
      <c r="G143" s="577"/>
      <c r="H143" s="578"/>
      <c r="I143" s="576"/>
      <c r="J143" s="577"/>
      <c r="K143" s="578"/>
      <c r="L143" s="49"/>
      <c r="M143" s="580" t="str">
        <f>IF(
 OR(
  AND(C143="X",F143="X",I143="X"),AND(C143="X",F143="X"),AND(C143="X",I143="X"),AND(F143="X",I143="X")),
  "MOTSTRIDIG BEDÖMNING",
  IF(
   AND(ISNUMBER(C141),I143="X"),
   "MOTSTRIDIGT SVAR",
   IF(
    I143="X",
    "FRÅGAN ÄR BESVARAD",
    IF(
     AND(NOT(ISNUMBER(C141)),
     NOT(OR(C143="X",F143="X"))),
     "FRÅGAN ÄR OBESVARAD",
     IF(
      AND(NOT(ISNUMBER(C141)),
      OR(C143="X",F143="X")),
      "ANGE SVAR",
      IF(
       AND(ISNUMBER(C141),
       NOT(OR(C143="X",F143="X"))),
       "ANGE BEDÖMNING",
       "FRÅGAN ÄR BESVARAD"))))))</f>
        <v>FRÅGAN ÄR OBESVARAD</v>
      </c>
      <c r="N143" s="580"/>
      <c r="O143" s="580"/>
      <c r="P143" s="192"/>
      <c r="Q143" s="620"/>
      <c r="R143" s="29"/>
    </row>
    <row r="144" spans="2:18" ht="20" customHeight="1" thickBot="1">
      <c r="Q144" s="621"/>
    </row>
    <row r="145" spans="1:18" ht="40" customHeight="1">
      <c r="Q145" s="103"/>
    </row>
    <row r="146" spans="1:18" ht="27" customHeight="1">
      <c r="B146" s="139">
        <v>9</v>
      </c>
      <c r="C146" s="579" t="s">
        <v>398</v>
      </c>
      <c r="D146" s="579"/>
      <c r="E146" s="579"/>
      <c r="F146" s="579"/>
      <c r="G146" s="579"/>
      <c r="H146" s="579"/>
      <c r="I146" s="579"/>
      <c r="J146" s="579"/>
      <c r="K146" s="579"/>
      <c r="L146" s="579"/>
      <c r="M146" s="579"/>
      <c r="N146" s="579"/>
      <c r="O146" s="579"/>
      <c r="P146" s="189"/>
      <c r="Q146" s="109"/>
    </row>
    <row r="147" spans="1:18" s="38" customFormat="1" ht="3" customHeight="1">
      <c r="B147" s="140"/>
      <c r="C147" s="421"/>
      <c r="D147" s="421"/>
      <c r="E147" s="421"/>
      <c r="F147" s="421"/>
      <c r="G147" s="421"/>
      <c r="H147" s="421"/>
      <c r="I147" s="421"/>
      <c r="J147" s="421"/>
      <c r="K147" s="421"/>
      <c r="L147" s="421"/>
      <c r="M147" s="421"/>
      <c r="N147" s="421"/>
      <c r="O147" s="421"/>
      <c r="P147" s="189"/>
      <c r="Q147" s="109"/>
    </row>
    <row r="148" spans="1:18" ht="18" customHeight="1">
      <c r="C148" s="589" t="s">
        <v>58</v>
      </c>
      <c r="D148" s="590"/>
      <c r="E148" s="590"/>
      <c r="F148" s="590"/>
      <c r="G148" s="590"/>
      <c r="H148" s="590"/>
      <c r="I148" s="590"/>
      <c r="J148" s="590"/>
      <c r="K148" s="590"/>
      <c r="L148" s="591"/>
      <c r="M148" s="591"/>
      <c r="N148" s="591"/>
      <c r="O148" s="592"/>
      <c r="P148" s="431"/>
      <c r="Q148" s="110"/>
    </row>
    <row r="149" spans="1:18" s="43" customFormat="1" ht="29.25" customHeight="1">
      <c r="B149" s="42"/>
      <c r="C149" s="593" t="s">
        <v>63</v>
      </c>
      <c r="D149" s="593"/>
      <c r="E149" s="593"/>
      <c r="F149" s="588" t="s">
        <v>64</v>
      </c>
      <c r="G149" s="588"/>
      <c r="H149" s="588"/>
      <c r="I149" s="581" t="s">
        <v>62</v>
      </c>
      <c r="J149" s="581"/>
      <c r="K149" s="581"/>
      <c r="L149" s="46"/>
      <c r="M149" s="46"/>
      <c r="N149" s="46"/>
      <c r="O149" s="46"/>
      <c r="P149" s="190"/>
      <c r="Q149" s="121"/>
      <c r="R149" s="29"/>
    </row>
    <row r="150" spans="1:18" s="38" customFormat="1">
      <c r="B150" s="48"/>
      <c r="C150" s="576"/>
      <c r="D150" s="577"/>
      <c r="E150" s="578"/>
      <c r="F150" s="576"/>
      <c r="G150" s="577"/>
      <c r="H150" s="578"/>
      <c r="I150" s="576"/>
      <c r="J150" s="577"/>
      <c r="K150" s="578"/>
      <c r="L150" s="49"/>
      <c r="M150" s="580" t="str">
        <f>IF(
 OR(
  AND(C150="X",F150="X",I150="X"),AND(C150="X",F150="X"),AND(C150="X",I150="X"),AND(F150="X",I150="X")),
  "MOTSTRIDIG BEDÖMNING",
  IF(
   AND(ISNUMBER(C148),I150="X"),
   "MOTSTRIDIGT SVAR",
   IF(
    I150="X",
    "FRÅGAN ÄR BESVARAD",
    IF(
     AND(NOT(ISNUMBER(C148)),
     NOT(OR(C150="X",F150="X"))),
     "FRÅGAN ÄR OBESVARAD",
     IF(
      AND(NOT(ISNUMBER(C148)),
      OR(C150="X",F150="X")),
      "ANGE SVAR",
      IF(
       AND(ISNUMBER(C148),
       NOT(OR(C150="X",F150="X"))),
       "ANGE BEDÖMNING",
       "FRÅGAN ÄR BESVARAD"))))))</f>
        <v>FRÅGAN ÄR OBESVARAD</v>
      </c>
      <c r="N150" s="580"/>
      <c r="O150" s="580"/>
      <c r="P150" s="192"/>
      <c r="Q150" s="111"/>
      <c r="R150" s="29"/>
    </row>
    <row r="151" spans="1:18" ht="60" customHeight="1">
      <c r="Q151" s="103"/>
    </row>
    <row r="152" spans="1:18" s="101" customFormat="1" ht="31" customHeight="1" thickBot="1">
      <c r="A152" s="230"/>
      <c r="B152" s="231" t="s">
        <v>54</v>
      </c>
      <c r="C152" s="230"/>
      <c r="D152" s="230"/>
      <c r="E152" s="230"/>
      <c r="F152" s="230"/>
      <c r="G152" s="230"/>
      <c r="H152" s="230"/>
      <c r="I152" s="230"/>
      <c r="J152" s="230"/>
      <c r="K152" s="230"/>
      <c r="L152" s="230"/>
      <c r="M152" s="230"/>
      <c r="N152" s="230"/>
      <c r="O152" s="230"/>
      <c r="Q152" s="225"/>
    </row>
    <row r="153" spans="1:18" ht="20" customHeight="1">
      <c r="B153" s="108"/>
      <c r="Q153" s="103"/>
    </row>
    <row r="154" spans="1:18" ht="43" customHeight="1">
      <c r="B154" s="139">
        <v>10</v>
      </c>
      <c r="C154" s="579" t="s">
        <v>399</v>
      </c>
      <c r="D154" s="579"/>
      <c r="E154" s="579"/>
      <c r="F154" s="579"/>
      <c r="G154" s="579"/>
      <c r="H154" s="579"/>
      <c r="I154" s="579"/>
      <c r="J154" s="579"/>
      <c r="K154" s="579"/>
      <c r="L154" s="579"/>
      <c r="M154" s="579"/>
      <c r="N154" s="579"/>
      <c r="O154" s="579"/>
      <c r="P154" s="189"/>
      <c r="Q154" s="109"/>
    </row>
    <row r="155" spans="1:18" s="38" customFormat="1" ht="3" customHeight="1">
      <c r="B155" s="140"/>
      <c r="C155" s="421"/>
      <c r="D155" s="421"/>
      <c r="E155" s="421"/>
      <c r="F155" s="421"/>
      <c r="G155" s="421"/>
      <c r="H155" s="421"/>
      <c r="I155" s="421"/>
      <c r="J155" s="421"/>
      <c r="K155" s="421"/>
      <c r="L155" s="421"/>
      <c r="M155" s="421"/>
      <c r="N155" s="421"/>
      <c r="O155" s="421"/>
      <c r="P155" s="189"/>
      <c r="Q155" s="109"/>
    </row>
    <row r="156" spans="1:18" ht="16" customHeight="1">
      <c r="C156" s="567" t="s">
        <v>59</v>
      </c>
      <c r="D156" s="568"/>
      <c r="E156" s="568"/>
      <c r="F156" s="568"/>
      <c r="G156" s="568"/>
      <c r="H156" s="568"/>
      <c r="I156" s="568"/>
      <c r="J156" s="568"/>
      <c r="K156" s="568"/>
      <c r="L156" s="568"/>
      <c r="M156" s="568"/>
      <c r="N156" s="568"/>
      <c r="O156" s="569"/>
      <c r="P156" s="432"/>
      <c r="Q156" s="119"/>
    </row>
    <row r="157" spans="1:18">
      <c r="C157" s="570"/>
      <c r="D157" s="571"/>
      <c r="E157" s="571"/>
      <c r="F157" s="571"/>
      <c r="G157" s="571"/>
      <c r="H157" s="571"/>
      <c r="I157" s="571"/>
      <c r="J157" s="571"/>
      <c r="K157" s="571"/>
      <c r="L157" s="571"/>
      <c r="M157" s="571"/>
      <c r="N157" s="571"/>
      <c r="O157" s="572"/>
      <c r="P157" s="432"/>
      <c r="Q157" s="119"/>
    </row>
    <row r="158" spans="1:18">
      <c r="C158" s="570"/>
      <c r="D158" s="571"/>
      <c r="E158" s="571"/>
      <c r="F158" s="571"/>
      <c r="G158" s="571"/>
      <c r="H158" s="571"/>
      <c r="I158" s="571"/>
      <c r="J158" s="571"/>
      <c r="K158" s="571"/>
      <c r="L158" s="571"/>
      <c r="M158" s="571"/>
      <c r="N158" s="571"/>
      <c r="O158" s="572"/>
      <c r="P158" s="432"/>
      <c r="Q158" s="119"/>
    </row>
    <row r="159" spans="1:18">
      <c r="C159" s="573"/>
      <c r="D159" s="574"/>
      <c r="E159" s="574"/>
      <c r="F159" s="574"/>
      <c r="G159" s="574"/>
      <c r="H159" s="574"/>
      <c r="I159" s="574"/>
      <c r="J159" s="574"/>
      <c r="K159" s="574"/>
      <c r="L159" s="574"/>
      <c r="M159" s="574"/>
      <c r="N159" s="574"/>
      <c r="O159" s="575"/>
      <c r="P159" s="432"/>
      <c r="Q159" s="119"/>
    </row>
    <row r="160" spans="1:18" ht="60" customHeight="1">
      <c r="Q160" s="103"/>
    </row>
    <row r="161" spans="1:17" s="101" customFormat="1" ht="31" customHeight="1" thickBot="1">
      <c r="A161" s="230"/>
      <c r="B161" s="231" t="s">
        <v>55</v>
      </c>
      <c r="C161" s="230"/>
      <c r="D161" s="230"/>
      <c r="E161" s="230"/>
      <c r="F161" s="230"/>
      <c r="G161" s="230"/>
      <c r="H161" s="230"/>
      <c r="I161" s="230"/>
      <c r="J161" s="230"/>
      <c r="K161" s="230"/>
      <c r="L161" s="230"/>
      <c r="M161" s="230"/>
      <c r="N161" s="230"/>
      <c r="O161" s="230"/>
      <c r="Q161" s="225"/>
    </row>
    <row r="162" spans="1:17" ht="9" customHeight="1">
      <c r="B162" s="108"/>
      <c r="Q162" s="103"/>
    </row>
    <row r="163" spans="1:17" ht="26" customHeight="1">
      <c r="B163" s="139">
        <v>11</v>
      </c>
      <c r="C163" s="579" t="s">
        <v>56</v>
      </c>
      <c r="D163" s="579"/>
      <c r="E163" s="579"/>
      <c r="F163" s="579"/>
      <c r="G163" s="579"/>
      <c r="H163" s="579"/>
      <c r="I163" s="579"/>
      <c r="J163" s="579"/>
      <c r="K163" s="579"/>
      <c r="L163" s="579"/>
      <c r="M163" s="579"/>
      <c r="N163" s="579"/>
      <c r="O163" s="579"/>
      <c r="P163" s="189"/>
      <c r="Q163" s="109"/>
    </row>
    <row r="164" spans="1:17" s="38" customFormat="1" ht="3" customHeight="1">
      <c r="B164" s="140"/>
      <c r="C164" s="421"/>
      <c r="D164" s="421"/>
      <c r="E164" s="421"/>
      <c r="F164" s="421"/>
      <c r="G164" s="421"/>
      <c r="H164" s="421"/>
      <c r="I164" s="421"/>
      <c r="J164" s="421"/>
      <c r="K164" s="421"/>
      <c r="L164" s="421"/>
      <c r="M164" s="421"/>
      <c r="N164" s="421"/>
      <c r="O164" s="421"/>
      <c r="P164" s="189"/>
      <c r="Q164" s="109"/>
    </row>
    <row r="165" spans="1:17">
      <c r="C165" s="567" t="s">
        <v>59</v>
      </c>
      <c r="D165" s="568"/>
      <c r="E165" s="568"/>
      <c r="F165" s="568"/>
      <c r="G165" s="568"/>
      <c r="H165" s="568"/>
      <c r="I165" s="568"/>
      <c r="J165" s="568"/>
      <c r="K165" s="568"/>
      <c r="L165" s="568"/>
      <c r="M165" s="568"/>
      <c r="N165" s="568"/>
      <c r="O165" s="569"/>
      <c r="P165" s="432"/>
      <c r="Q165" s="119"/>
    </row>
    <row r="166" spans="1:17">
      <c r="C166" s="570"/>
      <c r="D166" s="571"/>
      <c r="E166" s="571"/>
      <c r="F166" s="571"/>
      <c r="G166" s="571"/>
      <c r="H166" s="571"/>
      <c r="I166" s="571"/>
      <c r="J166" s="571"/>
      <c r="K166" s="571"/>
      <c r="L166" s="571"/>
      <c r="M166" s="571"/>
      <c r="N166" s="571"/>
      <c r="O166" s="572"/>
      <c r="P166" s="432"/>
      <c r="Q166" s="119"/>
    </row>
    <row r="167" spans="1:17">
      <c r="C167" s="570"/>
      <c r="D167" s="571"/>
      <c r="E167" s="571"/>
      <c r="F167" s="571"/>
      <c r="G167" s="571"/>
      <c r="H167" s="571"/>
      <c r="I167" s="571"/>
      <c r="J167" s="571"/>
      <c r="K167" s="571"/>
      <c r="L167" s="571"/>
      <c r="M167" s="571"/>
      <c r="N167" s="571"/>
      <c r="O167" s="572"/>
      <c r="P167" s="432"/>
      <c r="Q167" s="119"/>
    </row>
    <row r="168" spans="1:17">
      <c r="C168" s="573"/>
      <c r="D168" s="574"/>
      <c r="E168" s="574"/>
      <c r="F168" s="574"/>
      <c r="G168" s="574"/>
      <c r="H168" s="574"/>
      <c r="I168" s="574"/>
      <c r="J168" s="574"/>
      <c r="K168" s="574"/>
      <c r="L168" s="574"/>
      <c r="M168" s="574"/>
      <c r="N168" s="574"/>
      <c r="O168" s="575"/>
      <c r="P168" s="432"/>
      <c r="Q168" s="119"/>
    </row>
    <row r="169" spans="1:17" ht="60" customHeight="1">
      <c r="Q169" s="103"/>
    </row>
    <row r="170" spans="1:17" ht="31" customHeight="1">
      <c r="A170" s="176"/>
      <c r="B170" s="181" t="s">
        <v>706</v>
      </c>
      <c r="C170" s="176"/>
      <c r="D170" s="176"/>
      <c r="E170" s="176"/>
      <c r="F170" s="176"/>
      <c r="G170" s="176"/>
      <c r="H170" s="176"/>
      <c r="I170" s="176"/>
      <c r="J170" s="176"/>
      <c r="K170" s="176"/>
      <c r="L170" s="176"/>
      <c r="M170" s="176"/>
      <c r="N170" s="176"/>
      <c r="O170" s="176"/>
      <c r="Q170" s="103"/>
    </row>
    <row r="171" spans="1:17" s="101" customFormat="1" ht="15" customHeight="1">
      <c r="B171" s="226"/>
      <c r="Q171" s="225"/>
    </row>
    <row r="172" spans="1:17" ht="55" customHeight="1">
      <c r="B172" s="520" t="s">
        <v>714</v>
      </c>
      <c r="C172" s="521"/>
      <c r="D172" s="521"/>
      <c r="E172" s="521"/>
      <c r="F172" s="521"/>
      <c r="G172" s="521"/>
      <c r="H172" s="521"/>
      <c r="I172" s="521"/>
      <c r="J172" s="521"/>
      <c r="K172" s="521"/>
      <c r="L172" s="521"/>
      <c r="M172" s="521"/>
      <c r="N172" s="521"/>
      <c r="O172" s="521"/>
      <c r="P172" s="433"/>
    </row>
    <row r="173" spans="1:17" ht="7" customHeight="1">
      <c r="B173" s="434"/>
      <c r="C173" s="434"/>
      <c r="D173" s="434"/>
      <c r="E173" s="434"/>
      <c r="F173" s="434"/>
      <c r="G173" s="434"/>
      <c r="H173" s="434"/>
      <c r="I173" s="434"/>
      <c r="J173" s="434"/>
      <c r="K173" s="434"/>
      <c r="L173" s="434"/>
      <c r="M173" s="434"/>
      <c r="N173" s="434"/>
      <c r="O173" s="434"/>
    </row>
    <row r="174" spans="1:17" s="34" customFormat="1" ht="50" customHeight="1">
      <c r="B174" s="522" t="s">
        <v>665</v>
      </c>
      <c r="C174" s="523"/>
      <c r="D174" s="523"/>
      <c r="E174" s="523"/>
      <c r="F174" s="523"/>
      <c r="G174" s="523"/>
      <c r="H174" s="523"/>
      <c r="I174" s="523"/>
      <c r="J174" s="523"/>
      <c r="K174" s="523"/>
      <c r="L174" s="523"/>
      <c r="M174" s="523"/>
      <c r="N174" s="523"/>
      <c r="O174" s="523"/>
      <c r="P174" s="435"/>
    </row>
    <row r="175" spans="1:17" ht="20" customHeight="1">
      <c r="B175" s="29"/>
    </row>
    <row r="176" spans="1:17" ht="23.5" customHeight="1">
      <c r="B176" s="28">
        <v>1</v>
      </c>
      <c r="C176" s="529" t="s">
        <v>653</v>
      </c>
      <c r="D176" s="529"/>
      <c r="E176" s="529"/>
      <c r="F176" s="529"/>
      <c r="G176" s="529"/>
      <c r="H176" s="529"/>
      <c r="I176" s="529"/>
      <c r="J176" s="529"/>
      <c r="K176" s="529"/>
      <c r="L176" s="529"/>
      <c r="M176" s="529"/>
      <c r="N176" s="529"/>
    </row>
    <row r="177" spans="2:16" ht="3" customHeight="1">
      <c r="B177" s="45"/>
      <c r="C177" s="422"/>
      <c r="D177" s="422"/>
      <c r="E177" s="422"/>
      <c r="F177" s="422"/>
      <c r="G177" s="422"/>
      <c r="H177" s="422"/>
      <c r="I177" s="422"/>
      <c r="J177" s="422"/>
      <c r="K177" s="422"/>
      <c r="L177" s="422"/>
      <c r="M177" s="422"/>
      <c r="N177" s="422"/>
    </row>
    <row r="178" spans="2:16" s="418" customFormat="1" ht="20" customHeight="1">
      <c r="C178" s="533" t="s">
        <v>655</v>
      </c>
      <c r="D178" s="533"/>
      <c r="E178" s="533"/>
      <c r="F178" s="533"/>
      <c r="G178" s="533"/>
      <c r="H178" s="533"/>
      <c r="I178" s="533"/>
      <c r="J178" s="533"/>
      <c r="K178" s="533"/>
      <c r="L178" s="533"/>
      <c r="M178" s="533"/>
      <c r="N178" s="533"/>
      <c r="P178" s="128"/>
    </row>
    <row r="179" spans="2:16" ht="3" hidden="1" customHeight="1">
      <c r="B179" s="29"/>
      <c r="C179" s="436"/>
      <c r="D179" s="436"/>
      <c r="E179" s="436"/>
      <c r="F179" s="436"/>
      <c r="G179" s="436"/>
      <c r="H179" s="436"/>
      <c r="I179" s="436"/>
      <c r="J179" s="436"/>
      <c r="K179" s="436"/>
      <c r="L179" s="436"/>
      <c r="M179" s="436"/>
      <c r="N179" s="436"/>
    </row>
    <row r="180" spans="2:16">
      <c r="B180" s="29"/>
      <c r="C180" s="530"/>
      <c r="D180" s="531"/>
      <c r="E180" s="531"/>
      <c r="F180" s="531"/>
      <c r="G180" s="531"/>
      <c r="H180" s="531"/>
      <c r="I180" s="531"/>
      <c r="J180" s="531"/>
      <c r="K180" s="531"/>
      <c r="L180" s="531"/>
      <c r="M180" s="531"/>
      <c r="N180" s="532"/>
    </row>
    <row r="181" spans="2:16" ht="17" customHeight="1">
      <c r="B181" s="29"/>
      <c r="C181" s="301" t="s">
        <v>60</v>
      </c>
      <c r="D181" s="301"/>
      <c r="E181" s="302"/>
      <c r="F181" s="301"/>
      <c r="G181" s="303" t="s">
        <v>61</v>
      </c>
      <c r="H181" s="304"/>
      <c r="I181" s="304"/>
      <c r="J181" s="304"/>
    </row>
    <row r="182" spans="2:16">
      <c r="B182" s="29"/>
      <c r="C182" s="540"/>
      <c r="D182" s="541"/>
      <c r="E182" s="541"/>
      <c r="F182" s="542"/>
      <c r="G182" s="540"/>
      <c r="H182" s="541"/>
      <c r="I182" s="541"/>
      <c r="J182" s="542"/>
    </row>
    <row r="183" spans="2:16" ht="60" customHeight="1">
      <c r="B183" s="29"/>
    </row>
    <row r="184" spans="2:16" ht="24" customHeight="1">
      <c r="B184" s="28">
        <v>2</v>
      </c>
      <c r="C184" s="529" t="s">
        <v>652</v>
      </c>
      <c r="D184" s="529"/>
      <c r="E184" s="529"/>
      <c r="F184" s="529"/>
      <c r="G184" s="529"/>
      <c r="H184" s="529"/>
      <c r="I184" s="529"/>
      <c r="J184" s="529"/>
      <c r="K184" s="529"/>
      <c r="L184" s="529"/>
      <c r="M184" s="529"/>
      <c r="N184" s="529"/>
    </row>
    <row r="185" spans="2:16" ht="3" hidden="1" customHeight="1">
      <c r="B185" s="45"/>
      <c r="C185" s="422"/>
      <c r="D185" s="422"/>
      <c r="E185" s="422"/>
      <c r="F185" s="422"/>
      <c r="G185" s="422"/>
      <c r="H185" s="422"/>
      <c r="I185" s="422"/>
      <c r="J185" s="422"/>
      <c r="K185" s="422"/>
      <c r="L185" s="422"/>
      <c r="M185" s="422"/>
      <c r="N185" s="422"/>
    </row>
    <row r="186" spans="2:16" ht="17" customHeight="1">
      <c r="B186" s="29"/>
      <c r="C186" s="546" t="s">
        <v>447</v>
      </c>
      <c r="D186" s="546"/>
      <c r="E186" s="546"/>
      <c r="F186" s="546"/>
      <c r="G186" s="546"/>
      <c r="H186" s="546"/>
      <c r="I186" s="546"/>
      <c r="J186" s="546"/>
      <c r="K186" s="546"/>
      <c r="L186" s="546"/>
      <c r="M186" s="546"/>
      <c r="N186" s="546"/>
    </row>
    <row r="187" spans="2:16" ht="3" customHeight="1">
      <c r="B187" s="29"/>
      <c r="C187" s="437"/>
      <c r="D187" s="437"/>
      <c r="E187" s="437"/>
      <c r="F187" s="437"/>
      <c r="G187" s="437"/>
      <c r="H187" s="437"/>
      <c r="I187" s="437"/>
      <c r="J187" s="437"/>
      <c r="K187" s="437"/>
      <c r="L187" s="437"/>
      <c r="M187" s="437"/>
      <c r="N187" s="437"/>
    </row>
    <row r="188" spans="2:16" ht="15.5">
      <c r="B188" s="29"/>
      <c r="C188" s="547" t="s">
        <v>646</v>
      </c>
      <c r="D188" s="548"/>
      <c r="E188" s="548"/>
      <c r="F188" s="548"/>
      <c r="G188" s="548"/>
      <c r="H188" s="548"/>
      <c r="I188" s="548"/>
      <c r="J188" s="548"/>
      <c r="K188" s="548"/>
      <c r="L188" s="548"/>
      <c r="M188" s="548"/>
      <c r="N188" s="549"/>
    </row>
    <row r="189" spans="2:16" ht="29" customHeight="1">
      <c r="B189" s="29"/>
      <c r="C189" s="550" t="s">
        <v>427</v>
      </c>
      <c r="D189" s="551"/>
      <c r="E189" s="551"/>
      <c r="F189" s="552"/>
      <c r="G189" s="550" t="s">
        <v>428</v>
      </c>
      <c r="H189" s="551"/>
      <c r="I189" s="551"/>
      <c r="J189" s="552"/>
      <c r="K189" s="550" t="s">
        <v>645</v>
      </c>
      <c r="L189" s="551"/>
      <c r="M189" s="551"/>
      <c r="N189" s="552"/>
    </row>
    <row r="190" spans="2:16">
      <c r="B190" s="29"/>
      <c r="C190" s="540"/>
      <c r="D190" s="541"/>
      <c r="E190" s="541"/>
      <c r="F190" s="542"/>
      <c r="G190" s="540"/>
      <c r="H190" s="541"/>
      <c r="I190" s="541"/>
      <c r="J190" s="542"/>
      <c r="K190" s="540"/>
      <c r="L190" s="541"/>
      <c r="M190" s="541"/>
      <c r="N190" s="542"/>
    </row>
    <row r="191" spans="2:16" ht="29" customHeight="1">
      <c r="B191" s="29"/>
      <c r="C191" s="583" t="s">
        <v>649</v>
      </c>
      <c r="D191" s="584"/>
      <c r="E191" s="584"/>
      <c r="F191" s="585"/>
      <c r="G191" s="586" t="s">
        <v>647</v>
      </c>
      <c r="H191" s="587"/>
      <c r="I191" s="587"/>
      <c r="J191" s="587"/>
      <c r="K191" s="582"/>
      <c r="L191" s="582"/>
      <c r="M191" s="582"/>
      <c r="N191" s="582"/>
    </row>
    <row r="192" spans="2:16">
      <c r="B192" s="29"/>
      <c r="C192" s="540"/>
      <c r="D192" s="541"/>
      <c r="E192" s="541"/>
      <c r="F192" s="542"/>
      <c r="G192" s="540"/>
      <c r="H192" s="541"/>
      <c r="I192" s="541"/>
      <c r="J192" s="542"/>
      <c r="K192" s="582"/>
      <c r="L192" s="582"/>
      <c r="M192" s="582"/>
      <c r="N192" s="582"/>
    </row>
    <row r="193" spans="2:14">
      <c r="B193" s="29"/>
      <c r="C193" s="301" t="s">
        <v>60</v>
      </c>
      <c r="D193" s="301"/>
      <c r="E193" s="301"/>
      <c r="F193" s="301"/>
      <c r="G193" s="303" t="s">
        <v>61</v>
      </c>
      <c r="H193" s="304"/>
      <c r="I193" s="304"/>
      <c r="J193" s="304"/>
    </row>
    <row r="194" spans="2:14">
      <c r="B194" s="29"/>
      <c r="C194" s="540"/>
      <c r="D194" s="541"/>
      <c r="E194" s="541"/>
      <c r="F194" s="542"/>
      <c r="G194" s="540"/>
      <c r="H194" s="541"/>
      <c r="I194" s="541"/>
      <c r="J194" s="542"/>
    </row>
    <row r="195" spans="2:14" ht="60" customHeight="1">
      <c r="B195" s="29"/>
    </row>
    <row r="196" spans="2:14" ht="25" customHeight="1">
      <c r="B196" s="28">
        <v>3</v>
      </c>
      <c r="C196" s="529" t="s">
        <v>651</v>
      </c>
      <c r="D196" s="529"/>
      <c r="E196" s="529"/>
      <c r="F196" s="529"/>
      <c r="G196" s="529"/>
      <c r="H196" s="529"/>
      <c r="I196" s="529"/>
      <c r="J196" s="529"/>
      <c r="K196" s="529"/>
      <c r="L196" s="529"/>
      <c r="M196" s="529"/>
      <c r="N196" s="529"/>
    </row>
    <row r="197" spans="2:14" ht="3" hidden="1" customHeight="1">
      <c r="B197" s="45"/>
      <c r="C197" s="422"/>
      <c r="D197" s="422"/>
      <c r="E197" s="422"/>
      <c r="F197" s="422"/>
      <c r="G197" s="422"/>
      <c r="H197" s="422"/>
      <c r="I197" s="422"/>
      <c r="J197" s="422"/>
      <c r="K197" s="422"/>
      <c r="L197" s="422"/>
      <c r="M197" s="422"/>
      <c r="N197" s="422"/>
    </row>
    <row r="198" spans="2:14" ht="18" customHeight="1">
      <c r="B198" s="29"/>
      <c r="C198" s="566" t="s">
        <v>447</v>
      </c>
      <c r="D198" s="566"/>
      <c r="E198" s="566"/>
      <c r="F198" s="566"/>
      <c r="G198" s="566"/>
      <c r="H198" s="566"/>
      <c r="I198" s="566"/>
      <c r="J198" s="566"/>
      <c r="K198" s="566"/>
      <c r="L198" s="566"/>
      <c r="M198" s="566"/>
      <c r="N198" s="566"/>
    </row>
    <row r="199" spans="2:14" ht="3" customHeight="1">
      <c r="B199" s="29"/>
      <c r="C199" s="437"/>
      <c r="D199" s="437"/>
      <c r="E199" s="437"/>
      <c r="F199" s="437"/>
      <c r="G199" s="437"/>
      <c r="H199" s="437"/>
      <c r="I199" s="437"/>
      <c r="J199" s="437"/>
      <c r="K199" s="437"/>
      <c r="L199" s="437"/>
      <c r="M199" s="437"/>
      <c r="N199" s="437"/>
    </row>
    <row r="200" spans="2:14" ht="15.5">
      <c r="B200" s="29"/>
      <c r="C200" s="547" t="s">
        <v>646</v>
      </c>
      <c r="D200" s="548"/>
      <c r="E200" s="548"/>
      <c r="F200" s="548"/>
      <c r="G200" s="548"/>
      <c r="H200" s="548"/>
      <c r="I200" s="548"/>
      <c r="J200" s="548"/>
      <c r="K200" s="548"/>
      <c r="L200" s="548"/>
      <c r="M200" s="548"/>
      <c r="N200" s="549"/>
    </row>
    <row r="201" spans="2:14" ht="29" customHeight="1">
      <c r="B201" s="29"/>
      <c r="C201" s="563" t="s">
        <v>429</v>
      </c>
      <c r="D201" s="564"/>
      <c r="E201" s="564"/>
      <c r="F201" s="565"/>
      <c r="G201" s="553" t="s">
        <v>430</v>
      </c>
      <c r="H201" s="554"/>
      <c r="I201" s="554"/>
      <c r="J201" s="555"/>
      <c r="K201" s="553" t="s">
        <v>648</v>
      </c>
      <c r="L201" s="554"/>
      <c r="M201" s="554"/>
      <c r="N201" s="555"/>
    </row>
    <row r="202" spans="2:14">
      <c r="B202" s="29"/>
      <c r="C202" s="540"/>
      <c r="D202" s="541"/>
      <c r="E202" s="541"/>
      <c r="F202" s="542"/>
      <c r="G202" s="540"/>
      <c r="H202" s="541"/>
      <c r="I202" s="541"/>
      <c r="J202" s="542"/>
      <c r="K202" s="540"/>
      <c r="L202" s="541"/>
      <c r="M202" s="541"/>
      <c r="N202" s="542"/>
    </row>
    <row r="203" spans="2:14">
      <c r="B203" s="29"/>
      <c r="C203" s="553" t="s">
        <v>432</v>
      </c>
      <c r="D203" s="554"/>
      <c r="E203" s="554"/>
      <c r="F203" s="555"/>
      <c r="G203" s="553" t="s">
        <v>433</v>
      </c>
      <c r="H203" s="554"/>
      <c r="I203" s="554"/>
      <c r="J203" s="555"/>
      <c r="K203" s="553" t="s">
        <v>650</v>
      </c>
      <c r="L203" s="554"/>
      <c r="M203" s="554"/>
      <c r="N203" s="555"/>
    </row>
    <row r="204" spans="2:14">
      <c r="B204" s="29"/>
      <c r="C204" s="540"/>
      <c r="D204" s="541"/>
      <c r="E204" s="541"/>
      <c r="F204" s="542"/>
      <c r="G204" s="540"/>
      <c r="H204" s="541"/>
      <c r="I204" s="541"/>
      <c r="J204" s="542"/>
      <c r="K204" s="540"/>
      <c r="L204" s="541"/>
      <c r="M204" s="541"/>
      <c r="N204" s="542"/>
    </row>
    <row r="205" spans="2:14" ht="14.5" customHeight="1">
      <c r="B205" s="29"/>
      <c r="C205" s="534" t="s">
        <v>654</v>
      </c>
      <c r="D205" s="535"/>
      <c r="E205" s="535"/>
      <c r="F205" s="535"/>
      <c r="G205" s="535"/>
      <c r="H205" s="535"/>
      <c r="I205" s="535"/>
      <c r="J205" s="535"/>
      <c r="K205" s="535"/>
      <c r="L205" s="535"/>
      <c r="M205" s="535"/>
      <c r="N205" s="536"/>
    </row>
    <row r="206" spans="2:14">
      <c r="B206" s="29"/>
      <c r="C206" s="537"/>
      <c r="D206" s="538"/>
      <c r="E206" s="538"/>
      <c r="F206" s="538"/>
      <c r="G206" s="538"/>
      <c r="H206" s="538"/>
      <c r="I206" s="538"/>
      <c r="J206" s="538"/>
      <c r="K206" s="538"/>
      <c r="L206" s="538"/>
      <c r="M206" s="538"/>
      <c r="N206" s="539"/>
    </row>
    <row r="207" spans="2:14">
      <c r="B207" s="29"/>
      <c r="C207" s="301" t="s">
        <v>60</v>
      </c>
      <c r="D207" s="301"/>
      <c r="E207" s="301"/>
      <c r="F207" s="301"/>
      <c r="G207" s="303" t="s">
        <v>61</v>
      </c>
      <c r="H207" s="304"/>
      <c r="I207" s="304"/>
      <c r="J207" s="304"/>
    </row>
    <row r="208" spans="2:14">
      <c r="B208" s="29"/>
      <c r="C208" s="540"/>
      <c r="D208" s="541"/>
      <c r="E208" s="541"/>
      <c r="F208" s="542"/>
      <c r="G208" s="540"/>
      <c r="H208" s="541"/>
      <c r="I208" s="541"/>
      <c r="J208" s="542"/>
    </row>
    <row r="209" spans="2:16" ht="60" customHeight="1">
      <c r="B209" s="29"/>
    </row>
    <row r="210" spans="2:16" ht="25" customHeight="1">
      <c r="B210" s="28">
        <v>4</v>
      </c>
      <c r="C210" s="529" t="s">
        <v>437</v>
      </c>
      <c r="D210" s="529"/>
      <c r="E210" s="529"/>
      <c r="F210" s="529"/>
      <c r="G210" s="529"/>
      <c r="H210" s="529"/>
      <c r="I210" s="529"/>
      <c r="J210" s="529"/>
      <c r="K210" s="529"/>
      <c r="L210" s="529"/>
      <c r="M210" s="529"/>
      <c r="N210" s="529"/>
    </row>
    <row r="211" spans="2:16" ht="3" hidden="1" customHeight="1">
      <c r="B211" s="45"/>
      <c r="C211" s="422"/>
      <c r="D211" s="422"/>
      <c r="E211" s="422"/>
      <c r="F211" s="422"/>
      <c r="G211" s="422"/>
      <c r="H211" s="422"/>
      <c r="I211" s="422"/>
      <c r="J211" s="422"/>
      <c r="K211" s="422"/>
      <c r="L211" s="422"/>
      <c r="M211" s="422"/>
      <c r="N211" s="422"/>
    </row>
    <row r="212" spans="2:16" s="418" customFormat="1" ht="17" customHeight="1">
      <c r="C212" s="566" t="s">
        <v>447</v>
      </c>
      <c r="D212" s="566"/>
      <c r="E212" s="566"/>
      <c r="F212" s="566"/>
      <c r="G212" s="566"/>
      <c r="H212" s="566"/>
      <c r="I212" s="566"/>
      <c r="J212" s="566"/>
      <c r="K212" s="566"/>
      <c r="L212" s="566"/>
      <c r="M212" s="566"/>
      <c r="N212" s="566"/>
      <c r="P212" s="128"/>
    </row>
    <row r="213" spans="2:16" ht="3" customHeight="1">
      <c r="B213" s="29"/>
      <c r="C213" s="437"/>
      <c r="D213" s="437"/>
      <c r="E213" s="437"/>
      <c r="F213" s="437"/>
      <c r="G213" s="437"/>
      <c r="H213" s="437"/>
      <c r="I213" s="437"/>
      <c r="J213" s="437"/>
      <c r="K213" s="437"/>
      <c r="L213" s="437"/>
      <c r="M213" s="437"/>
      <c r="N213" s="437"/>
    </row>
    <row r="214" spans="2:16" ht="15.5">
      <c r="B214" s="29"/>
      <c r="C214" s="547" t="s">
        <v>646</v>
      </c>
      <c r="D214" s="548"/>
      <c r="E214" s="548"/>
      <c r="F214" s="548"/>
      <c r="G214" s="548"/>
      <c r="H214" s="548"/>
      <c r="I214" s="548"/>
      <c r="J214" s="548"/>
      <c r="K214" s="548"/>
      <c r="L214" s="548"/>
      <c r="M214" s="548"/>
      <c r="N214" s="549"/>
    </row>
    <row r="215" spans="2:16" ht="29" customHeight="1">
      <c r="B215" s="29"/>
      <c r="C215" s="563" t="s">
        <v>445</v>
      </c>
      <c r="D215" s="564"/>
      <c r="E215" s="564"/>
      <c r="F215" s="565"/>
      <c r="G215" s="553" t="s">
        <v>438</v>
      </c>
      <c r="H215" s="554"/>
      <c r="I215" s="554"/>
      <c r="J215" s="555"/>
      <c r="K215" s="553" t="s">
        <v>439</v>
      </c>
      <c r="L215" s="554"/>
      <c r="M215" s="554"/>
      <c r="N215" s="555"/>
    </row>
    <row r="216" spans="2:16">
      <c r="B216" s="29"/>
      <c r="C216" s="540"/>
      <c r="D216" s="541"/>
      <c r="E216" s="541"/>
      <c r="F216" s="542"/>
      <c r="G216" s="540"/>
      <c r="H216" s="541"/>
      <c r="I216" s="541"/>
      <c r="J216" s="542"/>
      <c r="K216" s="540"/>
      <c r="L216" s="541"/>
      <c r="M216" s="541"/>
      <c r="N216" s="542"/>
    </row>
    <row r="217" spans="2:16" ht="43.5" customHeight="1">
      <c r="B217" s="29"/>
      <c r="C217" s="553" t="s">
        <v>440</v>
      </c>
      <c r="D217" s="554"/>
      <c r="E217" s="554"/>
      <c r="F217" s="555"/>
      <c r="G217" s="553" t="s">
        <v>441</v>
      </c>
      <c r="H217" s="554"/>
      <c r="I217" s="554"/>
      <c r="J217" s="555"/>
      <c r="K217" s="553" t="s">
        <v>442</v>
      </c>
      <c r="L217" s="554"/>
      <c r="M217" s="554"/>
      <c r="N217" s="555"/>
    </row>
    <row r="218" spans="2:16">
      <c r="B218" s="29"/>
      <c r="C218" s="540"/>
      <c r="D218" s="541"/>
      <c r="E218" s="541"/>
      <c r="F218" s="542"/>
      <c r="G218" s="540"/>
      <c r="H218" s="541"/>
      <c r="I218" s="541"/>
      <c r="J218" s="542"/>
      <c r="K218" s="540"/>
      <c r="L218" s="541"/>
      <c r="M218" s="541"/>
      <c r="N218" s="542"/>
    </row>
    <row r="219" spans="2:16" ht="43.5" customHeight="1">
      <c r="B219" s="29"/>
      <c r="C219" s="553" t="s">
        <v>443</v>
      </c>
      <c r="D219" s="554"/>
      <c r="E219" s="554"/>
      <c r="F219" s="555"/>
      <c r="G219" s="553" t="s">
        <v>444</v>
      </c>
      <c r="H219" s="554"/>
      <c r="I219" s="554"/>
      <c r="J219" s="555"/>
      <c r="K219" s="553" t="s">
        <v>446</v>
      </c>
      <c r="L219" s="554"/>
      <c r="M219" s="554"/>
      <c r="N219" s="555"/>
    </row>
    <row r="220" spans="2:16">
      <c r="B220" s="29"/>
      <c r="C220" s="540"/>
      <c r="D220" s="541"/>
      <c r="E220" s="541"/>
      <c r="F220" s="542"/>
      <c r="G220" s="540"/>
      <c r="H220" s="541"/>
      <c r="I220" s="541"/>
      <c r="J220" s="542"/>
      <c r="K220" s="540"/>
      <c r="L220" s="541"/>
      <c r="M220" s="541"/>
      <c r="N220" s="542"/>
    </row>
    <row r="221" spans="2:16" ht="16" customHeight="1">
      <c r="B221" s="29"/>
      <c r="C221" s="547" t="s">
        <v>656</v>
      </c>
      <c r="D221" s="548"/>
      <c r="E221" s="548"/>
      <c r="F221" s="548"/>
      <c r="G221" s="548"/>
      <c r="H221" s="548"/>
      <c r="I221" s="548"/>
      <c r="J221" s="548"/>
      <c r="K221" s="548"/>
      <c r="L221" s="548"/>
      <c r="M221" s="548"/>
      <c r="N221" s="549"/>
    </row>
    <row r="222" spans="2:16">
      <c r="B222" s="29"/>
      <c r="C222" s="537"/>
      <c r="D222" s="538"/>
      <c r="E222" s="538"/>
      <c r="F222" s="538"/>
      <c r="G222" s="538"/>
      <c r="H222" s="538"/>
      <c r="I222" s="538"/>
      <c r="J222" s="538"/>
      <c r="K222" s="538"/>
      <c r="L222" s="538"/>
      <c r="M222" s="538"/>
      <c r="N222" s="539"/>
    </row>
    <row r="223" spans="2:16" ht="16" customHeight="1">
      <c r="B223" s="29"/>
      <c r="C223" s="301" t="s">
        <v>60</v>
      </c>
      <c r="D223" s="301"/>
      <c r="E223" s="301"/>
      <c r="F223" s="301"/>
      <c r="G223" s="303" t="s">
        <v>61</v>
      </c>
      <c r="H223" s="304"/>
      <c r="I223" s="304"/>
      <c r="J223" s="304"/>
    </row>
    <row r="224" spans="2:16">
      <c r="B224" s="29"/>
      <c r="C224" s="540"/>
      <c r="D224" s="541"/>
      <c r="E224" s="541"/>
      <c r="F224" s="542"/>
      <c r="G224" s="540"/>
      <c r="H224" s="541"/>
      <c r="I224" s="541"/>
      <c r="J224" s="542"/>
    </row>
    <row r="225" spans="1:20" ht="60" customHeight="1">
      <c r="B225" s="29"/>
      <c r="C225" s="38"/>
      <c r="D225" s="38"/>
      <c r="E225" s="38"/>
      <c r="F225" s="38"/>
      <c r="G225" s="38"/>
      <c r="H225" s="38"/>
      <c r="I225" s="38"/>
      <c r="J225" s="38"/>
    </row>
    <row r="226" spans="1:20" ht="25" customHeight="1">
      <c r="B226" s="28">
        <v>5</v>
      </c>
      <c r="C226" s="28" t="s">
        <v>435</v>
      </c>
      <c r="D226" s="38"/>
      <c r="E226" s="38"/>
      <c r="F226" s="38"/>
      <c r="G226" s="38"/>
      <c r="H226" s="38"/>
      <c r="I226" s="38"/>
      <c r="J226" s="38"/>
    </row>
    <row r="227" spans="1:20" ht="3" hidden="1" customHeight="1">
      <c r="B227" s="29"/>
      <c r="C227" s="38"/>
      <c r="D227" s="38"/>
      <c r="E227" s="38"/>
      <c r="F227" s="38"/>
      <c r="G227" s="38"/>
      <c r="H227" s="38"/>
      <c r="I227" s="38"/>
      <c r="J227" s="38"/>
    </row>
    <row r="228" spans="1:20" s="42" customFormat="1" ht="16" customHeight="1">
      <c r="C228" s="562" t="s">
        <v>668</v>
      </c>
      <c r="D228" s="562"/>
      <c r="E228" s="562"/>
      <c r="F228" s="562"/>
      <c r="G228" s="562"/>
      <c r="H228" s="562"/>
      <c r="I228" s="562"/>
      <c r="J228" s="562"/>
      <c r="K228" s="562"/>
      <c r="L228" s="562"/>
      <c r="M228" s="562"/>
      <c r="N228" s="562"/>
      <c r="O228" s="562"/>
      <c r="P228" s="438"/>
    </row>
    <row r="229" spans="1:20" ht="3" customHeight="1">
      <c r="B229" s="29"/>
      <c r="C229" s="38"/>
      <c r="D229" s="38"/>
      <c r="E229" s="38"/>
      <c r="F229" s="38"/>
      <c r="G229" s="38"/>
      <c r="H229" s="38"/>
      <c r="I229" s="38"/>
      <c r="J229" s="38"/>
    </row>
    <row r="230" spans="1:20" ht="44" customHeight="1">
      <c r="B230" s="29"/>
      <c r="C230" s="38"/>
      <c r="D230" s="38"/>
      <c r="E230" s="38"/>
      <c r="F230" s="38"/>
      <c r="G230" s="543" t="s">
        <v>3</v>
      </c>
      <c r="H230" s="543"/>
      <c r="I230" s="439" t="s">
        <v>657</v>
      </c>
      <c r="J230" s="524" t="s">
        <v>60</v>
      </c>
      <c r="K230" s="524"/>
      <c r="L230" s="544" t="s">
        <v>61</v>
      </c>
      <c r="M230" s="544"/>
      <c r="N230" s="545" t="s">
        <v>62</v>
      </c>
      <c r="O230" s="545"/>
      <c r="P230" s="193"/>
      <c r="R230" s="142"/>
    </row>
    <row r="231" spans="1:20" ht="19" customHeight="1">
      <c r="A231" s="143">
        <f>IF(ISBLANK(G231),0,1)</f>
        <v>0</v>
      </c>
      <c r="B231" s="143">
        <f>IF(ISBLANK(I231),0,1)</f>
        <v>0</v>
      </c>
      <c r="C231" s="516" t="s">
        <v>429</v>
      </c>
      <c r="D231" s="516"/>
      <c r="E231" s="516"/>
      <c r="F231" s="516"/>
      <c r="G231" s="558"/>
      <c r="H231" s="559"/>
      <c r="I231" s="420"/>
      <c r="J231" s="525"/>
      <c r="K231" s="526"/>
      <c r="L231" s="525"/>
      <c r="M231" s="526"/>
      <c r="N231" s="525"/>
      <c r="O231" s="526"/>
      <c r="P231" s="416"/>
      <c r="R231" s="143">
        <f>IF(ISBLANK(N231),0,1)</f>
        <v>0</v>
      </c>
      <c r="S231" s="143">
        <f>IF(ISBLANK(L231),0,1)</f>
        <v>0</v>
      </c>
      <c r="T231" s="143">
        <f>IF(ISBLANK(J231),0,1)</f>
        <v>0</v>
      </c>
    </row>
    <row r="232" spans="1:20" ht="19" customHeight="1">
      <c r="A232" s="143">
        <f t="shared" ref="A232:A236" si="0">IF(ISBLANK(G232),0,1)</f>
        <v>0</v>
      </c>
      <c r="B232" s="143">
        <f t="shared" ref="B232:B236" si="1">IF(ISBLANK(I232),0,1)</f>
        <v>0</v>
      </c>
      <c r="C232" s="516" t="s">
        <v>430</v>
      </c>
      <c r="D232" s="516"/>
      <c r="E232" s="516"/>
      <c r="F232" s="516"/>
      <c r="G232" s="560"/>
      <c r="H232" s="561"/>
      <c r="I232" s="419"/>
      <c r="J232" s="527"/>
      <c r="K232" s="528"/>
      <c r="L232" s="527"/>
      <c r="M232" s="528"/>
      <c r="N232" s="527"/>
      <c r="O232" s="528"/>
      <c r="P232" s="416"/>
      <c r="R232" s="143">
        <f t="shared" ref="R232:R235" si="2">IF(ISBLANK(N232),0,1)</f>
        <v>0</v>
      </c>
      <c r="S232" s="143">
        <f t="shared" ref="S232:S236" si="3">IF(ISBLANK(L232),0,1)</f>
        <v>0</v>
      </c>
      <c r="T232" s="143">
        <f t="shared" ref="T232:T236" si="4">IF(ISBLANK(J232),0,1)</f>
        <v>0</v>
      </c>
    </row>
    <row r="233" spans="1:20" ht="33" customHeight="1">
      <c r="A233" s="143">
        <f t="shared" si="0"/>
        <v>0</v>
      </c>
      <c r="B233" s="143">
        <f t="shared" si="1"/>
        <v>0</v>
      </c>
      <c r="C233" s="516" t="s">
        <v>431</v>
      </c>
      <c r="D233" s="516"/>
      <c r="E233" s="516"/>
      <c r="F233" s="516"/>
      <c r="G233" s="560"/>
      <c r="H233" s="561"/>
      <c r="I233" s="419"/>
      <c r="J233" s="527"/>
      <c r="K233" s="528"/>
      <c r="L233" s="527"/>
      <c r="M233" s="528"/>
      <c r="N233" s="527"/>
      <c r="O233" s="528"/>
      <c r="P233" s="416"/>
      <c r="R233" s="143">
        <f t="shared" si="2"/>
        <v>0</v>
      </c>
      <c r="S233" s="143">
        <f t="shared" si="3"/>
        <v>0</v>
      </c>
      <c r="T233" s="143">
        <f t="shared" si="4"/>
        <v>0</v>
      </c>
    </row>
    <row r="234" spans="1:20" ht="19" customHeight="1">
      <c r="A234" s="143">
        <f t="shared" si="0"/>
        <v>0</v>
      </c>
      <c r="B234" s="143">
        <f t="shared" si="1"/>
        <v>0</v>
      </c>
      <c r="C234" s="516" t="s">
        <v>432</v>
      </c>
      <c r="D234" s="516"/>
      <c r="E234" s="516"/>
      <c r="F234" s="516"/>
      <c r="G234" s="560"/>
      <c r="H234" s="561"/>
      <c r="I234" s="419"/>
      <c r="J234" s="527"/>
      <c r="K234" s="528"/>
      <c r="L234" s="527"/>
      <c r="M234" s="528"/>
      <c r="N234" s="527"/>
      <c r="O234" s="528"/>
      <c r="P234" s="416"/>
      <c r="R234" s="143">
        <f t="shared" si="2"/>
        <v>0</v>
      </c>
      <c r="S234" s="143">
        <f t="shared" si="3"/>
        <v>0</v>
      </c>
      <c r="T234" s="143">
        <f t="shared" si="4"/>
        <v>0</v>
      </c>
    </row>
    <row r="235" spans="1:20" ht="19" customHeight="1">
      <c r="A235" s="143">
        <f t="shared" si="0"/>
        <v>0</v>
      </c>
      <c r="B235" s="143">
        <f t="shared" si="1"/>
        <v>0</v>
      </c>
      <c r="C235" s="516" t="s">
        <v>433</v>
      </c>
      <c r="D235" s="516"/>
      <c r="E235" s="516"/>
      <c r="F235" s="516"/>
      <c r="G235" s="560"/>
      <c r="H235" s="561"/>
      <c r="I235" s="419"/>
      <c r="J235" s="527"/>
      <c r="K235" s="528"/>
      <c r="L235" s="527"/>
      <c r="M235" s="528"/>
      <c r="N235" s="527"/>
      <c r="O235" s="528"/>
      <c r="P235" s="416"/>
      <c r="R235" s="143">
        <f t="shared" si="2"/>
        <v>0</v>
      </c>
      <c r="S235" s="143">
        <f t="shared" si="3"/>
        <v>0</v>
      </c>
      <c r="T235" s="143">
        <f t="shared" si="4"/>
        <v>0</v>
      </c>
    </row>
    <row r="236" spans="1:20" ht="19" customHeight="1">
      <c r="A236" s="143">
        <f t="shared" si="0"/>
        <v>0</v>
      </c>
      <c r="B236" s="143">
        <f t="shared" si="1"/>
        <v>0</v>
      </c>
      <c r="C236" s="516" t="s">
        <v>434</v>
      </c>
      <c r="D236" s="516"/>
      <c r="E236" s="516"/>
      <c r="F236" s="516"/>
      <c r="G236" s="560"/>
      <c r="H236" s="561"/>
      <c r="I236" s="419"/>
      <c r="J236" s="527"/>
      <c r="K236" s="528"/>
      <c r="L236" s="527"/>
      <c r="M236" s="528"/>
      <c r="N236" s="527"/>
      <c r="O236" s="528"/>
      <c r="P236" s="416"/>
      <c r="R236" s="143">
        <f>IF(ISBLANK(N236),0,1)</f>
        <v>0</v>
      </c>
      <c r="S236" s="143">
        <f t="shared" si="3"/>
        <v>0</v>
      </c>
      <c r="T236" s="143">
        <f t="shared" si="4"/>
        <v>0</v>
      </c>
    </row>
    <row r="237" spans="1:20" ht="60" customHeight="1">
      <c r="B237" s="29"/>
      <c r="C237" s="38"/>
      <c r="D237" s="38"/>
      <c r="E237" s="38"/>
      <c r="F237" s="38"/>
      <c r="G237" s="38"/>
      <c r="H237" s="38"/>
      <c r="I237" s="38"/>
      <c r="J237" s="38"/>
      <c r="R237" s="143"/>
      <c r="S237" s="143"/>
      <c r="T237" s="143"/>
    </row>
    <row r="238" spans="1:20" ht="22" customHeight="1">
      <c r="B238" s="28">
        <v>6</v>
      </c>
      <c r="C238" s="28" t="s">
        <v>436</v>
      </c>
      <c r="D238" s="38"/>
      <c r="E238" s="38"/>
      <c r="F238" s="38"/>
      <c r="G238" s="38"/>
      <c r="H238" s="38"/>
      <c r="I238" s="38"/>
      <c r="J238" s="38"/>
      <c r="R238" s="143"/>
      <c r="S238" s="143"/>
      <c r="T238" s="143"/>
    </row>
    <row r="239" spans="1:20" ht="3" hidden="1" customHeight="1">
      <c r="B239" s="29"/>
      <c r="C239" s="38"/>
      <c r="D239" s="38"/>
      <c r="E239" s="38"/>
      <c r="F239" s="38"/>
      <c r="G239" s="38"/>
      <c r="H239" s="38"/>
      <c r="I239" s="38"/>
      <c r="J239" s="38"/>
      <c r="R239" s="143"/>
      <c r="S239" s="143"/>
      <c r="T239" s="143"/>
    </row>
    <row r="240" spans="1:20" s="144" customFormat="1" ht="17" customHeight="1">
      <c r="C240" s="562" t="s">
        <v>668</v>
      </c>
      <c r="D240" s="562"/>
      <c r="E240" s="562"/>
      <c r="F240" s="562"/>
      <c r="G240" s="562"/>
      <c r="H240" s="562"/>
      <c r="I240" s="562"/>
      <c r="J240" s="562"/>
      <c r="K240" s="562"/>
      <c r="L240" s="562"/>
      <c r="M240" s="562"/>
      <c r="N240" s="562"/>
      <c r="O240" s="562"/>
      <c r="P240" s="440"/>
      <c r="R240" s="145"/>
      <c r="S240" s="145"/>
      <c r="T240" s="145"/>
    </row>
    <row r="241" spans="1:20" ht="3" customHeight="1">
      <c r="B241" s="29"/>
      <c r="C241" s="38"/>
      <c r="D241" s="38"/>
      <c r="E241" s="38"/>
      <c r="F241" s="38"/>
      <c r="G241" s="38"/>
      <c r="H241" s="38"/>
      <c r="I241" s="38"/>
      <c r="J241" s="38"/>
      <c r="R241" s="143"/>
      <c r="S241" s="143"/>
      <c r="T241" s="143"/>
    </row>
    <row r="242" spans="1:20" ht="44" customHeight="1">
      <c r="B242" s="29"/>
      <c r="C242" s="38"/>
      <c r="D242" s="38"/>
      <c r="E242" s="38"/>
      <c r="F242" s="38"/>
      <c r="G242" s="543" t="s">
        <v>3</v>
      </c>
      <c r="H242" s="543"/>
      <c r="I242" s="439" t="s">
        <v>657</v>
      </c>
      <c r="J242" s="524" t="s">
        <v>60</v>
      </c>
      <c r="K242" s="524"/>
      <c r="L242" s="544" t="s">
        <v>61</v>
      </c>
      <c r="M242" s="544"/>
      <c r="N242" s="545" t="s">
        <v>62</v>
      </c>
      <c r="O242" s="545"/>
      <c r="P242" s="193"/>
      <c r="R242" s="143"/>
      <c r="S242" s="143"/>
      <c r="T242" s="143"/>
    </row>
    <row r="243" spans="1:20" ht="19" customHeight="1">
      <c r="A243" s="143">
        <f>IF(ISBLANK(G243),0,1)</f>
        <v>0</v>
      </c>
      <c r="B243" s="143">
        <f>IF(ISBLANK(I243),0,1)</f>
        <v>0</v>
      </c>
      <c r="C243" s="516" t="s">
        <v>429</v>
      </c>
      <c r="D243" s="516"/>
      <c r="E243" s="516"/>
      <c r="F243" s="516"/>
      <c r="G243" s="556"/>
      <c r="H243" s="557"/>
      <c r="I243" s="420"/>
      <c r="J243" s="525"/>
      <c r="K243" s="526"/>
      <c r="L243" s="525"/>
      <c r="M243" s="526"/>
      <c r="N243" s="525"/>
      <c r="O243" s="526"/>
      <c r="P243" s="416"/>
      <c r="R243" s="143">
        <f>IF(ISBLANK(N243),0,1)</f>
        <v>0</v>
      </c>
      <c r="S243" s="143">
        <f t="shared" ref="S243:S248" si="5">IF(ISBLANK(L243),0,1)</f>
        <v>0</v>
      </c>
      <c r="T243" s="143">
        <f t="shared" ref="T243:T248" si="6">IF(ISBLANK(J243),0,1)</f>
        <v>0</v>
      </c>
    </row>
    <row r="244" spans="1:20" ht="19" customHeight="1">
      <c r="A244" s="143">
        <f t="shared" ref="A244:A248" si="7">IF(ISBLANK(G244),0,1)</f>
        <v>0</v>
      </c>
      <c r="B244" s="143">
        <f t="shared" ref="B244:B248" si="8">IF(ISBLANK(I244),0,1)</f>
        <v>0</v>
      </c>
      <c r="C244" s="516" t="s">
        <v>430</v>
      </c>
      <c r="D244" s="516"/>
      <c r="E244" s="516"/>
      <c r="F244" s="516"/>
      <c r="G244" s="517"/>
      <c r="H244" s="518"/>
      <c r="I244" s="419"/>
      <c r="J244" s="527"/>
      <c r="K244" s="528"/>
      <c r="L244" s="527"/>
      <c r="M244" s="528"/>
      <c r="N244" s="527"/>
      <c r="O244" s="528"/>
      <c r="P244" s="416"/>
      <c r="R244" s="143">
        <f t="shared" ref="R244:R247" si="9">IF(ISBLANK(N244),0,1)</f>
        <v>0</v>
      </c>
      <c r="S244" s="143">
        <f t="shared" si="5"/>
        <v>0</v>
      </c>
      <c r="T244" s="143">
        <f t="shared" si="6"/>
        <v>0</v>
      </c>
    </row>
    <row r="245" spans="1:20" ht="33" customHeight="1">
      <c r="A245" s="143">
        <f t="shared" si="7"/>
        <v>0</v>
      </c>
      <c r="B245" s="143">
        <f t="shared" si="8"/>
        <v>0</v>
      </c>
      <c r="C245" s="516" t="s">
        <v>431</v>
      </c>
      <c r="D245" s="516"/>
      <c r="E245" s="516"/>
      <c r="F245" s="516"/>
      <c r="G245" s="517"/>
      <c r="H245" s="518"/>
      <c r="I245" s="419"/>
      <c r="J245" s="527"/>
      <c r="K245" s="528"/>
      <c r="L245" s="527"/>
      <c r="M245" s="528"/>
      <c r="N245" s="527"/>
      <c r="O245" s="528"/>
      <c r="P245" s="416"/>
      <c r="R245" s="143">
        <f t="shared" si="9"/>
        <v>0</v>
      </c>
      <c r="S245" s="143">
        <f t="shared" si="5"/>
        <v>0</v>
      </c>
      <c r="T245" s="143">
        <f t="shared" si="6"/>
        <v>0</v>
      </c>
    </row>
    <row r="246" spans="1:20" ht="19" customHeight="1">
      <c r="A246" s="143">
        <f t="shared" si="7"/>
        <v>0</v>
      </c>
      <c r="B246" s="143">
        <f t="shared" si="8"/>
        <v>0</v>
      </c>
      <c r="C246" s="516" t="s">
        <v>432</v>
      </c>
      <c r="D246" s="516"/>
      <c r="E246" s="516"/>
      <c r="F246" s="516"/>
      <c r="G246" s="517"/>
      <c r="H246" s="518"/>
      <c r="I246" s="419"/>
      <c r="J246" s="527"/>
      <c r="K246" s="528"/>
      <c r="L246" s="527"/>
      <c r="M246" s="528"/>
      <c r="N246" s="527"/>
      <c r="O246" s="528"/>
      <c r="P246" s="416"/>
      <c r="R246" s="143">
        <f t="shared" si="9"/>
        <v>0</v>
      </c>
      <c r="S246" s="143">
        <f t="shared" si="5"/>
        <v>0</v>
      </c>
      <c r="T246" s="143">
        <f t="shared" si="6"/>
        <v>0</v>
      </c>
    </row>
    <row r="247" spans="1:20" ht="19" customHeight="1">
      <c r="A247" s="143">
        <f t="shared" si="7"/>
        <v>0</v>
      </c>
      <c r="B247" s="143">
        <f t="shared" si="8"/>
        <v>0</v>
      </c>
      <c r="C247" s="516" t="s">
        <v>433</v>
      </c>
      <c r="D247" s="516"/>
      <c r="E247" s="516"/>
      <c r="F247" s="516"/>
      <c r="G247" s="517"/>
      <c r="H247" s="518"/>
      <c r="I247" s="419"/>
      <c r="J247" s="527"/>
      <c r="K247" s="528"/>
      <c r="L247" s="527"/>
      <c r="M247" s="528"/>
      <c r="N247" s="527"/>
      <c r="O247" s="528"/>
      <c r="P247" s="416"/>
      <c r="R247" s="143">
        <f t="shared" si="9"/>
        <v>0</v>
      </c>
      <c r="S247" s="143">
        <f t="shared" si="5"/>
        <v>0</v>
      </c>
      <c r="T247" s="143">
        <f t="shared" si="6"/>
        <v>0</v>
      </c>
    </row>
    <row r="248" spans="1:20" ht="19" customHeight="1">
      <c r="A248" s="143">
        <f t="shared" si="7"/>
        <v>0</v>
      </c>
      <c r="B248" s="143">
        <f t="shared" si="8"/>
        <v>0</v>
      </c>
      <c r="C248" s="516" t="s">
        <v>434</v>
      </c>
      <c r="D248" s="516"/>
      <c r="E248" s="516"/>
      <c r="F248" s="516"/>
      <c r="G248" s="517"/>
      <c r="H248" s="518"/>
      <c r="I248" s="419"/>
      <c r="J248" s="527"/>
      <c r="K248" s="528"/>
      <c r="L248" s="527"/>
      <c r="M248" s="528"/>
      <c r="N248" s="527"/>
      <c r="O248" s="528"/>
      <c r="P248" s="416"/>
      <c r="R248" s="143">
        <f>IF(ISBLANK(N248),0,1)</f>
        <v>0</v>
      </c>
      <c r="S248" s="143">
        <f t="shared" si="5"/>
        <v>0</v>
      </c>
      <c r="T248" s="143">
        <f t="shared" si="6"/>
        <v>0</v>
      </c>
    </row>
    <row r="249" spans="1:20">
      <c r="B249" s="29"/>
      <c r="C249" s="38"/>
      <c r="D249" s="38"/>
      <c r="E249" s="38"/>
      <c r="F249" s="38"/>
      <c r="G249" s="38"/>
      <c r="H249" s="38"/>
      <c r="I249" s="38"/>
      <c r="J249" s="38"/>
    </row>
    <row r="250" spans="1:20">
      <c r="B250" s="29"/>
      <c r="C250" s="38"/>
      <c r="D250" s="38"/>
      <c r="E250" s="38"/>
      <c r="F250" s="38"/>
      <c r="G250" s="38"/>
      <c r="H250" s="38"/>
      <c r="I250" s="38"/>
      <c r="J250" s="38"/>
    </row>
    <row r="251" spans="1:20">
      <c r="B251" s="29"/>
      <c r="C251" s="38"/>
      <c r="D251" s="38"/>
      <c r="E251" s="38"/>
      <c r="F251" s="38"/>
      <c r="G251" s="38"/>
      <c r="H251" s="38"/>
      <c r="I251" s="38"/>
      <c r="J251" s="38"/>
    </row>
    <row r="252" spans="1:20">
      <c r="B252" s="29"/>
      <c r="C252" s="38"/>
      <c r="D252" s="38"/>
      <c r="E252" s="38"/>
      <c r="F252" s="38"/>
      <c r="G252" s="38"/>
      <c r="H252" s="38"/>
      <c r="I252" s="38"/>
      <c r="J252" s="38"/>
    </row>
    <row r="253" spans="1:20">
      <c r="B253" s="29"/>
      <c r="C253" s="38"/>
      <c r="D253" s="38"/>
      <c r="E253" s="38"/>
      <c r="F253" s="38"/>
      <c r="G253" s="38"/>
      <c r="H253" s="38"/>
      <c r="I253" s="38"/>
      <c r="J253" s="38"/>
    </row>
    <row r="254" spans="1:20">
      <c r="B254" s="29"/>
      <c r="C254" s="38"/>
      <c r="D254" s="38"/>
      <c r="E254" s="38"/>
      <c r="F254" s="38"/>
      <c r="G254" s="38"/>
      <c r="H254" s="38"/>
      <c r="I254" s="38"/>
      <c r="J254" s="38"/>
    </row>
    <row r="255" spans="1:20">
      <c r="B255" s="29"/>
      <c r="C255" s="38"/>
      <c r="D255" s="38"/>
      <c r="E255" s="38"/>
      <c r="F255" s="38"/>
      <c r="G255" s="38"/>
      <c r="H255" s="38"/>
      <c r="I255" s="38"/>
      <c r="J255" s="38"/>
    </row>
    <row r="256" spans="1:20">
      <c r="B256" s="29"/>
      <c r="C256" s="38"/>
      <c r="D256" s="38"/>
      <c r="E256" s="38"/>
      <c r="F256" s="38"/>
      <c r="G256" s="38"/>
      <c r="H256" s="38"/>
      <c r="I256" s="38"/>
      <c r="J256" s="38"/>
    </row>
    <row r="257" spans="2:10">
      <c r="B257" s="29"/>
      <c r="C257" s="38"/>
      <c r="D257" s="38"/>
      <c r="E257" s="38"/>
      <c r="F257" s="38"/>
      <c r="G257" s="38"/>
      <c r="H257" s="38"/>
      <c r="I257" s="38"/>
      <c r="J257" s="38"/>
    </row>
    <row r="258" spans="2:10">
      <c r="B258" s="29"/>
      <c r="C258" s="38"/>
      <c r="D258" s="38"/>
      <c r="E258" s="38"/>
      <c r="F258" s="38"/>
      <c r="G258" s="38"/>
      <c r="H258" s="38"/>
      <c r="I258" s="38"/>
      <c r="J258" s="38"/>
    </row>
    <row r="259" spans="2:10">
      <c r="B259" s="29"/>
      <c r="C259" s="38"/>
      <c r="D259" s="38"/>
      <c r="E259" s="38"/>
      <c r="F259" s="38"/>
      <c r="G259" s="38"/>
      <c r="H259" s="38"/>
      <c r="I259" s="38"/>
      <c r="J259" s="38"/>
    </row>
    <row r="260" spans="2:10">
      <c r="B260" s="29"/>
      <c r="C260" s="38"/>
      <c r="D260" s="38"/>
      <c r="E260" s="38"/>
      <c r="F260" s="38"/>
      <c r="G260" s="38"/>
      <c r="H260" s="38"/>
      <c r="I260" s="38"/>
      <c r="J260" s="38"/>
    </row>
    <row r="261" spans="2:10">
      <c r="B261" s="29"/>
      <c r="C261" s="38"/>
      <c r="D261" s="38"/>
      <c r="E261" s="38"/>
      <c r="F261" s="38"/>
      <c r="G261" s="38"/>
      <c r="H261" s="38"/>
      <c r="I261" s="38"/>
      <c r="J261" s="38"/>
    </row>
    <row r="262" spans="2:10">
      <c r="B262" s="29"/>
      <c r="C262" s="38"/>
      <c r="D262" s="38"/>
      <c r="E262" s="38"/>
      <c r="F262" s="38"/>
      <c r="G262" s="38"/>
      <c r="H262" s="38"/>
      <c r="I262" s="38"/>
      <c r="J262" s="38"/>
    </row>
    <row r="263" spans="2:10">
      <c r="B263" s="29"/>
      <c r="C263" s="38"/>
      <c r="D263" s="38"/>
      <c r="E263" s="38"/>
      <c r="F263" s="38"/>
      <c r="G263" s="38"/>
      <c r="H263" s="38"/>
      <c r="I263" s="38"/>
      <c r="J263" s="38"/>
    </row>
    <row r="264" spans="2:10">
      <c r="B264" s="29"/>
      <c r="C264" s="38"/>
      <c r="D264" s="38"/>
      <c r="E264" s="38"/>
      <c r="F264" s="38"/>
      <c r="G264" s="38"/>
      <c r="H264" s="38"/>
      <c r="I264" s="38"/>
      <c r="J264" s="38"/>
    </row>
    <row r="265" spans="2:10">
      <c r="B265" s="29"/>
      <c r="C265" s="38"/>
      <c r="D265" s="38"/>
      <c r="E265" s="38"/>
      <c r="F265" s="38"/>
      <c r="G265" s="38"/>
      <c r="H265" s="38"/>
      <c r="I265" s="38"/>
      <c r="J265" s="38"/>
    </row>
    <row r="266" spans="2:10">
      <c r="B266" s="29"/>
      <c r="C266" s="38"/>
      <c r="D266" s="38"/>
      <c r="E266" s="38"/>
      <c r="F266" s="38"/>
      <c r="G266" s="38"/>
      <c r="H266" s="38"/>
      <c r="I266" s="38"/>
      <c r="J266" s="38"/>
    </row>
    <row r="267" spans="2:10">
      <c r="B267" s="29"/>
      <c r="C267" s="38"/>
      <c r="D267" s="38"/>
      <c r="E267" s="38"/>
      <c r="F267" s="38"/>
      <c r="G267" s="38"/>
      <c r="H267" s="38"/>
      <c r="I267" s="38"/>
      <c r="J267" s="38"/>
    </row>
    <row r="268" spans="2:10">
      <c r="B268" s="29"/>
    </row>
    <row r="269" spans="2:10">
      <c r="B269" s="29"/>
    </row>
    <row r="270" spans="2:10">
      <c r="B270" s="29"/>
    </row>
  </sheetData>
  <sheetProtection algorithmName="SHA-512" hashValue="dAC9YHddjBi3MIUwR5jMKzQbCKEcighR7udIAr8WK/GJMKdG9Izs56cwHVKjOSqhrcr6/iecBcSdHZtQDQ4nPA==" saltValue="ZMsjfmW6y6lwsTkLxzjaeQ==" spinCount="100000" sheet="1" formatCells="0" formatColumns="0" formatRows="0" selectLockedCells="1"/>
  <mergeCells count="241">
    <mergeCell ref="Q110:Q115"/>
    <mergeCell ref="B118:G118"/>
    <mergeCell ref="Q121:Q125"/>
    <mergeCell ref="Q128:Q137"/>
    <mergeCell ref="Q140:Q144"/>
    <mergeCell ref="J248:K248"/>
    <mergeCell ref="L248:M248"/>
    <mergeCell ref="N248:O248"/>
    <mergeCell ref="C240:O240"/>
    <mergeCell ref="J242:K242"/>
    <mergeCell ref="L242:M242"/>
    <mergeCell ref="N242:O242"/>
    <mergeCell ref="J243:K243"/>
    <mergeCell ref="L243:M243"/>
    <mergeCell ref="N243:O243"/>
    <mergeCell ref="J244:K244"/>
    <mergeCell ref="L244:M244"/>
    <mergeCell ref="N244:O244"/>
    <mergeCell ref="J245:K245"/>
    <mergeCell ref="L245:M245"/>
    <mergeCell ref="N245:O245"/>
    <mergeCell ref="J246:K246"/>
    <mergeCell ref="L246:M246"/>
    <mergeCell ref="N246:O246"/>
    <mergeCell ref="C247:F247"/>
    <mergeCell ref="G247:H247"/>
    <mergeCell ref="J247:K247"/>
    <mergeCell ref="L247:M247"/>
    <mergeCell ref="N247:O247"/>
    <mergeCell ref="C248:F248"/>
    <mergeCell ref="G248:H248"/>
    <mergeCell ref="B11:O19"/>
    <mergeCell ref="C139:O139"/>
    <mergeCell ref="I142:K142"/>
    <mergeCell ref="B76:O76"/>
    <mergeCell ref="F83:H83"/>
    <mergeCell ref="F90:H90"/>
    <mergeCell ref="F96:H96"/>
    <mergeCell ref="I83:K83"/>
    <mergeCell ref="F102:H102"/>
    <mergeCell ref="F112:H112"/>
    <mergeCell ref="F97:H97"/>
    <mergeCell ref="I130:K130"/>
    <mergeCell ref="C80:O80"/>
    <mergeCell ref="C87:O87"/>
    <mergeCell ref="C93:O93"/>
    <mergeCell ref="C99:O99"/>
    <mergeCell ref="C82:O82"/>
    <mergeCell ref="B9:O9"/>
    <mergeCell ref="B6:O6"/>
    <mergeCell ref="B22:O22"/>
    <mergeCell ref="A2:Q2"/>
    <mergeCell ref="Q82:Q86"/>
    <mergeCell ref="M124:O124"/>
    <mergeCell ref="M131:O131"/>
    <mergeCell ref="C83:E83"/>
    <mergeCell ref="C90:E90"/>
    <mergeCell ref="C96:E96"/>
    <mergeCell ref="C102:E102"/>
    <mergeCell ref="C112:E112"/>
    <mergeCell ref="C84:E84"/>
    <mergeCell ref="C91:E91"/>
    <mergeCell ref="C97:E97"/>
    <mergeCell ref="C103:E103"/>
    <mergeCell ref="M84:O84"/>
    <mergeCell ref="B72:O72"/>
    <mergeCell ref="C127:O127"/>
    <mergeCell ref="C111:O111"/>
    <mergeCell ref="C122:O122"/>
    <mergeCell ref="C123:E123"/>
    <mergeCell ref="M103:O103"/>
    <mergeCell ref="M113:O113"/>
    <mergeCell ref="C89:O89"/>
    <mergeCell ref="C95:O95"/>
    <mergeCell ref="F84:H84"/>
    <mergeCell ref="I84:K84"/>
    <mergeCell ref="F91:H91"/>
    <mergeCell ref="I91:K91"/>
    <mergeCell ref="F103:H103"/>
    <mergeCell ref="I123:K123"/>
    <mergeCell ref="I90:K90"/>
    <mergeCell ref="I96:K96"/>
    <mergeCell ref="I102:K102"/>
    <mergeCell ref="I112:K112"/>
    <mergeCell ref="I97:K97"/>
    <mergeCell ref="I103:K103"/>
    <mergeCell ref="C109:O109"/>
    <mergeCell ref="C120:O120"/>
    <mergeCell ref="C101:O101"/>
    <mergeCell ref="M91:O91"/>
    <mergeCell ref="M97:O97"/>
    <mergeCell ref="C113:E113"/>
    <mergeCell ref="F113:H113"/>
    <mergeCell ref="I113:K113"/>
    <mergeCell ref="F123:H123"/>
    <mergeCell ref="G192:J192"/>
    <mergeCell ref="K192:N192"/>
    <mergeCell ref="C191:F191"/>
    <mergeCell ref="G191:J191"/>
    <mergeCell ref="K191:N191"/>
    <mergeCell ref="C150:E150"/>
    <mergeCell ref="F150:H150"/>
    <mergeCell ref="I150:K150"/>
    <mergeCell ref="C124:E124"/>
    <mergeCell ref="F124:H124"/>
    <mergeCell ref="I124:K124"/>
    <mergeCell ref="C131:E131"/>
    <mergeCell ref="F131:H131"/>
    <mergeCell ref="I131:K131"/>
    <mergeCell ref="F130:H130"/>
    <mergeCell ref="F142:H142"/>
    <mergeCell ref="F149:H149"/>
    <mergeCell ref="C129:O129"/>
    <mergeCell ref="C141:O141"/>
    <mergeCell ref="C148:O148"/>
    <mergeCell ref="C130:E130"/>
    <mergeCell ref="C142:E142"/>
    <mergeCell ref="C149:E149"/>
    <mergeCell ref="C143:E143"/>
    <mergeCell ref="C165:O168"/>
    <mergeCell ref="F143:H143"/>
    <mergeCell ref="C163:O163"/>
    <mergeCell ref="C156:O159"/>
    <mergeCell ref="C146:O146"/>
    <mergeCell ref="C154:O154"/>
    <mergeCell ref="I143:K143"/>
    <mergeCell ref="M143:O143"/>
    <mergeCell ref="M150:O150"/>
    <mergeCell ref="I149:K149"/>
    <mergeCell ref="C203:F203"/>
    <mergeCell ref="G203:J203"/>
    <mergeCell ref="K203:N203"/>
    <mergeCell ref="C202:F202"/>
    <mergeCell ref="G202:J202"/>
    <mergeCell ref="K202:N202"/>
    <mergeCell ref="C194:F194"/>
    <mergeCell ref="G194:J194"/>
    <mergeCell ref="C196:N196"/>
    <mergeCell ref="C198:N198"/>
    <mergeCell ref="C200:N200"/>
    <mergeCell ref="C201:F201"/>
    <mergeCell ref="G201:J201"/>
    <mergeCell ref="K201:N201"/>
    <mergeCell ref="C204:F204"/>
    <mergeCell ref="G204:J204"/>
    <mergeCell ref="K204:N204"/>
    <mergeCell ref="C208:F208"/>
    <mergeCell ref="G208:J208"/>
    <mergeCell ref="C210:N210"/>
    <mergeCell ref="C215:F215"/>
    <mergeCell ref="G215:J215"/>
    <mergeCell ref="K215:N215"/>
    <mergeCell ref="C212:N212"/>
    <mergeCell ref="C214:N214"/>
    <mergeCell ref="C224:F224"/>
    <mergeCell ref="G224:J224"/>
    <mergeCell ref="C219:F219"/>
    <mergeCell ref="G219:J219"/>
    <mergeCell ref="K219:N219"/>
    <mergeCell ref="C220:F220"/>
    <mergeCell ref="G220:J220"/>
    <mergeCell ref="K220:N220"/>
    <mergeCell ref="C231:F231"/>
    <mergeCell ref="C221:N221"/>
    <mergeCell ref="C222:N222"/>
    <mergeCell ref="C228:O228"/>
    <mergeCell ref="G242:H242"/>
    <mergeCell ref="C243:F243"/>
    <mergeCell ref="G243:H243"/>
    <mergeCell ref="G231:H231"/>
    <mergeCell ref="G232:H232"/>
    <mergeCell ref="G233:H233"/>
    <mergeCell ref="G234:H234"/>
    <mergeCell ref="J233:K233"/>
    <mergeCell ref="J234:K234"/>
    <mergeCell ref="J235:K235"/>
    <mergeCell ref="J236:K236"/>
    <mergeCell ref="G235:H235"/>
    <mergeCell ref="G236:H236"/>
    <mergeCell ref="C232:F232"/>
    <mergeCell ref="C233:F233"/>
    <mergeCell ref="C234:F234"/>
    <mergeCell ref="C235:F235"/>
    <mergeCell ref="C236:F236"/>
    <mergeCell ref="C216:F216"/>
    <mergeCell ref="G216:J216"/>
    <mergeCell ref="K216:N216"/>
    <mergeCell ref="C217:F217"/>
    <mergeCell ref="G217:J217"/>
    <mergeCell ref="K217:N217"/>
    <mergeCell ref="C218:F218"/>
    <mergeCell ref="G218:J218"/>
    <mergeCell ref="K218:N218"/>
    <mergeCell ref="G182:J182"/>
    <mergeCell ref="G230:H230"/>
    <mergeCell ref="L235:M235"/>
    <mergeCell ref="L236:M236"/>
    <mergeCell ref="L230:M230"/>
    <mergeCell ref="N230:O230"/>
    <mergeCell ref="J231:K231"/>
    <mergeCell ref="J232:K232"/>
    <mergeCell ref="N231:O231"/>
    <mergeCell ref="N232:O232"/>
    <mergeCell ref="N233:O233"/>
    <mergeCell ref="N234:O234"/>
    <mergeCell ref="N235:O235"/>
    <mergeCell ref="N236:O236"/>
    <mergeCell ref="C186:N186"/>
    <mergeCell ref="C188:N188"/>
    <mergeCell ref="C189:F189"/>
    <mergeCell ref="G189:J189"/>
    <mergeCell ref="K189:N189"/>
    <mergeCell ref="C184:N184"/>
    <mergeCell ref="C190:F190"/>
    <mergeCell ref="G190:J190"/>
    <mergeCell ref="K190:N190"/>
    <mergeCell ref="C192:F192"/>
    <mergeCell ref="B70:G70"/>
    <mergeCell ref="B78:G78"/>
    <mergeCell ref="B4:G4"/>
    <mergeCell ref="C246:F246"/>
    <mergeCell ref="G246:H246"/>
    <mergeCell ref="C244:F244"/>
    <mergeCell ref="G244:H244"/>
    <mergeCell ref="C245:F245"/>
    <mergeCell ref="G245:H245"/>
    <mergeCell ref="B51:O51"/>
    <mergeCell ref="B172:O172"/>
    <mergeCell ref="B174:O174"/>
    <mergeCell ref="B74:O74"/>
    <mergeCell ref="J230:K230"/>
    <mergeCell ref="L231:M231"/>
    <mergeCell ref="L232:M232"/>
    <mergeCell ref="L233:M233"/>
    <mergeCell ref="L234:M234"/>
    <mergeCell ref="C176:N176"/>
    <mergeCell ref="C180:N180"/>
    <mergeCell ref="C178:N178"/>
    <mergeCell ref="C205:N205"/>
    <mergeCell ref="C206:N206"/>
    <mergeCell ref="C182:F182"/>
  </mergeCells>
  <dataValidations count="18">
    <dataValidation allowBlank="1" showErrorMessage="1" promptTitle="Ange ert svar" prompt="Ange svaret på frågan med en siffra." sqref="C165:P168 C156:P159"/>
    <dataValidation allowBlank="1" showErrorMessage="1" sqref="Q1 Q145:Q1048576 Q128 Q110 Q121 Q68:Q79 Q81:Q108 Q118:Q119 Q126 Q138 Q140"/>
    <dataValidation type="custom" allowBlank="1" showErrorMessage="1" errorTitle="Ogiltig inmatning" error="Ange att svaret stämmer genom att skriva i ett &quot;x&quot;." promptTitle="Kryssa i er bedömning" prompt="Skriv 'x' i cellen för att välja den här bedömningen. Varje fråga måste ges ett svar, samt en bedömning." sqref="C84:K84 C91:K91 C97:K97 C103:K103 C113:K113 C124:K124 C131:K131 C143:K143 C150:K150">
      <formula1>AND(LEN(C84)=1,SEARCH("x",C84))</formula1>
    </dataValidation>
    <dataValidation type="decimal" operator="greaterThanOrEqual" allowBlank="1" showErrorMessage="1" errorTitle="Ogiltig inmatning" error="Ange antal timmar i heltal eller decimaltal." promptTitle="Ange ert svar" prompt="Ange svaret på frågan med en siffra." sqref="C89:P89 C95:P95 C101:P101">
      <formula1>0</formula1>
    </dataValidation>
    <dataValidation type="whole" operator="greaterThanOrEqual" allowBlank="1" showInputMessage="1" showErrorMessage="1" errorTitle="Ogiltig inmatning" error="Ange 0 eller ett positivt heltal som svar." sqref="C82:P82 C111:P111 C122:P122 C129:P129 C141:P141 C148:P148">
      <formula1>0</formula1>
    </dataValidation>
    <dataValidation type="custom" allowBlank="1" showInputMessage="1" showErrorMessage="1" errorTitle="Felaktig inmatning" error="Ange ett heltal mellan 0 och 5. Om ett tal har angetts på målbild för organisationens övergripande nivå har angetts så måste talet som anges här vara minst lika stort som det angivna talet." sqref="G67 M59 M61 M63 M65 M67 G65 G63 G61 G59">
      <formula1>AND(ISNUMBER(G59),INT(G59)=G59,G59&gt;=$G$55,G59&gt;=0,G59&lt;=5)</formula1>
    </dataValidation>
    <dataValidation type="whole" allowBlank="1" showInputMessage="1" showErrorMessage="1" errorTitle="Felaktig inmatning" error="Ange ett heltal mellan 0 och 5." sqref="G55:H55">
      <formula1>0</formula1>
      <formula2>5</formula2>
    </dataValidation>
    <dataValidation type="custom" allowBlank="1" showInputMessage="1" showErrorMessage="1" errorTitle="Felaktig inmatning" error="Ange ett heltal mellan 0 och 5. Om ett tal har angetts på målbild för organisationens övergripande nivå har angetts så måste talet som anges här vara minst lika stort som det angivna talet." sqref="H59 H61 H63 H65 H67 O67:P67 O65:P65 O63:P63 O61:P61 O59:P59">
      <formula1>AND(ISNUMBER(H59),INT(H59)=H59,H59&gt;=$I$55,H59&gt;=0,H59&lt;=5)</formula1>
    </dataValidation>
    <dataValidation type="custom" allowBlank="1" showInputMessage="1" showErrorMessage="1" errorTitle="Ange en summa" error="Ange en summa som motsvarar den totala mängden monetära medel som har avdelats av organisationen för informationssäkerhetsarbete de senaste två åren." sqref="C180:N180">
      <formula1>ISNUMBER(C180)</formula1>
    </dataValidation>
    <dataValidation type="custom" allowBlank="1" showInputMessage="1" showErrorMessage="1" errorTitle="Ange ert svar med ett &quot;x&quot;" error="Ange ert svar med ett &quot;x&quot;. Svarsalternativ som har samma färg kan kombineras. Svarsalternativ med olika färg kan inte kombineras." sqref="C206:N206 C222:N222 C190:N190 C192:J192 C202:N202 C204:N204 C216:N216 C218:N218 C220:N220">
      <formula1>AND(LEN(C190)=1,SEARCH("x",C190))</formula1>
    </dataValidation>
    <dataValidation type="custom" allowBlank="1" showInputMessage="1" showErrorMessage="1" errorTitle="Lämna bedömning med ett &quot;x&quot;" error="Ange er bedömning med ett &quot;x&quot;. Ni kan endast välja ett av de två bedömningsalternativen." sqref="C182:J182 C194:J194 C208:J208 C224:J224">
      <formula1>AND(LEN(C182)=1,SEARCH("x",C182))</formula1>
    </dataValidation>
    <dataValidation type="custom" allowBlank="1" showInputMessage="1" showErrorMessage="1" errorTitle="Lämna bedömning med ett &quot;x&quot;" error="Ange er bedömning med ett &quot;x&quot;. Ni kan endast välja ett av de tre bedömningsalternativen. &quot;Kan ej bedöma&quot; kan inte kombineras med en angiven summa eller ett &quot;x&quot; under Ingick inte i budgeten." sqref="N231:P236 N243:P248">
      <formula1>AND(A231=0,B231=0,LEN(N231)=1,SEARCH("x",N231))</formula1>
    </dataValidation>
    <dataValidation type="custom" allowBlank="1" showInputMessage="1" showErrorMessage="1" errorTitle="Ange ert svar med ett &quot;x&quot;" error="Ange att alternativet till vänster inte ingick i budgeten genom att sätta ett &quot;x&quot;. Kryss under Ingick inte i budgeten kan inte kombineras med angivna summor eller kryss under Kan ej bedöma." sqref="I232:I236 I244:I248">
      <formula1>AND(LEN(I232)=1,SEARCH("x",I232))</formula1>
    </dataValidation>
    <dataValidation type="custom" allowBlank="1" showInputMessage="1" showErrorMessage="1" errorTitle="Lämna bedömning med ett &quot;x&quot;" error="Ange er bedömning med ett &quot;x&quot;. Ni kan endast välja ett av de tre bedömningsalternativen. &quot;Kan ej bedöma&quot; kan inte kombineras med en angiven summa eller ett &quot;x&quot; under Ingick inte i budgeten." sqref="J231:K236 J243:K248">
      <formula1>AND(R231=0,S231=0,LEN(J231)=1,SEARCH("x",J231))</formula1>
    </dataValidation>
    <dataValidation type="custom" allowBlank="1" showInputMessage="1" showErrorMessage="1" errorTitle="Lämna bedömning med ett &quot;x&quot;" error="Ange er bedömning med ett &quot;x&quot;. Ni kan endast välja ett av de tre bedömningsalternativen. &quot;Kan ej bedöma&quot; kan inte kombineras med en angiven summa eller ett &quot;x&quot; under Ingick inte i budgeten." sqref="L231:M236 L243:M248">
      <formula1>AND(R231=0,T231=0,LEN(L231)=1,SEARCH("x",L231))</formula1>
    </dataValidation>
    <dataValidation type="custom" allowBlank="1" showInputMessage="1" showErrorMessage="1" errorTitle="Texten är för lång" error="Det maximala antalet tecken i rutan är 1000 tecken." sqref="B11:P19">
      <formula1>LEN(B11)&lt;=1000</formula1>
    </dataValidation>
    <dataValidation type="custom" allowBlank="1" showInputMessage="1" showErrorMessage="1" errorTitle="Ange ert svar med ett &quot;x&quot;" error="Ange att alternativet till vänster inte ingick i budgeten genom att sätta ett &quot;x&quot;. Kryss under Ingick inte i budgeten kan inte kombineras med angivna summor eller kryss under Kan ej bedöma." sqref="I231 I243">
      <formula1>AND(A231=0,R231=0,LEN(I231)=1,SEARCH("x",I231))</formula1>
    </dataValidation>
    <dataValidation type="custom" operator="greaterThanOrEqual" allowBlank="1" showInputMessage="1" showErrorMessage="1" errorTitle="Ange ert svar med en summa" error="Endast summor kan anges i fältet. Summor kan inte kombineras med kryss under Ingick inte i budgeten respektive Kan ej bedöma." sqref="G231:H236 G243:H248">
      <formula1>AND(B231=0,R231=0,ISNUMBER(G231),G231&gt;=0)</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S295"/>
  <sheetViews>
    <sheetView zoomScale="80" zoomScaleNormal="80" workbookViewId="0">
      <pane ySplit="2" topLeftCell="A3" activePane="bottomLeft" state="frozen"/>
      <selection pane="bottomLeft" activeCell="A3" sqref="A3"/>
    </sheetView>
  </sheetViews>
  <sheetFormatPr defaultColWidth="8.69140625" defaultRowHeight="14.5"/>
  <cols>
    <col min="1" max="1" width="9" style="3"/>
    <col min="2" max="2" width="3.69140625" customWidth="1"/>
    <col min="3" max="3" width="3.69140625" style="3" customWidth="1"/>
    <col min="4" max="4" width="69.3828125" style="3" customWidth="1"/>
    <col min="5" max="5" width="3.69140625" style="3" customWidth="1"/>
    <col min="6" max="6" width="72.53515625" style="3" customWidth="1"/>
    <col min="7" max="16" width="8.69140625" customWidth="1"/>
  </cols>
  <sheetData>
    <row r="1" spans="1:17" s="622" customFormat="1" ht="22.5">
      <c r="A1" s="622" t="s">
        <v>207</v>
      </c>
    </row>
    <row r="2" spans="1:17" ht="15" thickBot="1">
      <c r="A2" s="3" t="s">
        <v>0</v>
      </c>
      <c r="B2" t="s">
        <v>4</v>
      </c>
      <c r="C2" s="3" t="s">
        <v>147</v>
      </c>
      <c r="D2" s="3" t="s">
        <v>1</v>
      </c>
      <c r="E2" s="3" t="s">
        <v>146</v>
      </c>
      <c r="F2" s="3" t="s">
        <v>132</v>
      </c>
      <c r="G2" s="1" t="str">
        <f>'Särskild återkoppling'!B39</f>
        <v>Analys och hantering av informationssäkerhetsrisker</v>
      </c>
      <c r="H2" s="1" t="str">
        <f>'Särskild återkoppling'!B8</f>
        <v>Incident- och kontinuitetshantering</v>
      </c>
      <c r="I2" s="1" t="str">
        <f>'Särskild återkoppling'!B58</f>
        <v>Informationsklassning</v>
      </c>
      <c r="J2" s="1" t="str">
        <f>'Särskild återkoppling'!B130</f>
        <v>Inventering, undersökningar och omvärldsbevakning</v>
      </c>
      <c r="K2" s="1" t="str">
        <f>'Särskild återkoppling'!B72</f>
        <v>Ledningens styrning och kontroll</v>
      </c>
      <c r="L2" s="1" t="str">
        <f>'Särskild återkoppling'!B112</f>
        <v>Medarbetarnas kunskaper och utbildningsverksamhet</v>
      </c>
      <c r="M2" s="1" t="str">
        <f>'Särskild återkoppling'!B143</f>
        <v>Säkerhetsåtgärder och förbättringsarbete</v>
      </c>
      <c r="N2" s="1" t="str">
        <f>'Särskild återkoppling'!B88</f>
        <v>Uppföljning och utvärdering</v>
      </c>
      <c r="O2" s="1" t="str">
        <f>'Särskild återkoppling'!B159</f>
        <v>Upphandling</v>
      </c>
      <c r="P2" s="1" t="str">
        <f>'Särskild återkoppling'!B22</f>
        <v>Upprättande och utveckling av säkerhetskultur</v>
      </c>
      <c r="Q2" s="10" t="s">
        <v>148</v>
      </c>
    </row>
    <row r="3" spans="1:17" s="11" customFormat="1" ht="15" thickTop="1" thickBot="1">
      <c r="A3" s="11">
        <v>1</v>
      </c>
      <c r="B3" s="11">
        <f>Nivåfrågor!$A$33</f>
        <v>1</v>
      </c>
      <c r="C3" s="11">
        <f ca="1">Nivåfrågor!$B$33</f>
        <v>1</v>
      </c>
      <c r="D3" s="11" t="str">
        <f>Nivåfrågor!C33</f>
        <v>Har ledningen styrt organisationens informationssäkerhetsarbete de senaste två åren?</v>
      </c>
      <c r="E3" s="11">
        <v>1</v>
      </c>
      <c r="F3" s="11" t="str">
        <f>Nivåfrågor!C36</f>
        <v>Målsättning och inriktning</v>
      </c>
      <c r="G3" s="11">
        <v>0</v>
      </c>
      <c r="H3" s="11">
        <v>0</v>
      </c>
      <c r="I3" s="11">
        <v>0</v>
      </c>
      <c r="J3" s="11">
        <v>0</v>
      </c>
      <c r="K3" s="11">
        <v>1</v>
      </c>
      <c r="L3" s="11">
        <v>0</v>
      </c>
      <c r="M3" s="11">
        <v>0</v>
      </c>
      <c r="N3" s="11">
        <v>0</v>
      </c>
      <c r="O3" s="11">
        <v>0</v>
      </c>
      <c r="P3" s="11">
        <v>1</v>
      </c>
      <c r="Q3" s="12">
        <f t="shared" ref="Q3:Q37" si="0">SUM(G3:P3)</f>
        <v>2</v>
      </c>
    </row>
    <row r="4" spans="1:17" s="11" customFormat="1" ht="15" thickTop="1" thickBot="1">
      <c r="A4" s="11">
        <v>2</v>
      </c>
      <c r="B4" s="11">
        <f>Nivåfrågor!$A$33</f>
        <v>1</v>
      </c>
      <c r="C4" s="11">
        <f ca="1">Nivåfrågor!$B$33</f>
        <v>1</v>
      </c>
      <c r="D4" s="11" t="str">
        <f>Nivåfrågor!C33</f>
        <v>Har ledningen styrt organisationens informationssäkerhetsarbete de senaste två åren?</v>
      </c>
      <c r="E4" s="11">
        <v>2</v>
      </c>
      <c r="F4" s="11" t="str">
        <f>Nivåfrågor!D36</f>
        <v>Ansvar och befogenheter för informationssäkerhetsarbetet inom organisationen, inklusive den roll eller funktion som ska leda och samordna informationssäkerhetsarbetet</v>
      </c>
      <c r="G4" s="11">
        <v>0</v>
      </c>
      <c r="H4" s="11">
        <v>0</v>
      </c>
      <c r="I4" s="11">
        <v>0</v>
      </c>
      <c r="J4" s="11">
        <v>0</v>
      </c>
      <c r="K4" s="11">
        <v>1</v>
      </c>
      <c r="L4" s="11">
        <v>0</v>
      </c>
      <c r="M4" s="11">
        <v>0</v>
      </c>
      <c r="N4" s="11">
        <v>0</v>
      </c>
      <c r="O4" s="11">
        <v>0</v>
      </c>
      <c r="P4" s="11">
        <v>1</v>
      </c>
      <c r="Q4" s="12">
        <f t="shared" si="0"/>
        <v>2</v>
      </c>
    </row>
    <row r="5" spans="1:17" s="11" customFormat="1" ht="15" thickTop="1" thickBot="1">
      <c r="A5" s="11">
        <v>3</v>
      </c>
      <c r="B5" s="11">
        <f>Nivåfrågor!$A$33</f>
        <v>1</v>
      </c>
      <c r="C5" s="11">
        <f ca="1">Nivåfrågor!$B$33</f>
        <v>1</v>
      </c>
      <c r="D5" s="11" t="str">
        <f>Nivåfrågor!C33</f>
        <v>Har ledningen styrt organisationens informationssäkerhetsarbete de senaste två åren?</v>
      </c>
      <c r="E5" s="11">
        <v>3</v>
      </c>
      <c r="F5" s="11" t="str">
        <f>Nivåfrågor!E36</f>
        <v>Resurser som informationssäkerhetsarbetet kräver</v>
      </c>
      <c r="G5" s="11">
        <v>0</v>
      </c>
      <c r="H5" s="11">
        <v>0</v>
      </c>
      <c r="I5" s="11">
        <v>0</v>
      </c>
      <c r="J5" s="11">
        <v>0</v>
      </c>
      <c r="K5" s="11">
        <v>1</v>
      </c>
      <c r="L5" s="11">
        <v>0</v>
      </c>
      <c r="M5" s="11">
        <v>0</v>
      </c>
      <c r="N5" s="11">
        <v>0</v>
      </c>
      <c r="O5" s="11">
        <v>0</v>
      </c>
      <c r="P5" s="11">
        <v>1</v>
      </c>
      <c r="Q5" s="12">
        <f t="shared" si="0"/>
        <v>2</v>
      </c>
    </row>
    <row r="6" spans="1:17" s="11" customFormat="1" ht="15" thickTop="1" thickBot="1">
      <c r="A6" s="11">
        <v>4</v>
      </c>
      <c r="B6" s="11">
        <f>Nivåfrågor!$A$33</f>
        <v>1</v>
      </c>
      <c r="C6" s="11">
        <f ca="1">Nivåfrågor!$B$33</f>
        <v>1</v>
      </c>
      <c r="D6" s="11" t="str">
        <f>Nivåfrågor!C33</f>
        <v>Har ledningen styrt organisationens informationssäkerhetsarbete de senaste två åren?</v>
      </c>
      <c r="E6" s="11">
        <v>4</v>
      </c>
      <c r="F6" s="11" t="str">
        <f>Nivåfrågor!C38</f>
        <v>Regler för informationssäkerhetsarbetet, alternativt  delegerat ansvaret för beslut eller översyn</v>
      </c>
      <c r="G6" s="11">
        <v>0</v>
      </c>
      <c r="H6" s="11">
        <v>0</v>
      </c>
      <c r="I6" s="11">
        <v>0</v>
      </c>
      <c r="J6" s="11">
        <v>0</v>
      </c>
      <c r="K6" s="11">
        <v>1</v>
      </c>
      <c r="L6" s="11">
        <v>0</v>
      </c>
      <c r="M6" s="11">
        <v>0</v>
      </c>
      <c r="N6" s="11">
        <v>0</v>
      </c>
      <c r="O6" s="11">
        <v>0</v>
      </c>
      <c r="P6" s="11">
        <v>1</v>
      </c>
      <c r="Q6" s="12">
        <f t="shared" si="0"/>
        <v>2</v>
      </c>
    </row>
    <row r="7" spans="1:17" s="11" customFormat="1" ht="15" thickTop="1" thickBot="1">
      <c r="A7" s="11">
        <v>5</v>
      </c>
      <c r="B7" s="11">
        <f>Nivåfrågor!$A$33</f>
        <v>1</v>
      </c>
      <c r="C7" s="11">
        <f ca="1">Nivåfrågor!$B$33</f>
        <v>1</v>
      </c>
      <c r="D7" s="11" t="str">
        <f>Nivåfrågor!C33</f>
        <v>Har ledningen styrt organisationens informationssäkerhetsarbete de senaste två åren?</v>
      </c>
      <c r="E7" s="11">
        <v>5</v>
      </c>
      <c r="F7" s="24" t="str">
        <f>Nivåfrågor!D38</f>
        <v xml:space="preserve">Att arbetet ska bedrivas med stöd av standarderna ISO/IEC 27001 respektive ISO/IEC 27002 eller motsvarande  </v>
      </c>
      <c r="G7" s="24">
        <v>0</v>
      </c>
      <c r="H7" s="24">
        <v>0</v>
      </c>
      <c r="I7" s="24">
        <v>0</v>
      </c>
      <c r="J7" s="24">
        <v>0</v>
      </c>
      <c r="K7" s="24">
        <v>1</v>
      </c>
      <c r="L7" s="24">
        <v>0</v>
      </c>
      <c r="M7" s="24">
        <v>0</v>
      </c>
      <c r="N7" s="24">
        <v>0</v>
      </c>
      <c r="O7" s="24">
        <v>0</v>
      </c>
      <c r="P7" s="24">
        <v>1</v>
      </c>
      <c r="Q7" s="12">
        <f t="shared" si="0"/>
        <v>2</v>
      </c>
    </row>
    <row r="8" spans="1:17" s="13" customFormat="1" ht="15" thickTop="1" thickBot="1">
      <c r="A8" s="11">
        <v>6</v>
      </c>
      <c r="B8" s="13">
        <f>Nivåfrågor!$A$49</f>
        <v>1</v>
      </c>
      <c r="C8" s="13">
        <f ca="1">Nivåfrågor!$B$49</f>
        <v>2</v>
      </c>
      <c r="D8" s="13" t="str">
        <f>Nivåfrågor!C49</f>
        <v>Har organisationen haft en informationssäkerhetspolicy de senaste två åren?</v>
      </c>
      <c r="E8" s="13">
        <v>1</v>
      </c>
      <c r="F8" s="13" t="str">
        <f>Nivåfrågor!C52</f>
        <v>En definition av informationssäkerhet och informationssäkerhetsarbete</v>
      </c>
      <c r="G8" s="13">
        <v>0</v>
      </c>
      <c r="H8" s="13">
        <v>0</v>
      </c>
      <c r="I8" s="13">
        <v>0</v>
      </c>
      <c r="J8" s="13">
        <v>0</v>
      </c>
      <c r="K8" s="13">
        <v>1</v>
      </c>
      <c r="L8" s="13">
        <v>0</v>
      </c>
      <c r="M8" s="13">
        <v>0</v>
      </c>
      <c r="N8" s="13">
        <v>0</v>
      </c>
      <c r="O8" s="13">
        <v>0</v>
      </c>
      <c r="P8" s="13">
        <v>0</v>
      </c>
      <c r="Q8" s="14">
        <f t="shared" si="0"/>
        <v>1</v>
      </c>
    </row>
    <row r="9" spans="1:17" s="13" customFormat="1" ht="15" thickTop="1" thickBot="1">
      <c r="A9" s="11">
        <v>7</v>
      </c>
      <c r="B9" s="13">
        <f>Nivåfrågor!$A$49</f>
        <v>1</v>
      </c>
      <c r="C9" s="13">
        <f ca="1">Nivåfrågor!$B$49</f>
        <v>2</v>
      </c>
      <c r="D9" s="13" t="str">
        <f>Nivåfrågor!C49</f>
        <v>Har organisationen haft en informationssäkerhetspolicy de senaste två åren?</v>
      </c>
      <c r="E9" s="13">
        <v>2</v>
      </c>
      <c r="F9" s="13" t="str">
        <f>Nivåfrågor!D52</f>
        <v>Ledningens målsättningar för informationssäkerhetsarbetet (vad som ska uppnås)</v>
      </c>
      <c r="G9" s="13">
        <v>0</v>
      </c>
      <c r="H9" s="13">
        <v>0</v>
      </c>
      <c r="I9" s="13">
        <v>0</v>
      </c>
      <c r="J9" s="13">
        <v>0</v>
      </c>
      <c r="K9" s="13">
        <v>1</v>
      </c>
      <c r="L9" s="13">
        <v>0</v>
      </c>
      <c r="M9" s="13">
        <v>0</v>
      </c>
      <c r="N9" s="13">
        <v>0</v>
      </c>
      <c r="O9" s="13">
        <v>0</v>
      </c>
      <c r="P9" s="13">
        <v>0</v>
      </c>
      <c r="Q9" s="14">
        <f t="shared" si="0"/>
        <v>1</v>
      </c>
    </row>
    <row r="10" spans="1:17" s="13" customFormat="1" ht="15" thickTop="1" thickBot="1">
      <c r="A10" s="11">
        <v>8</v>
      </c>
      <c r="B10" s="13">
        <f>Nivåfrågor!$A$49</f>
        <v>1</v>
      </c>
      <c r="C10" s="13">
        <f ca="1">Nivåfrågor!$B$49</f>
        <v>2</v>
      </c>
      <c r="D10" s="13" t="str">
        <f>Nivåfrågor!C49</f>
        <v>Har organisationen haft en informationssäkerhetspolicy de senaste två åren?</v>
      </c>
      <c r="E10" s="13">
        <v>3</v>
      </c>
      <c r="F10" s="13" t="str">
        <f>Nivåfrågor!E52</f>
        <v>Ledningens inriktning för informationssäkerhetsarbetet (hur det ska uppnås)</v>
      </c>
      <c r="G10" s="13">
        <v>0</v>
      </c>
      <c r="H10" s="13">
        <v>0</v>
      </c>
      <c r="I10" s="13">
        <v>0</v>
      </c>
      <c r="J10" s="13">
        <v>0</v>
      </c>
      <c r="K10" s="13">
        <v>1</v>
      </c>
      <c r="L10" s="13">
        <v>0</v>
      </c>
      <c r="M10" s="13">
        <v>0</v>
      </c>
      <c r="N10" s="13">
        <v>0</v>
      </c>
      <c r="O10" s="13">
        <v>0</v>
      </c>
      <c r="P10" s="13">
        <v>0</v>
      </c>
      <c r="Q10" s="14">
        <f t="shared" si="0"/>
        <v>1</v>
      </c>
    </row>
    <row r="11" spans="1:17" s="13" customFormat="1" ht="15" thickTop="1" thickBot="1">
      <c r="A11" s="11">
        <v>9</v>
      </c>
      <c r="B11" s="13">
        <f>Nivåfrågor!$A$49</f>
        <v>1</v>
      </c>
      <c r="C11" s="13">
        <f ca="1">Nivåfrågor!$B$49</f>
        <v>2</v>
      </c>
      <c r="D11" s="13" t="str">
        <f>Nivåfrågor!C49</f>
        <v>Har organisationen haft en informationssäkerhetspolicy de senaste två åren?</v>
      </c>
      <c r="E11" s="13">
        <v>4</v>
      </c>
      <c r="F11" s="13" t="str">
        <f>Nivåfrågor!C54</f>
        <v>Definierade roller som ledningen har pekat ut som ansvariga för att hantera informationssäkerhet</v>
      </c>
      <c r="G11" s="13">
        <v>0</v>
      </c>
      <c r="H11" s="13">
        <v>0</v>
      </c>
      <c r="I11" s="13">
        <v>0</v>
      </c>
      <c r="J11" s="13">
        <v>0</v>
      </c>
      <c r="K11" s="13">
        <v>1</v>
      </c>
      <c r="L11" s="13">
        <v>0</v>
      </c>
      <c r="M11" s="13">
        <v>0</v>
      </c>
      <c r="N11" s="13">
        <v>0</v>
      </c>
      <c r="O11" s="13">
        <v>0</v>
      </c>
      <c r="P11" s="13">
        <v>0</v>
      </c>
      <c r="Q11" s="14">
        <f t="shared" si="0"/>
        <v>1</v>
      </c>
    </row>
    <row r="12" spans="1:17" s="13" customFormat="1" ht="15" thickTop="1" thickBot="1">
      <c r="A12" s="11">
        <v>10</v>
      </c>
      <c r="B12" s="13">
        <f>Nivåfrågor!$A$49</f>
        <v>1</v>
      </c>
      <c r="C12" s="13">
        <f ca="1">Nivåfrågor!$B$49</f>
        <v>2</v>
      </c>
      <c r="D12" s="13" t="str">
        <f>Nivåfrågor!C49</f>
        <v>Har organisationen haft en informationssäkerhetspolicy de senaste två åren?</v>
      </c>
      <c r="E12" s="13">
        <v>5</v>
      </c>
      <c r="F12" s="13" t="str">
        <f>Nivåfrågor!D54</f>
        <v xml:space="preserve">Att arbetet ska integreras i myndighetens befintliga sätt att leda och styra sin organisation </v>
      </c>
      <c r="G12" s="13">
        <v>0</v>
      </c>
      <c r="H12" s="13">
        <v>0</v>
      </c>
      <c r="I12" s="13">
        <v>0</v>
      </c>
      <c r="J12" s="13">
        <v>0</v>
      </c>
      <c r="K12" s="13">
        <v>1</v>
      </c>
      <c r="L12" s="13">
        <v>0</v>
      </c>
      <c r="M12" s="13">
        <v>0</v>
      </c>
      <c r="N12" s="13">
        <v>0</v>
      </c>
      <c r="O12" s="13">
        <v>0</v>
      </c>
      <c r="P12" s="13">
        <v>0</v>
      </c>
      <c r="Q12" s="14">
        <f t="shared" si="0"/>
        <v>1</v>
      </c>
    </row>
    <row r="13" spans="1:17" s="15" customFormat="1" ht="15" thickTop="1" thickBot="1">
      <c r="A13" s="11">
        <v>11</v>
      </c>
      <c r="B13" s="15">
        <f>Nivåfrågor!$A$65</f>
        <v>1</v>
      </c>
      <c r="C13" s="15">
        <f ca="1">Nivåfrågor!$B$65</f>
        <v>3</v>
      </c>
      <c r="D13" s="15" t="str">
        <f>Nivåfrågor!C65</f>
        <v xml:space="preserve">Har organisationen någon gång under de senaste två åren inventerat sina informationsmängder och informationssystem, inklusive nätverk? </v>
      </c>
      <c r="E13" s="15">
        <v>1</v>
      </c>
      <c r="F13" s="15" t="str">
        <f>Nivåfrågor!C68</f>
        <v xml:space="preserve">Alla organisationens verksamheter </v>
      </c>
      <c r="G13" s="15">
        <v>0</v>
      </c>
      <c r="H13" s="15">
        <v>0</v>
      </c>
      <c r="I13" s="15">
        <v>0</v>
      </c>
      <c r="J13" s="15">
        <v>1</v>
      </c>
      <c r="K13" s="15">
        <v>0</v>
      </c>
      <c r="L13" s="15">
        <v>0</v>
      </c>
      <c r="M13" s="15">
        <v>0</v>
      </c>
      <c r="N13" s="15">
        <v>0</v>
      </c>
      <c r="O13" s="15">
        <v>0</v>
      </c>
      <c r="P13" s="15">
        <v>0</v>
      </c>
      <c r="Q13" s="16">
        <f t="shared" si="0"/>
        <v>1</v>
      </c>
    </row>
    <row r="14" spans="1:17" s="15" customFormat="1" ht="15" thickTop="1" thickBot="1">
      <c r="A14" s="11">
        <v>12</v>
      </c>
      <c r="B14" s="15">
        <f>Nivåfrågor!$A$65</f>
        <v>1</v>
      </c>
      <c r="C14" s="15">
        <f ca="1">Nivåfrågor!$B$65</f>
        <v>3</v>
      </c>
      <c r="D14" s="15" t="str">
        <f>Nivåfrågor!C65</f>
        <v xml:space="preserve">Har organisationen någon gång under de senaste två åren inventerat sina informationsmängder och informationssystem, inklusive nätverk? </v>
      </c>
      <c r="E14" s="15">
        <v>2</v>
      </c>
      <c r="F14" s="15" t="str">
        <f>Nivåfrågor!D68</f>
        <v xml:space="preserve">75 % till mindre än 100 % av organisationens verksamheter </v>
      </c>
      <c r="G14" s="15">
        <v>0</v>
      </c>
      <c r="H14" s="15">
        <v>0</v>
      </c>
      <c r="I14" s="15">
        <v>0</v>
      </c>
      <c r="J14" s="15">
        <v>1</v>
      </c>
      <c r="K14" s="15">
        <v>0</v>
      </c>
      <c r="L14" s="15">
        <v>0</v>
      </c>
      <c r="M14" s="15">
        <v>0</v>
      </c>
      <c r="N14" s="15">
        <v>0</v>
      </c>
      <c r="O14" s="15">
        <v>0</v>
      </c>
      <c r="P14" s="15">
        <v>0</v>
      </c>
      <c r="Q14" s="16">
        <f t="shared" si="0"/>
        <v>1</v>
      </c>
    </row>
    <row r="15" spans="1:17" s="15" customFormat="1" ht="15" thickTop="1" thickBot="1">
      <c r="A15" s="11">
        <v>13</v>
      </c>
      <c r="B15" s="15">
        <f>Nivåfrågor!$A$65</f>
        <v>1</v>
      </c>
      <c r="C15" s="15">
        <f ca="1">Nivåfrågor!$B$65</f>
        <v>3</v>
      </c>
      <c r="D15" s="15" t="str">
        <f>Nivåfrågor!C65</f>
        <v xml:space="preserve">Har organisationen någon gång under de senaste två åren inventerat sina informationsmängder och informationssystem, inklusive nätverk? </v>
      </c>
      <c r="E15" s="15">
        <v>3</v>
      </c>
      <c r="F15" s="15" t="str">
        <f>Nivåfrågor!E68</f>
        <v xml:space="preserve">50 % till mindre än 75 % av organisationens verksamheter </v>
      </c>
      <c r="G15" s="15">
        <v>0</v>
      </c>
      <c r="H15" s="15">
        <v>0</v>
      </c>
      <c r="I15" s="15">
        <v>0</v>
      </c>
      <c r="J15" s="15">
        <v>1</v>
      </c>
      <c r="K15" s="15">
        <v>0</v>
      </c>
      <c r="L15" s="15">
        <v>0</v>
      </c>
      <c r="M15" s="15">
        <v>0</v>
      </c>
      <c r="N15" s="15">
        <v>0</v>
      </c>
      <c r="O15" s="15">
        <v>0</v>
      </c>
      <c r="P15" s="15">
        <v>0</v>
      </c>
      <c r="Q15" s="16">
        <f t="shared" si="0"/>
        <v>1</v>
      </c>
    </row>
    <row r="16" spans="1:17" s="15" customFormat="1" ht="15" thickTop="1" thickBot="1">
      <c r="A16" s="11">
        <v>14</v>
      </c>
      <c r="B16" s="15">
        <f>Nivåfrågor!$A$65</f>
        <v>1</v>
      </c>
      <c r="C16" s="15">
        <f ca="1">Nivåfrågor!$B$65</f>
        <v>3</v>
      </c>
      <c r="D16" s="15" t="str">
        <f>Nivåfrågor!C65</f>
        <v xml:space="preserve">Har organisationen någon gång under de senaste två åren inventerat sina informationsmängder och informationssystem, inklusive nätverk? </v>
      </c>
      <c r="E16" s="15">
        <v>4</v>
      </c>
      <c r="F16" s="15" t="str">
        <f>Nivåfrågor!C70</f>
        <v xml:space="preserve">25 % till mindre än 50 % av organisationens verksamheter </v>
      </c>
      <c r="G16" s="15">
        <v>0</v>
      </c>
      <c r="H16" s="15">
        <v>0</v>
      </c>
      <c r="I16" s="15">
        <v>0</v>
      </c>
      <c r="J16" s="15">
        <v>1</v>
      </c>
      <c r="K16" s="15">
        <v>0</v>
      </c>
      <c r="L16" s="15">
        <v>0</v>
      </c>
      <c r="M16" s="15">
        <v>0</v>
      </c>
      <c r="N16" s="15">
        <v>0</v>
      </c>
      <c r="O16" s="15">
        <v>0</v>
      </c>
      <c r="P16" s="15">
        <v>0</v>
      </c>
      <c r="Q16" s="16">
        <f t="shared" si="0"/>
        <v>1</v>
      </c>
    </row>
    <row r="17" spans="1:17" s="15" customFormat="1" ht="15" thickTop="1" thickBot="1">
      <c r="A17" s="11">
        <v>15</v>
      </c>
      <c r="B17" s="15">
        <f>Nivåfrågor!$A$65</f>
        <v>1</v>
      </c>
      <c r="C17" s="15">
        <f ca="1">Nivåfrågor!$B$65</f>
        <v>3</v>
      </c>
      <c r="D17" s="15" t="str">
        <f>Nivåfrågor!C65</f>
        <v xml:space="preserve">Har organisationen någon gång under de senaste två åren inventerat sina informationsmängder och informationssystem, inklusive nätverk? </v>
      </c>
      <c r="E17" s="15">
        <v>5</v>
      </c>
      <c r="F17" s="15" t="str">
        <f>Nivåfrågor!D70</f>
        <v xml:space="preserve">Mer än 0 % till mindre än 25 % av organisationens verksamheter </v>
      </c>
      <c r="G17" s="15">
        <v>0</v>
      </c>
      <c r="H17" s="15">
        <v>0</v>
      </c>
      <c r="I17" s="15">
        <v>0</v>
      </c>
      <c r="J17" s="15">
        <v>1</v>
      </c>
      <c r="K17" s="15">
        <v>0</v>
      </c>
      <c r="L17" s="15">
        <v>0</v>
      </c>
      <c r="M17" s="15">
        <v>0</v>
      </c>
      <c r="N17" s="15">
        <v>0</v>
      </c>
      <c r="O17" s="15">
        <v>0</v>
      </c>
      <c r="P17" s="15">
        <v>0</v>
      </c>
      <c r="Q17" s="16">
        <f t="shared" si="0"/>
        <v>1</v>
      </c>
    </row>
    <row r="18" spans="1:17" s="17" customFormat="1" ht="15" thickTop="1" thickBot="1">
      <c r="A18" s="11">
        <v>16</v>
      </c>
      <c r="B18" s="17">
        <f>Nivåfrågor!$A$77</f>
        <v>1</v>
      </c>
      <c r="C18" s="17">
        <f ca="1">Nivåfrågor!$B$77</f>
        <v>4</v>
      </c>
      <c r="D18" s="17" t="str">
        <f>Nivåfrågor!C77</f>
        <v>Har organisationens verksamheter haft utpekade informationsägare eller motsvarande för sin information de senaste två åren?</v>
      </c>
      <c r="E18" s="17">
        <v>1</v>
      </c>
      <c r="F18" s="17" t="str">
        <f>Nivåfrågor!C80</f>
        <v xml:space="preserve">Alla organisationens verksamheter </v>
      </c>
      <c r="G18" s="17">
        <v>0</v>
      </c>
      <c r="H18" s="17">
        <v>0</v>
      </c>
      <c r="I18" s="17">
        <v>0</v>
      </c>
      <c r="J18" s="17">
        <v>0</v>
      </c>
      <c r="K18" s="17">
        <v>1</v>
      </c>
      <c r="L18" s="17">
        <v>0</v>
      </c>
      <c r="M18" s="17">
        <v>0</v>
      </c>
      <c r="N18" s="17">
        <v>0</v>
      </c>
      <c r="O18" s="17">
        <v>0</v>
      </c>
      <c r="P18" s="17">
        <v>0</v>
      </c>
      <c r="Q18" s="18">
        <f t="shared" si="0"/>
        <v>1</v>
      </c>
    </row>
    <row r="19" spans="1:17" s="17" customFormat="1" ht="15" thickTop="1" thickBot="1">
      <c r="A19" s="11">
        <v>17</v>
      </c>
      <c r="B19" s="17">
        <f>Nivåfrågor!$A$77</f>
        <v>1</v>
      </c>
      <c r="C19" s="17">
        <f ca="1">Nivåfrågor!$B$77</f>
        <v>4</v>
      </c>
      <c r="D19" s="17" t="str">
        <f>Nivåfrågor!C77</f>
        <v>Har organisationens verksamheter haft utpekade informationsägare eller motsvarande för sin information de senaste två åren?</v>
      </c>
      <c r="E19" s="17">
        <v>2</v>
      </c>
      <c r="F19" s="17" t="str">
        <f>Nivåfrågor!D80</f>
        <v xml:space="preserve">75 % till mindre än 100 % av organisationens verksamheter </v>
      </c>
      <c r="G19" s="17">
        <v>0</v>
      </c>
      <c r="H19" s="17">
        <v>0</v>
      </c>
      <c r="I19" s="17">
        <v>0</v>
      </c>
      <c r="J19" s="17">
        <v>0</v>
      </c>
      <c r="K19" s="17">
        <v>1</v>
      </c>
      <c r="L19" s="17">
        <v>0</v>
      </c>
      <c r="M19" s="17">
        <v>0</v>
      </c>
      <c r="N19" s="17">
        <v>0</v>
      </c>
      <c r="O19" s="17">
        <v>0</v>
      </c>
      <c r="P19" s="17">
        <v>0</v>
      </c>
      <c r="Q19" s="18">
        <f t="shared" si="0"/>
        <v>1</v>
      </c>
    </row>
    <row r="20" spans="1:17" s="17" customFormat="1" ht="15" thickTop="1" thickBot="1">
      <c r="A20" s="11">
        <v>18</v>
      </c>
      <c r="B20" s="17">
        <f>Nivåfrågor!$A$77</f>
        <v>1</v>
      </c>
      <c r="C20" s="17">
        <f ca="1">Nivåfrågor!$B$77</f>
        <v>4</v>
      </c>
      <c r="D20" s="17" t="str">
        <f>Nivåfrågor!C77</f>
        <v>Har organisationens verksamheter haft utpekade informationsägare eller motsvarande för sin information de senaste två åren?</v>
      </c>
      <c r="E20" s="17">
        <v>3</v>
      </c>
      <c r="F20" s="17" t="str">
        <f>Nivåfrågor!E80</f>
        <v xml:space="preserve">50 % till mindre än 75 % av organisationens verksamheter </v>
      </c>
      <c r="G20" s="17">
        <v>0</v>
      </c>
      <c r="H20" s="17">
        <v>0</v>
      </c>
      <c r="I20" s="17">
        <v>0</v>
      </c>
      <c r="J20" s="17">
        <v>0</v>
      </c>
      <c r="K20" s="17">
        <v>1</v>
      </c>
      <c r="L20" s="17">
        <v>0</v>
      </c>
      <c r="M20" s="17">
        <v>0</v>
      </c>
      <c r="N20" s="17">
        <v>0</v>
      </c>
      <c r="O20" s="17">
        <v>0</v>
      </c>
      <c r="P20" s="17">
        <v>0</v>
      </c>
      <c r="Q20" s="18">
        <f t="shared" si="0"/>
        <v>1</v>
      </c>
    </row>
    <row r="21" spans="1:17" s="17" customFormat="1" ht="15" thickTop="1" thickBot="1">
      <c r="A21" s="11">
        <v>19</v>
      </c>
      <c r="B21" s="17">
        <f>Nivåfrågor!$A$77</f>
        <v>1</v>
      </c>
      <c r="C21" s="17">
        <f ca="1">Nivåfrågor!$B$77</f>
        <v>4</v>
      </c>
      <c r="D21" s="17" t="str">
        <f>Nivåfrågor!C77</f>
        <v>Har organisationens verksamheter haft utpekade informationsägare eller motsvarande för sin information de senaste två åren?</v>
      </c>
      <c r="E21" s="17">
        <v>4</v>
      </c>
      <c r="F21" s="17" t="str">
        <f>Nivåfrågor!C82</f>
        <v xml:space="preserve">25 % till mindre än 50 % av organisationens verksamheter </v>
      </c>
      <c r="G21" s="17">
        <v>0</v>
      </c>
      <c r="H21" s="17">
        <v>0</v>
      </c>
      <c r="I21" s="17">
        <v>0</v>
      </c>
      <c r="J21" s="17">
        <v>0</v>
      </c>
      <c r="K21" s="17">
        <v>1</v>
      </c>
      <c r="L21" s="17">
        <v>0</v>
      </c>
      <c r="M21" s="17">
        <v>0</v>
      </c>
      <c r="N21" s="17">
        <v>0</v>
      </c>
      <c r="O21" s="17">
        <v>0</v>
      </c>
      <c r="P21" s="17">
        <v>0</v>
      </c>
      <c r="Q21" s="18">
        <f t="shared" si="0"/>
        <v>1</v>
      </c>
    </row>
    <row r="22" spans="1:17" s="17" customFormat="1" ht="15" thickTop="1" thickBot="1">
      <c r="A22" s="11">
        <v>20</v>
      </c>
      <c r="B22" s="17">
        <f>Nivåfrågor!$A$77</f>
        <v>1</v>
      </c>
      <c r="C22" s="17">
        <f ca="1">Nivåfrågor!$B$77</f>
        <v>4</v>
      </c>
      <c r="D22" s="17" t="str">
        <f>Nivåfrågor!C77</f>
        <v>Har organisationens verksamheter haft utpekade informationsägare eller motsvarande för sin information de senaste två åren?</v>
      </c>
      <c r="E22" s="17">
        <v>5</v>
      </c>
      <c r="F22" s="17" t="str">
        <f>Nivåfrågor!D82</f>
        <v xml:space="preserve">Mer än 0 % till mindre än 25 % av organisationens verksamheter </v>
      </c>
      <c r="G22" s="17">
        <v>0</v>
      </c>
      <c r="H22" s="17">
        <v>0</v>
      </c>
      <c r="I22" s="17">
        <v>0</v>
      </c>
      <c r="J22" s="17">
        <v>0</v>
      </c>
      <c r="K22" s="17">
        <v>1</v>
      </c>
      <c r="L22" s="17">
        <v>0</v>
      </c>
      <c r="M22" s="17">
        <v>0</v>
      </c>
      <c r="N22" s="17">
        <v>0</v>
      </c>
      <c r="O22" s="17">
        <v>0</v>
      </c>
      <c r="P22" s="17">
        <v>0</v>
      </c>
      <c r="Q22" s="18">
        <f t="shared" si="0"/>
        <v>1</v>
      </c>
    </row>
    <row r="23" spans="1:17" s="19" customFormat="1" ht="15" thickTop="1" thickBot="1">
      <c r="A23" s="11">
        <v>21</v>
      </c>
      <c r="B23" s="19">
        <f>Nivåfrågor!$A$89</f>
        <v>1</v>
      </c>
      <c r="C23" s="19">
        <f ca="1">Nivåfrågor!$B$89</f>
        <v>5</v>
      </c>
      <c r="D23" s="19" t="str">
        <f>Nivåfrågor!C89</f>
        <v>Har organisationen de senaste två åren undersökt medarbetarnas kunskaper om informationssäkerhet?</v>
      </c>
      <c r="E23" s="19">
        <v>1</v>
      </c>
      <c r="F23" s="19" t="str">
        <f>Nivåfrågor!C92</f>
        <v>Alla medarbetare</v>
      </c>
      <c r="G23" s="19">
        <v>0</v>
      </c>
      <c r="H23" s="19">
        <v>0</v>
      </c>
      <c r="I23" s="19">
        <v>0</v>
      </c>
      <c r="J23" s="19">
        <v>0</v>
      </c>
      <c r="K23" s="19">
        <v>0</v>
      </c>
      <c r="L23" s="19">
        <v>1</v>
      </c>
      <c r="M23" s="19">
        <v>0</v>
      </c>
      <c r="N23" s="19">
        <v>0</v>
      </c>
      <c r="O23" s="19">
        <v>0</v>
      </c>
      <c r="P23" s="19">
        <v>0</v>
      </c>
      <c r="Q23" s="20">
        <f t="shared" si="0"/>
        <v>1</v>
      </c>
    </row>
    <row r="24" spans="1:17" s="19" customFormat="1" ht="15" thickTop="1" thickBot="1">
      <c r="A24" s="11">
        <v>22</v>
      </c>
      <c r="B24" s="19">
        <f>Nivåfrågor!$A$89</f>
        <v>1</v>
      </c>
      <c r="C24" s="19">
        <f ca="1">Nivåfrågor!$B$89</f>
        <v>5</v>
      </c>
      <c r="D24" s="19" t="str">
        <f>Nivåfrågor!C89</f>
        <v>Har organisationen de senaste två åren undersökt medarbetarnas kunskaper om informationssäkerhet?</v>
      </c>
      <c r="E24" s="19">
        <v>2</v>
      </c>
      <c r="F24" s="19" t="str">
        <f>Nivåfrågor!D92</f>
        <v xml:space="preserve">75 % till mindre än 100 % av medarbetarna </v>
      </c>
      <c r="G24" s="19">
        <v>0</v>
      </c>
      <c r="H24" s="19">
        <v>0</v>
      </c>
      <c r="I24" s="19">
        <v>0</v>
      </c>
      <c r="J24" s="19">
        <v>0</v>
      </c>
      <c r="K24" s="19">
        <v>0</v>
      </c>
      <c r="L24" s="19">
        <v>1</v>
      </c>
      <c r="M24" s="19">
        <v>0</v>
      </c>
      <c r="N24" s="19">
        <v>0</v>
      </c>
      <c r="O24" s="19">
        <v>0</v>
      </c>
      <c r="P24" s="19">
        <v>0</v>
      </c>
      <c r="Q24" s="20">
        <f t="shared" si="0"/>
        <v>1</v>
      </c>
    </row>
    <row r="25" spans="1:17" s="19" customFormat="1" ht="15" thickTop="1" thickBot="1">
      <c r="A25" s="11">
        <v>23</v>
      </c>
      <c r="B25" s="19">
        <f>Nivåfrågor!$A$89</f>
        <v>1</v>
      </c>
      <c r="C25" s="19">
        <f ca="1">Nivåfrågor!$B$89</f>
        <v>5</v>
      </c>
      <c r="D25" s="19" t="str">
        <f>Nivåfrågor!C89</f>
        <v>Har organisationen de senaste två åren undersökt medarbetarnas kunskaper om informationssäkerhet?</v>
      </c>
      <c r="E25" s="19">
        <v>3</v>
      </c>
      <c r="F25" s="19" t="str">
        <f>Nivåfrågor!E92</f>
        <v>50 % till mindre än 75 % av medarbetarna</v>
      </c>
      <c r="G25" s="19">
        <v>0</v>
      </c>
      <c r="H25" s="19">
        <v>0</v>
      </c>
      <c r="I25" s="19">
        <v>0</v>
      </c>
      <c r="J25" s="19">
        <v>0</v>
      </c>
      <c r="K25" s="19">
        <v>0</v>
      </c>
      <c r="L25" s="19">
        <v>1</v>
      </c>
      <c r="M25" s="19">
        <v>0</v>
      </c>
      <c r="N25" s="19">
        <v>0</v>
      </c>
      <c r="O25" s="19">
        <v>0</v>
      </c>
      <c r="P25" s="19">
        <v>0</v>
      </c>
      <c r="Q25" s="20">
        <f t="shared" si="0"/>
        <v>1</v>
      </c>
    </row>
    <row r="26" spans="1:17" s="19" customFormat="1" ht="15" thickTop="1" thickBot="1">
      <c r="A26" s="11">
        <v>24</v>
      </c>
      <c r="B26" s="19">
        <f>Nivåfrågor!$A$89</f>
        <v>1</v>
      </c>
      <c r="C26" s="19">
        <f ca="1">Nivåfrågor!$B$89</f>
        <v>5</v>
      </c>
      <c r="D26" s="19" t="str">
        <f>Nivåfrågor!C89</f>
        <v>Har organisationen de senaste två åren undersökt medarbetarnas kunskaper om informationssäkerhet?</v>
      </c>
      <c r="E26" s="19">
        <v>4</v>
      </c>
      <c r="F26" s="19" t="str">
        <f>Nivåfrågor!C94</f>
        <v xml:space="preserve">25 % till mindre än 50 % av medarbetarna </v>
      </c>
      <c r="G26" s="19">
        <v>0</v>
      </c>
      <c r="H26" s="19">
        <v>0</v>
      </c>
      <c r="I26" s="19">
        <v>0</v>
      </c>
      <c r="J26" s="19">
        <v>0</v>
      </c>
      <c r="K26" s="19">
        <v>0</v>
      </c>
      <c r="L26" s="19">
        <v>1</v>
      </c>
      <c r="M26" s="19">
        <v>0</v>
      </c>
      <c r="N26" s="19">
        <v>0</v>
      </c>
      <c r="O26" s="19">
        <v>0</v>
      </c>
      <c r="P26" s="19">
        <v>0</v>
      </c>
      <c r="Q26" s="20">
        <f t="shared" si="0"/>
        <v>1</v>
      </c>
    </row>
    <row r="27" spans="1:17" s="19" customFormat="1" ht="15" thickTop="1" thickBot="1">
      <c r="A27" s="11">
        <v>25</v>
      </c>
      <c r="B27" s="19">
        <f>Nivåfrågor!$A$89</f>
        <v>1</v>
      </c>
      <c r="C27" s="19">
        <f ca="1">Nivåfrågor!$B$89</f>
        <v>5</v>
      </c>
      <c r="D27" s="19" t="str">
        <f>Nivåfrågor!C89</f>
        <v>Har organisationen de senaste två åren undersökt medarbetarnas kunskaper om informationssäkerhet?</v>
      </c>
      <c r="E27" s="19">
        <v>5</v>
      </c>
      <c r="F27" s="19" t="str">
        <f>Nivåfrågor!D94</f>
        <v xml:space="preserve">Mer än 0 % till mindre än 25 % av medarbetarna </v>
      </c>
      <c r="G27" s="19">
        <v>0</v>
      </c>
      <c r="H27" s="19">
        <v>0</v>
      </c>
      <c r="I27" s="19">
        <v>0</v>
      </c>
      <c r="J27" s="19">
        <v>0</v>
      </c>
      <c r="K27" s="19">
        <v>0</v>
      </c>
      <c r="L27" s="19">
        <v>1</v>
      </c>
      <c r="M27" s="19">
        <v>0</v>
      </c>
      <c r="N27" s="19">
        <v>0</v>
      </c>
      <c r="O27" s="19">
        <v>0</v>
      </c>
      <c r="P27" s="19">
        <v>0</v>
      </c>
      <c r="Q27" s="20">
        <f t="shared" si="0"/>
        <v>1</v>
      </c>
    </row>
    <row r="28" spans="1:17" s="21" customFormat="1" ht="15" thickTop="1" thickBot="1">
      <c r="A28" s="11">
        <v>26</v>
      </c>
      <c r="B28" s="21">
        <f>Nivåfrågor!$A$101</f>
        <v>1</v>
      </c>
      <c r="C28" s="21">
        <f ca="1">Nivåfrågor!$B$101</f>
        <v>6</v>
      </c>
      <c r="D28" s="21" t="str">
        <f>Nivåfrågor!C101</f>
        <v>Har organisationen de senaste två åren haft tillgång till särskilda kompetenser som behövs i ett systematiskt informationssäkerhetsarbete?</v>
      </c>
      <c r="E28" s="21">
        <v>1</v>
      </c>
      <c r="F28" s="21" t="str">
        <f>Nivåfrågor!C104</f>
        <v xml:space="preserve">Informationsklassning samt analys och hantering av informationssäkerhetsrisker </v>
      </c>
      <c r="G28" s="21">
        <v>1</v>
      </c>
      <c r="H28" s="21">
        <v>0</v>
      </c>
      <c r="I28" s="21">
        <v>1</v>
      </c>
      <c r="J28" s="21">
        <v>0</v>
      </c>
      <c r="K28" s="21">
        <v>0</v>
      </c>
      <c r="L28" s="21">
        <v>0</v>
      </c>
      <c r="M28" s="21">
        <v>0</v>
      </c>
      <c r="N28" s="21">
        <v>0</v>
      </c>
      <c r="O28" s="21">
        <v>0</v>
      </c>
      <c r="P28" s="21">
        <v>0</v>
      </c>
      <c r="Q28" s="22">
        <f t="shared" si="0"/>
        <v>2</v>
      </c>
    </row>
    <row r="29" spans="1:17" s="21" customFormat="1" ht="15" thickTop="1" thickBot="1">
      <c r="A29" s="11">
        <v>27</v>
      </c>
      <c r="B29" s="21">
        <f>Nivåfrågor!$A$101</f>
        <v>1</v>
      </c>
      <c r="C29" s="21">
        <f ca="1">Nivåfrågor!$B$101</f>
        <v>6</v>
      </c>
      <c r="D29" s="21" t="str">
        <f>Nivåfrågor!C101</f>
        <v>Har organisationen de senaste två åren haft tillgång till särskilda kompetenser som behövs i ett systematiskt informationssäkerhetsarbete?</v>
      </c>
      <c r="E29" s="21">
        <v>2</v>
      </c>
      <c r="F29" s="21" t="str">
        <f>Nivåfrågor!D104</f>
        <v xml:space="preserve">Utbildning i informationssäkerhet </v>
      </c>
      <c r="G29" s="21">
        <v>0</v>
      </c>
      <c r="H29" s="21">
        <v>0</v>
      </c>
      <c r="I29" s="21">
        <v>0</v>
      </c>
      <c r="J29" s="21">
        <v>0</v>
      </c>
      <c r="K29" s="21">
        <v>0</v>
      </c>
      <c r="L29" s="21">
        <v>1</v>
      </c>
      <c r="M29" s="21">
        <v>0</v>
      </c>
      <c r="N29" s="21">
        <v>0</v>
      </c>
      <c r="O29" s="21">
        <v>0</v>
      </c>
      <c r="P29" s="21">
        <v>0</v>
      </c>
      <c r="Q29" s="22">
        <f t="shared" si="0"/>
        <v>1</v>
      </c>
    </row>
    <row r="30" spans="1:17" s="21" customFormat="1" ht="15" thickTop="1" thickBot="1">
      <c r="A30" s="11">
        <v>28</v>
      </c>
      <c r="B30" s="21">
        <f>Nivåfrågor!$A$101</f>
        <v>1</v>
      </c>
      <c r="C30" s="21">
        <f ca="1">Nivåfrågor!$B$101</f>
        <v>6</v>
      </c>
      <c r="D30" s="21" t="str">
        <f>Nivåfrågor!C101</f>
        <v>Har organisationen de senaste två åren haft tillgång till särskilda kompetenser som behövs i ett systematiskt informationssäkerhetsarbete?</v>
      </c>
      <c r="E30" s="21">
        <v>3</v>
      </c>
      <c r="F30" s="21" t="str">
        <f>Nivåfrågor!E104</f>
        <v xml:space="preserve">Uppföljning av informationssäkerhetsarbetet </v>
      </c>
      <c r="G30" s="21">
        <v>0</v>
      </c>
      <c r="H30" s="21">
        <v>0</v>
      </c>
      <c r="I30" s="21">
        <v>0</v>
      </c>
      <c r="J30" s="21">
        <v>0</v>
      </c>
      <c r="K30" s="21">
        <v>0</v>
      </c>
      <c r="L30" s="21">
        <v>0</v>
      </c>
      <c r="M30" s="21">
        <v>0</v>
      </c>
      <c r="N30" s="21">
        <v>1</v>
      </c>
      <c r="O30" s="21">
        <v>0</v>
      </c>
      <c r="P30" s="21">
        <v>0</v>
      </c>
      <c r="Q30" s="22">
        <f t="shared" si="0"/>
        <v>1</v>
      </c>
    </row>
    <row r="31" spans="1:17" s="21" customFormat="1" ht="15" thickTop="1" thickBot="1">
      <c r="A31" s="11">
        <v>29</v>
      </c>
      <c r="B31" s="21">
        <f>Nivåfrågor!$A$101</f>
        <v>1</v>
      </c>
      <c r="C31" s="21">
        <f ca="1">Nivåfrågor!$B$101</f>
        <v>6</v>
      </c>
      <c r="D31" s="21" t="str">
        <f>Nivåfrågor!C101</f>
        <v>Har organisationen de senaste två åren haft tillgång till särskilda kompetenser som behövs i ett systematiskt informationssäkerhetsarbete?</v>
      </c>
      <c r="E31" s="21">
        <v>4</v>
      </c>
      <c r="F31" s="21" t="str">
        <f>Nivåfrågor!C106</f>
        <v>Arbete med it-säkerhet</v>
      </c>
      <c r="G31" s="21">
        <v>0</v>
      </c>
      <c r="H31" s="21">
        <v>0</v>
      </c>
      <c r="I31" s="21">
        <v>0</v>
      </c>
      <c r="J31" s="21">
        <v>0</v>
      </c>
      <c r="K31" s="21">
        <v>0</v>
      </c>
      <c r="L31" s="21">
        <v>0</v>
      </c>
      <c r="M31" s="21">
        <v>1</v>
      </c>
      <c r="N31" s="21">
        <v>0</v>
      </c>
      <c r="O31" s="21">
        <v>0</v>
      </c>
      <c r="P31" s="21">
        <v>0</v>
      </c>
      <c r="Q31" s="22">
        <f t="shared" si="0"/>
        <v>1</v>
      </c>
    </row>
    <row r="32" spans="1:17" s="21" customFormat="1" ht="15" thickTop="1" thickBot="1">
      <c r="A32" s="11">
        <v>30</v>
      </c>
      <c r="B32" s="21">
        <f>Nivåfrågor!$A$101</f>
        <v>1</v>
      </c>
      <c r="C32" s="21">
        <f ca="1">Nivåfrågor!$B$101</f>
        <v>6</v>
      </c>
      <c r="D32" s="21" t="str">
        <f>Nivåfrågor!C101</f>
        <v>Har organisationen de senaste två åren haft tillgång till särskilda kompetenser som behövs i ett systematiskt informationssäkerhetsarbete?</v>
      </c>
      <c r="E32" s="21">
        <v>5</v>
      </c>
      <c r="F32" s="21" t="str">
        <f>Nivåfrågor!D106</f>
        <v>Säkerställande av informationssäkerhet vid upphandling</v>
      </c>
      <c r="G32" s="21">
        <v>0</v>
      </c>
      <c r="H32" s="21">
        <v>0</v>
      </c>
      <c r="I32" s="21">
        <v>0</v>
      </c>
      <c r="J32" s="21">
        <v>0</v>
      </c>
      <c r="K32" s="21">
        <v>0</v>
      </c>
      <c r="L32" s="21">
        <v>0</v>
      </c>
      <c r="M32" s="21">
        <v>0</v>
      </c>
      <c r="N32" s="21">
        <v>0</v>
      </c>
      <c r="O32" s="21">
        <v>1</v>
      </c>
      <c r="P32" s="21">
        <v>0</v>
      </c>
      <c r="Q32" s="22">
        <f t="shared" si="0"/>
        <v>1</v>
      </c>
    </row>
    <row r="33" spans="1:17" s="11" customFormat="1" ht="15" thickTop="1" thickBot="1">
      <c r="A33" s="11">
        <v>31</v>
      </c>
      <c r="B33" s="11">
        <f>Nivåfrågor!$A$117</f>
        <v>1</v>
      </c>
      <c r="C33" s="11">
        <f ca="1">Nivåfrågor!$B$117</f>
        <v>7</v>
      </c>
      <c r="D33" s="11" t="str">
        <f>Nivåfrågor!C117</f>
        <v>Har organisationen haft ett arbetssätt för informationsklassning de senaste två åren?</v>
      </c>
      <c r="E33" s="11">
        <v>1</v>
      </c>
      <c r="F33" s="11" t="str">
        <f>Nivåfrågor!C120</f>
        <v>Varit beslutat eller på annat sätt medvetet valt av organisationen</v>
      </c>
      <c r="G33" s="11">
        <v>0</v>
      </c>
      <c r="H33" s="11">
        <v>0</v>
      </c>
      <c r="I33" s="11">
        <v>1</v>
      </c>
      <c r="J33" s="11">
        <v>0</v>
      </c>
      <c r="K33" s="11">
        <v>0</v>
      </c>
      <c r="L33" s="11">
        <v>0</v>
      </c>
      <c r="M33" s="11">
        <v>0</v>
      </c>
      <c r="N33" s="11">
        <v>0</v>
      </c>
      <c r="O33" s="11">
        <v>0</v>
      </c>
      <c r="P33" s="11">
        <v>0</v>
      </c>
      <c r="Q33" s="12">
        <f t="shared" si="0"/>
        <v>1</v>
      </c>
    </row>
    <row r="34" spans="1:17" s="11" customFormat="1" ht="15" thickTop="1" thickBot="1">
      <c r="A34" s="11">
        <v>32</v>
      </c>
      <c r="B34" s="11">
        <f>Nivåfrågor!$A$117</f>
        <v>1</v>
      </c>
      <c r="C34" s="11">
        <f ca="1">Nivåfrågor!$B$117</f>
        <v>7</v>
      </c>
      <c r="D34" s="11" t="str">
        <f>Nivåfrågor!C117</f>
        <v>Har organisationen haft ett arbetssätt för informationsklassning de senaste två åren?</v>
      </c>
      <c r="E34" s="11">
        <v>4</v>
      </c>
      <c r="F34" s="11" t="str">
        <f>Nivåfrågor!C122</f>
        <v>Varit beskrivet i stöd och vägledning för medarbetarna</v>
      </c>
      <c r="G34" s="11">
        <v>0</v>
      </c>
      <c r="H34" s="11">
        <v>0</v>
      </c>
      <c r="I34" s="11">
        <v>1</v>
      </c>
      <c r="J34" s="11">
        <v>0</v>
      </c>
      <c r="K34" s="11">
        <v>0</v>
      </c>
      <c r="L34" s="11">
        <v>0</v>
      </c>
      <c r="M34" s="11">
        <v>0</v>
      </c>
      <c r="N34" s="11">
        <v>0</v>
      </c>
      <c r="O34" s="11">
        <v>0</v>
      </c>
      <c r="P34" s="11">
        <v>0</v>
      </c>
      <c r="Q34" s="12">
        <f t="shared" si="0"/>
        <v>1</v>
      </c>
    </row>
    <row r="35" spans="1:17" s="11" customFormat="1" ht="15" thickTop="1" thickBot="1">
      <c r="A35" s="11">
        <v>33</v>
      </c>
      <c r="B35" s="11">
        <f>Nivåfrågor!$A$117</f>
        <v>1</v>
      </c>
      <c r="C35" s="11">
        <f ca="1">Nivåfrågor!$B$117</f>
        <v>7</v>
      </c>
      <c r="D35" s="11" t="str">
        <f>Nivåfrågor!C117</f>
        <v>Har organisationen haft ett arbetssätt för informationsklassning de senaste två åren?</v>
      </c>
      <c r="E35" s="11">
        <v>2</v>
      </c>
      <c r="F35" s="11" t="str">
        <f>Nivåfrågor!D120</f>
        <v>Omfattat fördelning av roller och ansvar</v>
      </c>
      <c r="G35" s="11">
        <v>0</v>
      </c>
      <c r="H35" s="11">
        <v>0</v>
      </c>
      <c r="I35" s="11">
        <v>1</v>
      </c>
      <c r="J35" s="11">
        <v>0</v>
      </c>
      <c r="K35" s="11">
        <v>0</v>
      </c>
      <c r="L35" s="11">
        <v>0</v>
      </c>
      <c r="M35" s="11">
        <v>0</v>
      </c>
      <c r="N35" s="11">
        <v>0</v>
      </c>
      <c r="O35" s="11">
        <v>0</v>
      </c>
      <c r="P35" s="11">
        <v>0</v>
      </c>
      <c r="Q35" s="12">
        <f t="shared" si="0"/>
        <v>1</v>
      </c>
    </row>
    <row r="36" spans="1:17" s="11" customFormat="1" ht="15" thickTop="1" thickBot="1">
      <c r="A36" s="11">
        <v>34</v>
      </c>
      <c r="B36" s="11">
        <f>Nivåfrågor!$A$117</f>
        <v>1</v>
      </c>
      <c r="C36" s="11">
        <f ca="1">Nivåfrågor!$B$117</f>
        <v>7</v>
      </c>
      <c r="D36" s="11" t="str">
        <f>Nivåfrågor!C117</f>
        <v>Har organisationen haft ett arbetssätt för informationsklassning de senaste två åren?</v>
      </c>
      <c r="E36" s="11">
        <v>3</v>
      </c>
      <c r="F36" s="11" t="str">
        <f>Nivåfrågor!E120</f>
        <v>Innehållit en organisationsgemensam modell för klassning med definierade nivåer för skyddskrav med fördefinierade säkerhetsåtgärder</v>
      </c>
      <c r="G36" s="11">
        <v>0</v>
      </c>
      <c r="H36" s="11">
        <v>0</v>
      </c>
      <c r="I36" s="11">
        <v>1</v>
      </c>
      <c r="J36" s="11">
        <v>0</v>
      </c>
      <c r="K36" s="11">
        <v>0</v>
      </c>
      <c r="L36" s="11">
        <v>0</v>
      </c>
      <c r="M36" s="11">
        <v>0</v>
      </c>
      <c r="N36" s="11">
        <v>0</v>
      </c>
      <c r="O36" s="11">
        <v>0</v>
      </c>
      <c r="P36" s="11">
        <v>0</v>
      </c>
      <c r="Q36" s="12">
        <f t="shared" si="0"/>
        <v>1</v>
      </c>
    </row>
    <row r="37" spans="1:17" s="11" customFormat="1" ht="15" thickTop="1" thickBot="1">
      <c r="A37" s="11">
        <v>35</v>
      </c>
      <c r="B37" s="11">
        <f>Nivåfrågor!$A$117</f>
        <v>1</v>
      </c>
      <c r="C37" s="11">
        <f ca="1">Nivåfrågor!$B$117</f>
        <v>7</v>
      </c>
      <c r="D37" s="11" t="str">
        <f>Nivåfrågor!C117</f>
        <v>Har organisationen haft ett arbetssätt för informationsklassning de senaste två åren?</v>
      </c>
      <c r="E37" s="11">
        <v>5</v>
      </c>
      <c r="F37" s="11" t="str">
        <f>Nivåfrågor!D122</f>
        <v>Följts upp och utvärderats minst en gång</v>
      </c>
      <c r="G37" s="11">
        <v>0</v>
      </c>
      <c r="H37" s="11">
        <v>0</v>
      </c>
      <c r="I37" s="11">
        <v>1</v>
      </c>
      <c r="J37" s="11">
        <v>0</v>
      </c>
      <c r="K37" s="11">
        <v>0</v>
      </c>
      <c r="L37" s="11">
        <v>0</v>
      </c>
      <c r="M37" s="11">
        <v>0</v>
      </c>
      <c r="N37" s="11">
        <v>1</v>
      </c>
      <c r="O37" s="11">
        <v>0</v>
      </c>
      <c r="P37" s="11">
        <v>0</v>
      </c>
      <c r="Q37" s="12">
        <f t="shared" si="0"/>
        <v>2</v>
      </c>
    </row>
    <row r="38" spans="1:17" s="11" customFormat="1" ht="15" thickTop="1" thickBot="1">
      <c r="A38" s="11">
        <v>36</v>
      </c>
      <c r="B38" s="13">
        <f>Nivåfrågor!$A$133</f>
        <v>1</v>
      </c>
      <c r="C38" s="13">
        <f ca="1">Nivåfrågor!$B$133</f>
        <v>8</v>
      </c>
      <c r="D38" s="13" t="str">
        <f>Nivåfrågor!C133</f>
        <v>Har organisationen haft ett arbetssätt för analys och hantering av informationssäkerhetsrisker de senaste två åren?</v>
      </c>
      <c r="E38" s="13">
        <v>1</v>
      </c>
      <c r="F38" s="13" t="str">
        <f>Nivåfrågor!C136</f>
        <v>Varit beslutat eller på annat sätt medvetet valt av organisationen</v>
      </c>
      <c r="G38" s="13">
        <v>1</v>
      </c>
      <c r="H38" s="13">
        <v>0</v>
      </c>
      <c r="I38" s="13">
        <v>0</v>
      </c>
      <c r="J38" s="13">
        <v>0</v>
      </c>
      <c r="K38" s="13">
        <v>0</v>
      </c>
      <c r="L38" s="13">
        <v>0</v>
      </c>
      <c r="M38" s="13">
        <v>0</v>
      </c>
      <c r="N38" s="13">
        <v>0</v>
      </c>
      <c r="O38" s="13">
        <v>0</v>
      </c>
      <c r="P38" s="13">
        <v>0</v>
      </c>
      <c r="Q38" s="14">
        <f t="shared" ref="Q38:Q69" si="1">SUM(G38:P38)</f>
        <v>1</v>
      </c>
    </row>
    <row r="39" spans="1:17" s="13" customFormat="1" ht="15" thickTop="1" thickBot="1">
      <c r="A39" s="11">
        <v>37</v>
      </c>
      <c r="B39" s="13">
        <f>Nivåfrågor!$A$133</f>
        <v>1</v>
      </c>
      <c r="C39" s="13">
        <f ca="1">Nivåfrågor!$B$133</f>
        <v>8</v>
      </c>
      <c r="D39" s="13" t="str">
        <f>Nivåfrågor!C133</f>
        <v>Har organisationen haft ett arbetssätt för analys och hantering av informationssäkerhetsrisker de senaste två åren?</v>
      </c>
      <c r="E39" s="13">
        <v>4</v>
      </c>
      <c r="F39" s="13" t="str">
        <f>Nivåfrågor!C138</f>
        <v>Varit beskrivet i stöd och vägledning för medarbetarna</v>
      </c>
      <c r="G39" s="13">
        <v>1</v>
      </c>
      <c r="H39" s="13">
        <v>0</v>
      </c>
      <c r="I39" s="13">
        <v>0</v>
      </c>
      <c r="J39" s="13">
        <v>0</v>
      </c>
      <c r="K39" s="13">
        <v>0</v>
      </c>
      <c r="L39" s="13">
        <v>0</v>
      </c>
      <c r="M39" s="13">
        <v>0</v>
      </c>
      <c r="N39" s="13">
        <v>0</v>
      </c>
      <c r="O39" s="13">
        <v>0</v>
      </c>
      <c r="P39" s="13">
        <v>0</v>
      </c>
      <c r="Q39" s="14">
        <f t="shared" si="1"/>
        <v>1</v>
      </c>
    </row>
    <row r="40" spans="1:17" s="13" customFormat="1" ht="15" thickTop="1" thickBot="1">
      <c r="A40" s="11">
        <v>38</v>
      </c>
      <c r="B40" s="13">
        <f>Nivåfrågor!$A$133</f>
        <v>1</v>
      </c>
      <c r="C40" s="13">
        <f ca="1">Nivåfrågor!$B$133</f>
        <v>8</v>
      </c>
      <c r="D40" s="13" t="str">
        <f>Nivåfrågor!C133</f>
        <v>Har organisationen haft ett arbetssätt för analys och hantering av informationssäkerhetsrisker de senaste två åren?</v>
      </c>
      <c r="E40" s="13">
        <v>2</v>
      </c>
      <c r="F40" s="13" t="str">
        <f>Nivåfrågor!D136</f>
        <v>Omfattat fördelning av roller och ansvar</v>
      </c>
      <c r="G40" s="13">
        <v>1</v>
      </c>
      <c r="H40" s="13">
        <v>0</v>
      </c>
      <c r="I40" s="13">
        <v>0</v>
      </c>
      <c r="J40" s="13">
        <v>0</v>
      </c>
      <c r="K40" s="13">
        <v>0</v>
      </c>
      <c r="L40" s="13">
        <v>0</v>
      </c>
      <c r="M40" s="13">
        <v>0</v>
      </c>
      <c r="N40" s="13">
        <v>0</v>
      </c>
      <c r="O40" s="13">
        <v>0</v>
      </c>
      <c r="P40" s="13">
        <v>0</v>
      </c>
      <c r="Q40" s="14">
        <f t="shared" si="1"/>
        <v>1</v>
      </c>
    </row>
    <row r="41" spans="1:17" s="13" customFormat="1" ht="15" thickTop="1" thickBot="1">
      <c r="A41" s="11">
        <v>39</v>
      </c>
      <c r="B41" s="13">
        <f>Nivåfrågor!$A$133</f>
        <v>1</v>
      </c>
      <c r="C41" s="13">
        <f ca="1">Nivåfrågor!$B$133</f>
        <v>8</v>
      </c>
      <c r="D41" s="13" t="str">
        <f>Nivåfrågor!C133</f>
        <v>Har organisationen haft ett arbetssätt för analys och hantering av informationssäkerhetsrisker de senaste två åren?</v>
      </c>
      <c r="E41" s="13">
        <v>3</v>
      </c>
      <c r="F41" s="13" t="str">
        <f>Nivåfrågor!E136</f>
        <v>Innehållit en organisationsgemensam modell för analys av informationssäkerhetsrisker</v>
      </c>
      <c r="G41" s="13">
        <v>1</v>
      </c>
      <c r="H41" s="13">
        <v>0</v>
      </c>
      <c r="I41" s="13">
        <v>0</v>
      </c>
      <c r="J41" s="13">
        <v>0</v>
      </c>
      <c r="K41" s="13">
        <v>0</v>
      </c>
      <c r="L41" s="13">
        <v>0</v>
      </c>
      <c r="M41" s="13">
        <v>0</v>
      </c>
      <c r="N41" s="13">
        <v>0</v>
      </c>
      <c r="O41" s="13">
        <v>0</v>
      </c>
      <c r="P41" s="13">
        <v>0</v>
      </c>
      <c r="Q41" s="14">
        <f t="shared" si="1"/>
        <v>1</v>
      </c>
    </row>
    <row r="42" spans="1:17" s="13" customFormat="1" ht="15" thickTop="1" thickBot="1">
      <c r="A42" s="11">
        <v>40</v>
      </c>
      <c r="B42" s="13">
        <f>Nivåfrågor!$A$133</f>
        <v>1</v>
      </c>
      <c r="C42" s="13">
        <f ca="1">Nivåfrågor!$B$133</f>
        <v>8</v>
      </c>
      <c r="D42" s="13" t="str">
        <f>Nivåfrågor!C133</f>
        <v>Har organisationen haft ett arbetssätt för analys och hantering av informationssäkerhetsrisker de senaste två åren?</v>
      </c>
      <c r="E42" s="13">
        <v>5</v>
      </c>
      <c r="F42" s="13" t="str">
        <f>Nivåfrågor!D138</f>
        <v>Följts upp och utvärderats minst en gång</v>
      </c>
      <c r="G42" s="13">
        <v>1</v>
      </c>
      <c r="H42" s="13">
        <v>0</v>
      </c>
      <c r="I42" s="13">
        <v>0</v>
      </c>
      <c r="J42" s="13">
        <v>0</v>
      </c>
      <c r="K42" s="13">
        <v>0</v>
      </c>
      <c r="L42" s="13">
        <v>0</v>
      </c>
      <c r="M42" s="13">
        <v>0</v>
      </c>
      <c r="N42" s="13">
        <v>1</v>
      </c>
      <c r="O42" s="13">
        <v>0</v>
      </c>
      <c r="P42" s="13">
        <v>0</v>
      </c>
      <c r="Q42" s="14">
        <f t="shared" si="1"/>
        <v>2</v>
      </c>
    </row>
    <row r="43" spans="1:17" s="13" customFormat="1" ht="15" thickTop="1" thickBot="1">
      <c r="A43" s="11">
        <v>41</v>
      </c>
      <c r="B43" s="15">
        <f>Nivåfrågor!$A$149</f>
        <v>1</v>
      </c>
      <c r="C43" s="15">
        <f ca="1">Nivåfrågor!$B$149</f>
        <v>9</v>
      </c>
      <c r="D43" s="15" t="str">
        <f>Nivåfrågor!C149</f>
        <v>De senaste två åren, har organisationen haft ett arbetssätt för hantering av informationssäkerhetsincidenter och 
-avvikelser?</v>
      </c>
      <c r="E43" s="15">
        <v>1</v>
      </c>
      <c r="F43" s="15" t="str">
        <f>Nivåfrågor!C152</f>
        <v>Varit beslutat eller på annat sätt medvetet valt av organisationen</v>
      </c>
      <c r="G43" s="15">
        <v>0</v>
      </c>
      <c r="H43" s="15">
        <v>1</v>
      </c>
      <c r="I43" s="15">
        <v>0</v>
      </c>
      <c r="J43" s="15">
        <v>0</v>
      </c>
      <c r="K43" s="15">
        <v>0</v>
      </c>
      <c r="L43" s="15">
        <v>0</v>
      </c>
      <c r="M43" s="15">
        <v>0</v>
      </c>
      <c r="N43" s="15">
        <v>0</v>
      </c>
      <c r="O43" s="15">
        <v>0</v>
      </c>
      <c r="P43" s="15">
        <v>0</v>
      </c>
      <c r="Q43" s="16">
        <f t="shared" si="1"/>
        <v>1</v>
      </c>
    </row>
    <row r="44" spans="1:17" s="15" customFormat="1" ht="15" thickTop="1" thickBot="1">
      <c r="A44" s="11">
        <v>42</v>
      </c>
      <c r="B44" s="15">
        <f>Nivåfrågor!$A$149</f>
        <v>1</v>
      </c>
      <c r="C44" s="15">
        <f ca="1">Nivåfrågor!$B$149</f>
        <v>9</v>
      </c>
      <c r="D44" s="15" t="str">
        <f>Nivåfrågor!C149</f>
        <v>De senaste två åren, har organisationen haft ett arbetssätt för hantering av informationssäkerhetsincidenter och 
-avvikelser?</v>
      </c>
      <c r="E44" s="15">
        <v>4</v>
      </c>
      <c r="F44" s="15" t="str">
        <f>Nivåfrågor!C154</f>
        <v>Varit beskrivet i stöd och vägledning för medarbetarna</v>
      </c>
      <c r="G44" s="15">
        <v>0</v>
      </c>
      <c r="H44" s="15">
        <v>1</v>
      </c>
      <c r="I44" s="15">
        <v>0</v>
      </c>
      <c r="J44" s="15">
        <v>0</v>
      </c>
      <c r="K44" s="15">
        <v>0</v>
      </c>
      <c r="L44" s="15">
        <v>0</v>
      </c>
      <c r="M44" s="15">
        <v>0</v>
      </c>
      <c r="N44" s="15">
        <v>0</v>
      </c>
      <c r="O44" s="15">
        <v>0</v>
      </c>
      <c r="P44" s="15">
        <v>0</v>
      </c>
      <c r="Q44" s="16">
        <f t="shared" si="1"/>
        <v>1</v>
      </c>
    </row>
    <row r="45" spans="1:17" s="15" customFormat="1" ht="15" thickTop="1" thickBot="1">
      <c r="A45" s="11">
        <v>43</v>
      </c>
      <c r="B45" s="15">
        <f>Nivåfrågor!$A$149</f>
        <v>1</v>
      </c>
      <c r="C45" s="15">
        <f ca="1">Nivåfrågor!$B$149</f>
        <v>9</v>
      </c>
      <c r="D45" s="15" t="str">
        <f>Nivåfrågor!C149</f>
        <v>De senaste två åren, har organisationen haft ett arbetssätt för hantering av informationssäkerhetsincidenter och 
-avvikelser?</v>
      </c>
      <c r="E45" s="15">
        <v>2</v>
      </c>
      <c r="F45" s="15" t="str">
        <f>Nivåfrågor!D152</f>
        <v>Omfattat fördelning av roller och ansvar</v>
      </c>
      <c r="G45" s="15">
        <v>0</v>
      </c>
      <c r="H45" s="15">
        <v>1</v>
      </c>
      <c r="I45" s="15">
        <v>0</v>
      </c>
      <c r="J45" s="15">
        <v>0</v>
      </c>
      <c r="K45" s="15">
        <v>0</v>
      </c>
      <c r="L45" s="15">
        <v>0</v>
      </c>
      <c r="M45" s="15">
        <v>0</v>
      </c>
      <c r="N45" s="15">
        <v>0</v>
      </c>
      <c r="O45" s="15">
        <v>0</v>
      </c>
      <c r="P45" s="15">
        <v>0</v>
      </c>
      <c r="Q45" s="16">
        <f t="shared" si="1"/>
        <v>1</v>
      </c>
    </row>
    <row r="46" spans="1:17" s="15" customFormat="1" ht="15" thickTop="1" thickBot="1">
      <c r="A46" s="11">
        <v>44</v>
      </c>
      <c r="B46" s="15">
        <f>Nivåfrågor!$A$149</f>
        <v>1</v>
      </c>
      <c r="C46" s="15">
        <f ca="1">Nivåfrågor!$B$149</f>
        <v>9</v>
      </c>
      <c r="D46" s="15" t="str">
        <f>Nivåfrågor!C149</f>
        <v>De senaste två åren, har organisationen haft ett arbetssätt för hantering av informationssäkerhetsincidenter och 
-avvikelser?</v>
      </c>
      <c r="E46" s="15">
        <v>3</v>
      </c>
      <c r="F46" s="15" t="str">
        <f>Nivåfrågor!E152</f>
        <v>Innehållit en organisationsgemensam modell för hantering av informationssäkerhetsincidenter och 
-avvikelser</v>
      </c>
      <c r="G46" s="15">
        <v>0</v>
      </c>
      <c r="H46" s="15">
        <v>1</v>
      </c>
      <c r="I46" s="15">
        <v>0</v>
      </c>
      <c r="J46" s="15">
        <v>0</v>
      </c>
      <c r="K46" s="15">
        <v>0</v>
      </c>
      <c r="L46" s="15">
        <v>0</v>
      </c>
      <c r="M46" s="15">
        <v>0</v>
      </c>
      <c r="N46" s="15">
        <v>0</v>
      </c>
      <c r="O46" s="15">
        <v>0</v>
      </c>
      <c r="P46" s="15">
        <v>0</v>
      </c>
      <c r="Q46" s="16">
        <f t="shared" si="1"/>
        <v>1</v>
      </c>
    </row>
    <row r="47" spans="1:17" s="15" customFormat="1" ht="15" thickTop="1" thickBot="1">
      <c r="A47" s="11">
        <v>45</v>
      </c>
      <c r="B47" s="15">
        <f>Nivåfrågor!$A$149</f>
        <v>1</v>
      </c>
      <c r="C47" s="15">
        <f ca="1">Nivåfrågor!$B$149</f>
        <v>9</v>
      </c>
      <c r="D47" s="15" t="str">
        <f>Nivåfrågor!C149</f>
        <v>De senaste två åren, har organisationen haft ett arbetssätt för hantering av informationssäkerhetsincidenter och 
-avvikelser?</v>
      </c>
      <c r="E47" s="15">
        <v>5</v>
      </c>
      <c r="F47" s="15" t="str">
        <f>Nivåfrågor!D154</f>
        <v>Följts upp och utvärderats minst en gång</v>
      </c>
      <c r="G47" s="15">
        <v>0</v>
      </c>
      <c r="H47" s="15">
        <v>1</v>
      </c>
      <c r="I47" s="15">
        <v>0</v>
      </c>
      <c r="J47" s="15">
        <v>0</v>
      </c>
      <c r="K47" s="15">
        <v>0</v>
      </c>
      <c r="L47" s="15">
        <v>0</v>
      </c>
      <c r="M47" s="15">
        <v>0</v>
      </c>
      <c r="N47" s="15">
        <v>1</v>
      </c>
      <c r="O47" s="15">
        <v>0</v>
      </c>
      <c r="P47" s="15">
        <v>0</v>
      </c>
      <c r="Q47" s="16">
        <f t="shared" si="1"/>
        <v>2</v>
      </c>
    </row>
    <row r="48" spans="1:17" s="17" customFormat="1" ht="15" thickTop="1" thickBot="1">
      <c r="A48" s="11">
        <v>46</v>
      </c>
      <c r="B48" s="17">
        <f>Nivåfrågor!$A$166</f>
        <v>1</v>
      </c>
      <c r="C48" s="17">
        <f ca="1">Nivåfrågor!$B$166</f>
        <v>10</v>
      </c>
      <c r="D48" s="17" t="str">
        <f>Nivåfrågor!C166</f>
        <v>Har organisationen haft ett arbetssätt för kontinuitetshantering de senaste två åren?</v>
      </c>
      <c r="E48" s="17">
        <v>1</v>
      </c>
      <c r="F48" s="17" t="str">
        <f>Nivåfrågor!C169</f>
        <v>Varit beslutat eller på annat sätt medvetet valt av organisationen</v>
      </c>
      <c r="G48" s="17">
        <v>0</v>
      </c>
      <c r="H48" s="17">
        <v>1</v>
      </c>
      <c r="I48" s="17">
        <v>0</v>
      </c>
      <c r="J48" s="17">
        <v>0</v>
      </c>
      <c r="K48" s="17">
        <v>0</v>
      </c>
      <c r="L48" s="17">
        <v>0</v>
      </c>
      <c r="M48" s="17">
        <v>0</v>
      </c>
      <c r="N48" s="17">
        <v>0</v>
      </c>
      <c r="O48" s="17">
        <v>0</v>
      </c>
      <c r="P48" s="17">
        <v>0</v>
      </c>
      <c r="Q48" s="18">
        <f t="shared" si="1"/>
        <v>1</v>
      </c>
    </row>
    <row r="49" spans="1:17" s="17" customFormat="1" ht="15" thickTop="1" thickBot="1">
      <c r="A49" s="11">
        <v>47</v>
      </c>
      <c r="B49" s="17">
        <f>Nivåfrågor!$A$166</f>
        <v>1</v>
      </c>
      <c r="C49" s="17">
        <f ca="1">Nivåfrågor!$B$166</f>
        <v>10</v>
      </c>
      <c r="D49" s="17" t="str">
        <f>Nivåfrågor!C166</f>
        <v>Har organisationen haft ett arbetssätt för kontinuitetshantering de senaste två åren?</v>
      </c>
      <c r="E49" s="17">
        <v>4</v>
      </c>
      <c r="F49" s="17" t="str">
        <f>Nivåfrågor!C171</f>
        <v>Varit beskrivet i stöd och vägledning för medarbetarna</v>
      </c>
      <c r="G49" s="17">
        <v>0</v>
      </c>
      <c r="H49" s="17">
        <v>1</v>
      </c>
      <c r="I49" s="17">
        <v>0</v>
      </c>
      <c r="J49" s="17">
        <v>0</v>
      </c>
      <c r="K49" s="17">
        <v>0</v>
      </c>
      <c r="L49" s="17">
        <v>0</v>
      </c>
      <c r="M49" s="17">
        <v>0</v>
      </c>
      <c r="N49" s="17">
        <v>0</v>
      </c>
      <c r="O49" s="17">
        <v>0</v>
      </c>
      <c r="P49" s="17">
        <v>0</v>
      </c>
      <c r="Q49" s="18">
        <f t="shared" si="1"/>
        <v>1</v>
      </c>
    </row>
    <row r="50" spans="1:17" s="17" customFormat="1" ht="15" thickTop="1" thickBot="1">
      <c r="A50" s="11">
        <v>48</v>
      </c>
      <c r="B50" s="17">
        <f>Nivåfrågor!$A$166</f>
        <v>1</v>
      </c>
      <c r="C50" s="17">
        <f ca="1">Nivåfrågor!$B$166</f>
        <v>10</v>
      </c>
      <c r="D50" s="17" t="str">
        <f>Nivåfrågor!C166</f>
        <v>Har organisationen haft ett arbetssätt för kontinuitetshantering de senaste två åren?</v>
      </c>
      <c r="E50" s="17">
        <v>2</v>
      </c>
      <c r="F50" s="17" t="str">
        <f>Nivåfrågor!D169</f>
        <v>Omfattat fördelning av roller och ansvar</v>
      </c>
      <c r="G50" s="17">
        <v>0</v>
      </c>
      <c r="H50" s="17">
        <v>1</v>
      </c>
      <c r="I50" s="17">
        <v>0</v>
      </c>
      <c r="J50" s="17">
        <v>0</v>
      </c>
      <c r="K50" s="17">
        <v>0</v>
      </c>
      <c r="L50" s="17">
        <v>0</v>
      </c>
      <c r="M50" s="17">
        <v>0</v>
      </c>
      <c r="N50" s="17">
        <v>0</v>
      </c>
      <c r="O50" s="17">
        <v>0</v>
      </c>
      <c r="P50" s="17">
        <v>0</v>
      </c>
      <c r="Q50" s="18">
        <f t="shared" si="1"/>
        <v>1</v>
      </c>
    </row>
    <row r="51" spans="1:17" s="17" customFormat="1" ht="15" thickTop="1" thickBot="1">
      <c r="A51" s="11">
        <v>49</v>
      </c>
      <c r="B51" s="17">
        <f>Nivåfrågor!$A$166</f>
        <v>1</v>
      </c>
      <c r="C51" s="17">
        <f ca="1">Nivåfrågor!$B$166</f>
        <v>10</v>
      </c>
      <c r="D51" s="17" t="str">
        <f>Nivåfrågor!C166</f>
        <v>Har organisationen haft ett arbetssätt för kontinuitetshantering de senaste två åren?</v>
      </c>
      <c r="E51" s="17">
        <v>3</v>
      </c>
      <c r="F51" s="17" t="str">
        <f>Nivåfrågor!E169</f>
        <v>Innehållit en organisationsgemensam modell för kontinuitetshantering, inklusive scenarier som organisationen behöver öva</v>
      </c>
      <c r="G51" s="17">
        <v>0</v>
      </c>
      <c r="H51" s="17">
        <v>1</v>
      </c>
      <c r="I51" s="17">
        <v>0</v>
      </c>
      <c r="J51" s="17">
        <v>0</v>
      </c>
      <c r="K51" s="17">
        <v>0</v>
      </c>
      <c r="L51" s="17">
        <v>0</v>
      </c>
      <c r="M51" s="17">
        <v>0</v>
      </c>
      <c r="N51" s="17">
        <v>0</v>
      </c>
      <c r="O51" s="17">
        <v>0</v>
      </c>
      <c r="P51" s="17">
        <v>0</v>
      </c>
      <c r="Q51" s="18">
        <f t="shared" si="1"/>
        <v>1</v>
      </c>
    </row>
    <row r="52" spans="1:17" s="17" customFormat="1" ht="15" thickTop="1" thickBot="1">
      <c r="A52" s="11">
        <v>50</v>
      </c>
      <c r="B52" s="17">
        <f>Nivåfrågor!$A$166</f>
        <v>1</v>
      </c>
      <c r="C52" s="17">
        <f ca="1">Nivåfrågor!$B$166</f>
        <v>10</v>
      </c>
      <c r="D52" s="17" t="str">
        <f>Nivåfrågor!C166</f>
        <v>Har organisationen haft ett arbetssätt för kontinuitetshantering de senaste två åren?</v>
      </c>
      <c r="E52" s="17">
        <v>5</v>
      </c>
      <c r="F52" s="17" t="str">
        <f>Nivåfrågor!D171</f>
        <v>Följts upp och utvärderats minst en gång</v>
      </c>
      <c r="G52" s="17">
        <v>0</v>
      </c>
      <c r="H52" s="17">
        <v>1</v>
      </c>
      <c r="I52" s="17">
        <v>0</v>
      </c>
      <c r="J52" s="17">
        <v>0</v>
      </c>
      <c r="K52" s="17">
        <v>0</v>
      </c>
      <c r="L52" s="17">
        <v>0</v>
      </c>
      <c r="M52" s="17">
        <v>0</v>
      </c>
      <c r="N52" s="17">
        <v>1</v>
      </c>
      <c r="O52" s="17">
        <v>0</v>
      </c>
      <c r="P52" s="17">
        <v>0</v>
      </c>
      <c r="Q52" s="18">
        <f t="shared" si="1"/>
        <v>2</v>
      </c>
    </row>
    <row r="53" spans="1:17" s="19" customFormat="1" ht="15" thickTop="1" thickBot="1">
      <c r="A53" s="11">
        <v>51</v>
      </c>
      <c r="B53" s="19">
        <f>Nivåfrågor!$A$182</f>
        <v>1</v>
      </c>
      <c r="C53" s="19">
        <f ca="1">Nivåfrågor!$B$182</f>
        <v>11</v>
      </c>
      <c r="D53" s="19" t="str">
        <f>Nivåfrågor!C182</f>
        <v>Har organisationen haft ett arbetssätt för omvärldsbevakning avseende informationssäkerhet de senaste två åren?</v>
      </c>
      <c r="E53" s="19">
        <v>1</v>
      </c>
      <c r="F53" s="19" t="str">
        <f>Nivåfrågor!C185</f>
        <v>Varit beslutat eller på annat sätt medvetet valt av organisationen</v>
      </c>
      <c r="G53" s="19">
        <v>0</v>
      </c>
      <c r="H53" s="19">
        <v>0</v>
      </c>
      <c r="I53" s="19">
        <v>0</v>
      </c>
      <c r="J53" s="19">
        <v>1</v>
      </c>
      <c r="K53" s="19">
        <v>0</v>
      </c>
      <c r="L53" s="19">
        <v>0</v>
      </c>
      <c r="M53" s="19">
        <v>0</v>
      </c>
      <c r="N53" s="19">
        <v>0</v>
      </c>
      <c r="O53" s="19">
        <v>0</v>
      </c>
      <c r="P53" s="19">
        <v>0</v>
      </c>
      <c r="Q53" s="20">
        <f t="shared" si="1"/>
        <v>1</v>
      </c>
    </row>
    <row r="54" spans="1:17" s="19" customFormat="1" ht="15" thickTop="1" thickBot="1">
      <c r="A54" s="11">
        <v>52</v>
      </c>
      <c r="B54" s="19">
        <f>Nivåfrågor!$A$182</f>
        <v>1</v>
      </c>
      <c r="C54" s="19">
        <f ca="1">Nivåfrågor!$B$182</f>
        <v>11</v>
      </c>
      <c r="D54" s="19" t="str">
        <f>Nivåfrågor!C182</f>
        <v>Har organisationen haft ett arbetssätt för omvärldsbevakning avseende informationssäkerhet de senaste två åren?</v>
      </c>
      <c r="E54" s="19">
        <v>4</v>
      </c>
      <c r="F54" s="19" t="str">
        <f>Nivåfrågor!C187</f>
        <v>Varit beskrivet i stöd och vägledning för medarbetarna</v>
      </c>
      <c r="G54" s="19">
        <v>0</v>
      </c>
      <c r="H54" s="19">
        <v>0</v>
      </c>
      <c r="I54" s="19">
        <v>0</v>
      </c>
      <c r="J54" s="19">
        <v>1</v>
      </c>
      <c r="K54" s="19">
        <v>0</v>
      </c>
      <c r="L54" s="19">
        <v>0</v>
      </c>
      <c r="M54" s="19">
        <v>0</v>
      </c>
      <c r="N54" s="19">
        <v>0</v>
      </c>
      <c r="O54" s="19">
        <v>0</v>
      </c>
      <c r="P54" s="19">
        <v>0</v>
      </c>
      <c r="Q54" s="20">
        <f t="shared" si="1"/>
        <v>1</v>
      </c>
    </row>
    <row r="55" spans="1:17" s="19" customFormat="1" ht="15" thickTop="1" thickBot="1">
      <c r="A55" s="11">
        <v>53</v>
      </c>
      <c r="B55" s="19">
        <f>Nivåfrågor!$A$182</f>
        <v>1</v>
      </c>
      <c r="C55" s="19">
        <f ca="1">Nivåfrågor!$B$182</f>
        <v>11</v>
      </c>
      <c r="D55" s="19" t="str">
        <f>Nivåfrågor!C182</f>
        <v>Har organisationen haft ett arbetssätt för omvärldsbevakning avseende informationssäkerhet de senaste två åren?</v>
      </c>
      <c r="E55" s="19">
        <v>2</v>
      </c>
      <c r="F55" s="19" t="str">
        <f>Nivåfrågor!D185</f>
        <v>Omfattat fördelning av roller och ansvar</v>
      </c>
      <c r="G55" s="19">
        <v>0</v>
      </c>
      <c r="H55" s="19">
        <v>0</v>
      </c>
      <c r="I55" s="19">
        <v>0</v>
      </c>
      <c r="J55" s="19">
        <v>1</v>
      </c>
      <c r="K55" s="19">
        <v>0</v>
      </c>
      <c r="L55" s="19">
        <v>0</v>
      </c>
      <c r="M55" s="19">
        <v>0</v>
      </c>
      <c r="N55" s="19">
        <v>0</v>
      </c>
      <c r="O55" s="19">
        <v>0</v>
      </c>
      <c r="P55" s="19">
        <v>0</v>
      </c>
      <c r="Q55" s="20">
        <f t="shared" si="1"/>
        <v>1</v>
      </c>
    </row>
    <row r="56" spans="1:17" s="19" customFormat="1" ht="15" thickTop="1" thickBot="1">
      <c r="A56" s="11">
        <v>54</v>
      </c>
      <c r="B56" s="19">
        <f>Nivåfrågor!$A$182</f>
        <v>1</v>
      </c>
      <c r="C56" s="19">
        <f ca="1">Nivåfrågor!$B$182</f>
        <v>11</v>
      </c>
      <c r="D56" s="19" t="str">
        <f>Nivåfrågor!C182</f>
        <v>Har organisationen haft ett arbetssätt för omvärldsbevakning avseende informationssäkerhet de senaste två åren?</v>
      </c>
      <c r="E56" s="19">
        <v>3</v>
      </c>
      <c r="F56" s="19" t="str">
        <f>Nivåfrågor!E185</f>
        <v>Innehållit en organisationsgemensam modell för omvärldsbevakning</v>
      </c>
      <c r="G56" s="19">
        <v>0</v>
      </c>
      <c r="H56" s="19">
        <v>0</v>
      </c>
      <c r="I56" s="19">
        <v>0</v>
      </c>
      <c r="J56" s="19">
        <v>1</v>
      </c>
      <c r="K56" s="19">
        <v>0</v>
      </c>
      <c r="L56" s="19">
        <v>0</v>
      </c>
      <c r="M56" s="19">
        <v>0</v>
      </c>
      <c r="N56" s="19">
        <v>0</v>
      </c>
      <c r="O56" s="19">
        <v>0</v>
      </c>
      <c r="P56" s="19">
        <v>0</v>
      </c>
      <c r="Q56" s="20">
        <f t="shared" si="1"/>
        <v>1</v>
      </c>
    </row>
    <row r="57" spans="1:17" s="19" customFormat="1" ht="15" thickTop="1" thickBot="1">
      <c r="A57" s="11">
        <v>55</v>
      </c>
      <c r="B57" s="19">
        <f>Nivåfrågor!$A$182</f>
        <v>1</v>
      </c>
      <c r="C57" s="19">
        <f ca="1">Nivåfrågor!$B$182</f>
        <v>11</v>
      </c>
      <c r="D57" s="19" t="str">
        <f>Nivåfrågor!C182</f>
        <v>Har organisationen haft ett arbetssätt för omvärldsbevakning avseende informationssäkerhet de senaste två åren?</v>
      </c>
      <c r="E57" s="19">
        <v>5</v>
      </c>
      <c r="F57" s="19" t="str">
        <f>Nivåfrågor!D187</f>
        <v>Följts upp och utvärderats minst en gång</v>
      </c>
      <c r="G57" s="19">
        <v>0</v>
      </c>
      <c r="H57" s="19">
        <v>0</v>
      </c>
      <c r="I57" s="19">
        <v>0</v>
      </c>
      <c r="J57" s="19">
        <v>1</v>
      </c>
      <c r="K57" s="19">
        <v>0</v>
      </c>
      <c r="L57" s="19">
        <v>0</v>
      </c>
      <c r="M57" s="19">
        <v>0</v>
      </c>
      <c r="N57" s="19">
        <v>1</v>
      </c>
      <c r="O57" s="19">
        <v>0</v>
      </c>
      <c r="P57" s="19">
        <v>0</v>
      </c>
      <c r="Q57" s="20">
        <f t="shared" si="1"/>
        <v>2</v>
      </c>
    </row>
    <row r="58" spans="1:17" s="21" customFormat="1" ht="15" thickTop="1" thickBot="1">
      <c r="A58" s="11">
        <v>56</v>
      </c>
      <c r="B58" s="21">
        <f>Nivåfrågor!$A$198</f>
        <v>1</v>
      </c>
      <c r="C58" s="21">
        <f ca="1">Nivåfrågor!$B$198</f>
        <v>12</v>
      </c>
      <c r="D58" s="21" t="str">
        <f>Nivåfrågor!C198</f>
        <v>Har organisationen haft ett arbetssätt för utbildning i informationssäkerhet de senaste två åren?</v>
      </c>
      <c r="E58" s="21">
        <v>1</v>
      </c>
      <c r="F58" s="21" t="str">
        <f>Nivåfrågor!C201</f>
        <v>Varit beslutat eller på annat sätt medvetet valt av organisationen</v>
      </c>
      <c r="G58" s="21">
        <v>0</v>
      </c>
      <c r="H58" s="21">
        <v>0</v>
      </c>
      <c r="I58" s="21">
        <v>0</v>
      </c>
      <c r="J58" s="21">
        <v>0</v>
      </c>
      <c r="K58" s="21">
        <v>0</v>
      </c>
      <c r="L58" s="21">
        <v>1</v>
      </c>
      <c r="M58" s="21">
        <v>0</v>
      </c>
      <c r="N58" s="21">
        <v>0</v>
      </c>
      <c r="O58" s="21">
        <v>0</v>
      </c>
      <c r="P58" s="21">
        <v>0</v>
      </c>
      <c r="Q58" s="22">
        <f t="shared" si="1"/>
        <v>1</v>
      </c>
    </row>
    <row r="59" spans="1:17" s="21" customFormat="1" ht="15" thickTop="1" thickBot="1">
      <c r="A59" s="11">
        <v>57</v>
      </c>
      <c r="B59" s="21">
        <f>Nivåfrågor!$A$198</f>
        <v>1</v>
      </c>
      <c r="C59" s="21">
        <f ca="1">Nivåfrågor!$B$198</f>
        <v>12</v>
      </c>
      <c r="D59" s="21" t="str">
        <f>Nivåfrågor!C198</f>
        <v>Har organisationen haft ett arbetssätt för utbildning i informationssäkerhet de senaste två åren?</v>
      </c>
      <c r="E59" s="21">
        <v>4</v>
      </c>
      <c r="F59" s="21" t="str">
        <f>Nivåfrågor!C203</f>
        <v>Varit beskrivet i stöd och vägledning för medarbetarna</v>
      </c>
      <c r="G59" s="21">
        <v>0</v>
      </c>
      <c r="H59" s="21">
        <v>0</v>
      </c>
      <c r="I59" s="21">
        <v>0</v>
      </c>
      <c r="J59" s="21">
        <v>0</v>
      </c>
      <c r="K59" s="21">
        <v>0</v>
      </c>
      <c r="L59" s="21">
        <v>1</v>
      </c>
      <c r="M59" s="21">
        <v>0</v>
      </c>
      <c r="N59" s="21">
        <v>0</v>
      </c>
      <c r="O59" s="21">
        <v>0</v>
      </c>
      <c r="P59" s="21">
        <v>0</v>
      </c>
      <c r="Q59" s="22">
        <f t="shared" si="1"/>
        <v>1</v>
      </c>
    </row>
    <row r="60" spans="1:17" s="21" customFormat="1" ht="15" thickTop="1" thickBot="1">
      <c r="A60" s="11">
        <v>58</v>
      </c>
      <c r="B60" s="21">
        <f>Nivåfrågor!$A$198</f>
        <v>1</v>
      </c>
      <c r="C60" s="21">
        <f ca="1">Nivåfrågor!$B$198</f>
        <v>12</v>
      </c>
      <c r="D60" s="21" t="str">
        <f>Nivåfrågor!C198</f>
        <v>Har organisationen haft ett arbetssätt för utbildning i informationssäkerhet de senaste två åren?</v>
      </c>
      <c r="E60" s="21">
        <v>2</v>
      </c>
      <c r="F60" s="21" t="str">
        <f>Nivåfrågor!D201</f>
        <v>Omfattat fördelning av roller och ansvar</v>
      </c>
      <c r="G60" s="21">
        <v>0</v>
      </c>
      <c r="H60" s="21">
        <v>0</v>
      </c>
      <c r="I60" s="21">
        <v>0</v>
      </c>
      <c r="J60" s="21">
        <v>0</v>
      </c>
      <c r="K60" s="21">
        <v>0</v>
      </c>
      <c r="L60" s="21">
        <v>1</v>
      </c>
      <c r="M60" s="21">
        <v>0</v>
      </c>
      <c r="N60" s="21">
        <v>0</v>
      </c>
      <c r="O60" s="21">
        <v>0</v>
      </c>
      <c r="P60" s="21">
        <v>0</v>
      </c>
      <c r="Q60" s="22">
        <f t="shared" si="1"/>
        <v>1</v>
      </c>
    </row>
    <row r="61" spans="1:17" s="21" customFormat="1" ht="15" thickTop="1" thickBot="1">
      <c r="A61" s="11">
        <v>59</v>
      </c>
      <c r="B61" s="21">
        <f>Nivåfrågor!$A$198</f>
        <v>1</v>
      </c>
      <c r="C61" s="21">
        <f ca="1">Nivåfrågor!$B$198</f>
        <v>12</v>
      </c>
      <c r="D61" s="21" t="str">
        <f>Nivåfrågor!C198</f>
        <v>Har organisationen haft ett arbetssätt för utbildning i informationssäkerhet de senaste två åren?</v>
      </c>
      <c r="E61" s="21">
        <v>3</v>
      </c>
      <c r="F61" s="21" t="str">
        <f>Nivåfrågor!E201</f>
        <v>Innehållit en organisationsgemensam modell för utbildning i informationssäkerhet</v>
      </c>
      <c r="G61" s="21">
        <v>0</v>
      </c>
      <c r="H61" s="21">
        <v>0</v>
      </c>
      <c r="I61" s="21">
        <v>0</v>
      </c>
      <c r="J61" s="21">
        <v>0</v>
      </c>
      <c r="K61" s="21">
        <v>0</v>
      </c>
      <c r="L61" s="21">
        <v>1</v>
      </c>
      <c r="M61" s="21">
        <v>0</v>
      </c>
      <c r="N61" s="21">
        <v>0</v>
      </c>
      <c r="O61" s="21">
        <v>0</v>
      </c>
      <c r="P61" s="21">
        <v>0</v>
      </c>
      <c r="Q61" s="22">
        <f t="shared" si="1"/>
        <v>1</v>
      </c>
    </row>
    <row r="62" spans="1:17" s="21" customFormat="1" ht="15" thickTop="1" thickBot="1">
      <c r="A62" s="11">
        <v>60</v>
      </c>
      <c r="B62" s="21">
        <f>Nivåfrågor!$A$198</f>
        <v>1</v>
      </c>
      <c r="C62" s="21">
        <f ca="1">Nivåfrågor!$B$198</f>
        <v>12</v>
      </c>
      <c r="D62" s="21" t="str">
        <f>Nivåfrågor!C198</f>
        <v>Har organisationen haft ett arbetssätt för utbildning i informationssäkerhet de senaste två åren?</v>
      </c>
      <c r="E62" s="21">
        <v>5</v>
      </c>
      <c r="F62" s="21" t="str">
        <f>Nivåfrågor!D203</f>
        <v>Följts upp och utvärderats minst en gång</v>
      </c>
      <c r="G62" s="21">
        <v>0</v>
      </c>
      <c r="H62" s="21">
        <v>0</v>
      </c>
      <c r="I62" s="21">
        <v>0</v>
      </c>
      <c r="J62" s="21">
        <v>0</v>
      </c>
      <c r="K62" s="21">
        <v>0</v>
      </c>
      <c r="L62" s="21">
        <v>1</v>
      </c>
      <c r="M62" s="21">
        <v>0</v>
      </c>
      <c r="N62" s="21">
        <v>1</v>
      </c>
      <c r="O62" s="21">
        <v>0</v>
      </c>
      <c r="P62" s="21">
        <v>0</v>
      </c>
      <c r="Q62" s="22">
        <f t="shared" si="1"/>
        <v>2</v>
      </c>
    </row>
    <row r="63" spans="1:17" s="11" customFormat="1" ht="15" thickTop="1" thickBot="1">
      <c r="A63" s="11">
        <v>61</v>
      </c>
      <c r="B63" s="11">
        <f>Nivåfrågor!$A$214</f>
        <v>1</v>
      </c>
      <c r="C63" s="11">
        <f ca="1">Nivåfrågor!$B$214</f>
        <v>13</v>
      </c>
      <c r="D63" s="11" t="str">
        <f>Nivåfrågor!C214</f>
        <v>Har organisationen haft ett arbetssätt för att säkerställa informationssäkerhet vid upphandling de senaste två åren?</v>
      </c>
      <c r="E63" s="11">
        <v>1</v>
      </c>
      <c r="F63" s="11" t="str">
        <f>Nivåfrågor!C217</f>
        <v>Varit beslutat eller på annat sätt medvetet valt av organisationen</v>
      </c>
      <c r="G63" s="11">
        <v>0</v>
      </c>
      <c r="H63" s="11">
        <v>0</v>
      </c>
      <c r="I63" s="11">
        <v>0</v>
      </c>
      <c r="J63" s="11">
        <v>0</v>
      </c>
      <c r="K63" s="11">
        <v>0</v>
      </c>
      <c r="L63" s="11">
        <v>0</v>
      </c>
      <c r="M63" s="11">
        <v>0</v>
      </c>
      <c r="N63" s="11">
        <v>0</v>
      </c>
      <c r="O63" s="11">
        <v>1</v>
      </c>
      <c r="P63" s="11">
        <v>0</v>
      </c>
      <c r="Q63" s="12">
        <f t="shared" si="1"/>
        <v>1</v>
      </c>
    </row>
    <row r="64" spans="1:17" s="11" customFormat="1" ht="15" thickTop="1" thickBot="1">
      <c r="A64" s="11">
        <v>62</v>
      </c>
      <c r="B64" s="11">
        <f>Nivåfrågor!$A$214</f>
        <v>1</v>
      </c>
      <c r="C64" s="11">
        <f ca="1">Nivåfrågor!$B$214</f>
        <v>13</v>
      </c>
      <c r="D64" s="11" t="str">
        <f>Nivåfrågor!C214</f>
        <v>Har organisationen haft ett arbetssätt för att säkerställa informationssäkerhet vid upphandling de senaste två åren?</v>
      </c>
      <c r="E64" s="11">
        <v>4</v>
      </c>
      <c r="F64" s="11" t="str">
        <f>Nivåfrågor!C219</f>
        <v>Varit beskrivet i stöd och vägledning för medarbetarna</v>
      </c>
      <c r="G64" s="11">
        <v>0</v>
      </c>
      <c r="H64" s="11">
        <v>0</v>
      </c>
      <c r="I64" s="11">
        <v>0</v>
      </c>
      <c r="J64" s="11">
        <v>0</v>
      </c>
      <c r="K64" s="11">
        <v>0</v>
      </c>
      <c r="L64" s="11">
        <v>0</v>
      </c>
      <c r="M64" s="11">
        <v>0</v>
      </c>
      <c r="N64" s="11">
        <v>0</v>
      </c>
      <c r="O64" s="11">
        <v>1</v>
      </c>
      <c r="P64" s="11">
        <v>0</v>
      </c>
      <c r="Q64" s="12">
        <f t="shared" si="1"/>
        <v>1</v>
      </c>
    </row>
    <row r="65" spans="1:17" s="11" customFormat="1" ht="15" thickTop="1" thickBot="1">
      <c r="A65" s="11">
        <v>63</v>
      </c>
      <c r="B65" s="11">
        <f>Nivåfrågor!$A$214</f>
        <v>1</v>
      </c>
      <c r="C65" s="11">
        <f ca="1">Nivåfrågor!$B$214</f>
        <v>13</v>
      </c>
      <c r="D65" s="11" t="str">
        <f>Nivåfrågor!C214</f>
        <v>Har organisationen haft ett arbetssätt för att säkerställa informationssäkerhet vid upphandling de senaste två åren?</v>
      </c>
      <c r="E65" s="11">
        <v>2</v>
      </c>
      <c r="F65" s="11" t="str">
        <f>Nivåfrågor!D217</f>
        <v>Omfattat fördelning av roller och ansvar</v>
      </c>
      <c r="G65" s="11">
        <v>0</v>
      </c>
      <c r="H65" s="11">
        <v>0</v>
      </c>
      <c r="I65" s="11">
        <v>0</v>
      </c>
      <c r="J65" s="11">
        <v>0</v>
      </c>
      <c r="K65" s="11">
        <v>0</v>
      </c>
      <c r="L65" s="11">
        <v>0</v>
      </c>
      <c r="M65" s="11">
        <v>0</v>
      </c>
      <c r="N65" s="11">
        <v>0</v>
      </c>
      <c r="O65" s="11">
        <v>1</v>
      </c>
      <c r="P65" s="11">
        <v>0</v>
      </c>
      <c r="Q65" s="12">
        <f t="shared" si="1"/>
        <v>1</v>
      </c>
    </row>
    <row r="66" spans="1:17" s="11" customFormat="1" ht="15" thickTop="1" thickBot="1">
      <c r="A66" s="11">
        <v>64</v>
      </c>
      <c r="B66" s="11">
        <f>Nivåfrågor!$A$214</f>
        <v>1</v>
      </c>
      <c r="C66" s="11">
        <f ca="1">Nivåfrågor!$B$214</f>
        <v>13</v>
      </c>
      <c r="D66" s="11" t="str">
        <f>Nivåfrågor!C214</f>
        <v>Har organisationen haft ett arbetssätt för att säkerställa informationssäkerhet vid upphandling de senaste två åren?</v>
      </c>
      <c r="E66" s="11">
        <v>3</v>
      </c>
      <c r="F66" s="11" t="str">
        <f>Nivåfrågor!E217</f>
        <v>Innehållit en organisationsgemensam modell för informationssäkerhet vid upphandling</v>
      </c>
      <c r="G66" s="11">
        <v>0</v>
      </c>
      <c r="H66" s="11">
        <v>0</v>
      </c>
      <c r="I66" s="11">
        <v>0</v>
      </c>
      <c r="J66" s="11">
        <v>0</v>
      </c>
      <c r="K66" s="11">
        <v>0</v>
      </c>
      <c r="L66" s="11">
        <v>0</v>
      </c>
      <c r="M66" s="11">
        <v>0</v>
      </c>
      <c r="N66" s="11">
        <v>0</v>
      </c>
      <c r="O66" s="11">
        <v>1</v>
      </c>
      <c r="P66" s="11">
        <v>0</v>
      </c>
      <c r="Q66" s="12">
        <f t="shared" si="1"/>
        <v>1</v>
      </c>
    </row>
    <row r="67" spans="1:17" s="11" customFormat="1" ht="15" thickTop="1" thickBot="1">
      <c r="A67" s="11">
        <v>65</v>
      </c>
      <c r="B67" s="11">
        <f>Nivåfrågor!$A$214</f>
        <v>1</v>
      </c>
      <c r="C67" s="11">
        <f ca="1">Nivåfrågor!$B$214</f>
        <v>13</v>
      </c>
      <c r="D67" s="11" t="str">
        <f>Nivåfrågor!C214</f>
        <v>Har organisationen haft ett arbetssätt för att säkerställa informationssäkerhet vid upphandling de senaste två åren?</v>
      </c>
      <c r="E67" s="11">
        <v>5</v>
      </c>
      <c r="F67" s="11" t="str">
        <f>Nivåfrågor!D219</f>
        <v>Följts upp och utvärderats minst en gång</v>
      </c>
      <c r="G67" s="11">
        <v>0</v>
      </c>
      <c r="H67" s="11">
        <v>0</v>
      </c>
      <c r="I67" s="11">
        <v>0</v>
      </c>
      <c r="J67" s="11">
        <v>0</v>
      </c>
      <c r="K67" s="11">
        <v>0</v>
      </c>
      <c r="L67" s="11">
        <v>0</v>
      </c>
      <c r="M67" s="11">
        <v>0</v>
      </c>
      <c r="N67" s="11">
        <v>1</v>
      </c>
      <c r="O67" s="11">
        <v>1</v>
      </c>
      <c r="P67" s="11">
        <v>0</v>
      </c>
      <c r="Q67" s="12">
        <f t="shared" si="1"/>
        <v>2</v>
      </c>
    </row>
    <row r="68" spans="1:17" s="13" customFormat="1" ht="15" thickTop="1" thickBot="1">
      <c r="A68" s="11">
        <v>66</v>
      </c>
      <c r="B68" s="13">
        <f>Nivåfrågor!$A$230</f>
        <v>1</v>
      </c>
      <c r="C68" s="13">
        <f ca="1">Nivåfrågor!$B$230</f>
        <v>14</v>
      </c>
      <c r="D68" s="13" t="str">
        <f>Nivåfrågor!C230</f>
        <v>Har organisationen följt upp resultatet av sitt systematiska informationssäkerhetsarbete de senaste två åren?</v>
      </c>
      <c r="E68" s="13">
        <v>1</v>
      </c>
      <c r="F68" s="13" t="str">
        <f>Nivåfrågor!C233</f>
        <v xml:space="preserve">Resultat av genomförda utvärderingar av organisationens interna regler, arbetssätt och stöd för informationssäkerhetsarbete </v>
      </c>
      <c r="G68" s="13">
        <v>0</v>
      </c>
      <c r="H68" s="13">
        <v>0</v>
      </c>
      <c r="I68" s="13">
        <v>0</v>
      </c>
      <c r="J68" s="13">
        <v>0</v>
      </c>
      <c r="K68" s="13">
        <v>1</v>
      </c>
      <c r="L68" s="13">
        <v>0</v>
      </c>
      <c r="M68" s="13">
        <v>0</v>
      </c>
      <c r="N68" s="13">
        <v>1</v>
      </c>
      <c r="O68" s="13">
        <v>0</v>
      </c>
      <c r="P68" s="13">
        <v>0</v>
      </c>
      <c r="Q68" s="14">
        <f t="shared" si="1"/>
        <v>2</v>
      </c>
    </row>
    <row r="69" spans="1:17" s="13" customFormat="1" ht="15" thickTop="1" thickBot="1">
      <c r="A69" s="11">
        <v>67</v>
      </c>
      <c r="B69" s="13">
        <f>Nivåfrågor!$A$230</f>
        <v>1</v>
      </c>
      <c r="C69" s="13">
        <f ca="1">Nivåfrågor!$B$230</f>
        <v>14</v>
      </c>
      <c r="D69" s="13" t="str">
        <f>Nivåfrågor!C230</f>
        <v>Har organisationen följt upp resultatet av sitt systematiska informationssäkerhetsarbete de senaste två åren?</v>
      </c>
      <c r="E69" s="13">
        <v>2</v>
      </c>
      <c r="F69" s="13" t="str">
        <f>Nivåfrågor!D233</f>
        <v>Resultat av genomförda utvärderingar av om medarbetarna tillämpar interna regler, arbetssätt och stöd för informationssäkerhetsarbete på avsett sätt</v>
      </c>
      <c r="G69" s="13">
        <v>0</v>
      </c>
      <c r="H69" s="13">
        <v>0</v>
      </c>
      <c r="I69" s="13">
        <v>0</v>
      </c>
      <c r="J69" s="13">
        <v>0</v>
      </c>
      <c r="K69" s="13">
        <v>1</v>
      </c>
      <c r="L69" s="13">
        <v>1</v>
      </c>
      <c r="M69" s="13">
        <v>0</v>
      </c>
      <c r="N69" s="13">
        <v>1</v>
      </c>
      <c r="O69" s="13">
        <v>0</v>
      </c>
      <c r="P69" s="13">
        <v>1</v>
      </c>
      <c r="Q69" s="14">
        <f t="shared" si="1"/>
        <v>4</v>
      </c>
    </row>
    <row r="70" spans="1:17" s="13" customFormat="1" ht="15" thickTop="1" thickBot="1">
      <c r="A70" s="11">
        <v>68</v>
      </c>
      <c r="B70" s="13">
        <f>Nivåfrågor!$A$230</f>
        <v>1</v>
      </c>
      <c r="C70" s="13">
        <f ca="1">Nivåfrågor!$B$230</f>
        <v>14</v>
      </c>
      <c r="D70" s="13" t="str">
        <f>Nivåfrågor!C230</f>
        <v>Har organisationen följt upp resultatet av sitt systematiska informationssäkerhetsarbete de senaste två åren?</v>
      </c>
      <c r="E70" s="13">
        <v>3</v>
      </c>
      <c r="F70" s="13" t="str">
        <f>Nivåfrågor!E233</f>
        <v>Skillnaden mellan införda och beslutade säkerhetsåtgärder</v>
      </c>
      <c r="G70" s="13">
        <v>0</v>
      </c>
      <c r="H70" s="13">
        <v>0</v>
      </c>
      <c r="I70" s="13">
        <v>0</v>
      </c>
      <c r="J70" s="13">
        <v>0</v>
      </c>
      <c r="K70" s="13">
        <v>1</v>
      </c>
      <c r="L70" s="13">
        <v>0</v>
      </c>
      <c r="M70" s="13">
        <v>1</v>
      </c>
      <c r="N70" s="13">
        <v>1</v>
      </c>
      <c r="O70" s="13">
        <v>0</v>
      </c>
      <c r="P70" s="13">
        <v>0</v>
      </c>
      <c r="Q70" s="14">
        <f t="shared" ref="Q70:Q91" si="2">SUM(G70:P70)</f>
        <v>3</v>
      </c>
    </row>
    <row r="71" spans="1:17" s="13" customFormat="1" ht="15" thickTop="1" thickBot="1">
      <c r="A71" s="11">
        <v>69</v>
      </c>
      <c r="B71" s="13">
        <f>Nivåfrågor!$A$230</f>
        <v>1</v>
      </c>
      <c r="C71" s="13">
        <f ca="1">Nivåfrågor!$B$230</f>
        <v>14</v>
      </c>
      <c r="D71" s="13" t="str">
        <f>Nivåfrågor!C230</f>
        <v>Har organisationen följt upp resultatet av sitt systematiska informationssäkerhetsarbete de senaste två åren?</v>
      </c>
      <c r="E71" s="13">
        <v>4</v>
      </c>
      <c r="F71" s="13" t="str">
        <f>Nivåfrågor!C235</f>
        <v xml:space="preserve">Resultat av genomförda informationsklassningar och analyser av informationssäkerhetsrisker </v>
      </c>
      <c r="G71" s="13">
        <v>1</v>
      </c>
      <c r="H71" s="13">
        <v>0</v>
      </c>
      <c r="I71" s="13">
        <v>1</v>
      </c>
      <c r="J71" s="13">
        <v>0</v>
      </c>
      <c r="K71" s="13">
        <v>1</v>
      </c>
      <c r="L71" s="13">
        <v>0</v>
      </c>
      <c r="M71" s="13">
        <v>0</v>
      </c>
      <c r="N71" s="13">
        <v>1</v>
      </c>
      <c r="O71" s="13">
        <v>0</v>
      </c>
      <c r="P71" s="13">
        <v>0</v>
      </c>
      <c r="Q71" s="14">
        <f t="shared" si="2"/>
        <v>4</v>
      </c>
    </row>
    <row r="72" spans="1:17" s="13" customFormat="1" ht="15" thickTop="1" thickBot="1">
      <c r="A72" s="11">
        <v>70</v>
      </c>
      <c r="B72" s="13">
        <f>Nivåfrågor!$A$230</f>
        <v>1</v>
      </c>
      <c r="C72" s="13">
        <f ca="1">Nivåfrågor!$B$230</f>
        <v>14</v>
      </c>
      <c r="D72" s="13" t="str">
        <f>Nivåfrågor!C230</f>
        <v>Har organisationen följt upp resultatet av sitt systematiska informationssäkerhetsarbete de senaste två åren?</v>
      </c>
      <c r="E72" s="13">
        <v>5</v>
      </c>
      <c r="F72" s="13" t="str">
        <f>Nivåfrågor!D235</f>
        <v>Resultat av genomförda utvärderingar av säkerhetsåtgärders ändamålsenlighet och tillräcklighet</v>
      </c>
      <c r="G72" s="13">
        <v>0</v>
      </c>
      <c r="H72" s="13">
        <v>0</v>
      </c>
      <c r="I72" s="13">
        <v>0</v>
      </c>
      <c r="J72" s="13">
        <v>0</v>
      </c>
      <c r="K72" s="13">
        <v>1</v>
      </c>
      <c r="L72" s="13">
        <v>0</v>
      </c>
      <c r="M72" s="13">
        <v>1</v>
      </c>
      <c r="N72" s="13">
        <v>1</v>
      </c>
      <c r="O72" s="13">
        <v>0</v>
      </c>
      <c r="P72" s="13">
        <v>0</v>
      </c>
      <c r="Q72" s="14">
        <f t="shared" si="2"/>
        <v>3</v>
      </c>
    </row>
    <row r="73" spans="1:17" s="15" customFormat="1" ht="15" thickTop="1" thickBot="1">
      <c r="A73" s="11">
        <v>71</v>
      </c>
      <c r="B73" s="15">
        <f>Nivåfrågor!$A$244</f>
        <v>1</v>
      </c>
      <c r="C73" s="15">
        <f ca="1">Nivåfrågor!$B$244</f>
        <v>15</v>
      </c>
      <c r="D73" s="15" t="str">
        <f>Nivåfrågor!C244</f>
        <v>Har organisationens ledning informerat sig om status på organisationens systematiska informationssäkerhetsarbete de senaste två åren?</v>
      </c>
      <c r="E73" s="15">
        <v>1</v>
      </c>
      <c r="F73" s="15" t="str">
        <f>Nivåfrågor!C247</f>
        <v>Resultat av genomförda utvärderingar av organisationens interna regler, arbetssätt och stöd för informationssäkerhetsarbete</v>
      </c>
      <c r="G73" s="15">
        <v>0</v>
      </c>
      <c r="H73" s="15">
        <v>0</v>
      </c>
      <c r="I73" s="15">
        <v>0</v>
      </c>
      <c r="J73" s="15">
        <v>0</v>
      </c>
      <c r="K73" s="15">
        <v>1</v>
      </c>
      <c r="L73" s="15">
        <v>0</v>
      </c>
      <c r="M73" s="15">
        <v>0</v>
      </c>
      <c r="N73" s="15">
        <v>0</v>
      </c>
      <c r="O73" s="15">
        <v>0</v>
      </c>
      <c r="P73" s="15">
        <v>1</v>
      </c>
      <c r="Q73" s="16">
        <f t="shared" si="2"/>
        <v>2</v>
      </c>
    </row>
    <row r="74" spans="1:17" s="15" customFormat="1" ht="15" thickTop="1" thickBot="1">
      <c r="A74" s="11">
        <v>72</v>
      </c>
      <c r="B74" s="15">
        <f>Nivåfrågor!$A$244</f>
        <v>1</v>
      </c>
      <c r="C74" s="15">
        <f ca="1">Nivåfrågor!$B$244</f>
        <v>15</v>
      </c>
      <c r="D74" s="15" t="str">
        <f>Nivåfrågor!C244</f>
        <v>Har organisationens ledning informerat sig om status på organisationens systematiska informationssäkerhetsarbete de senaste två åren?</v>
      </c>
      <c r="E74" s="15">
        <v>2</v>
      </c>
      <c r="F74" s="15" t="str">
        <f>Nivåfrågor!D247</f>
        <v>Resultat av genomförda utvärderingar av om medarbetarna tillämpar interna regler, arbetssätt och stöd för informationssäkerhetsarbete på avsett sätt</v>
      </c>
      <c r="G74" s="15">
        <v>0</v>
      </c>
      <c r="H74" s="15">
        <v>0</v>
      </c>
      <c r="I74" s="15">
        <v>0</v>
      </c>
      <c r="J74" s="15">
        <v>0</v>
      </c>
      <c r="K74" s="15">
        <v>1</v>
      </c>
      <c r="L74" s="15">
        <v>1</v>
      </c>
      <c r="M74" s="15">
        <v>0</v>
      </c>
      <c r="N74" s="15">
        <v>0</v>
      </c>
      <c r="O74" s="15">
        <v>0</v>
      </c>
      <c r="P74" s="15">
        <v>1</v>
      </c>
      <c r="Q74" s="16">
        <f t="shared" si="2"/>
        <v>3</v>
      </c>
    </row>
    <row r="75" spans="1:17" s="15" customFormat="1" ht="15" thickTop="1" thickBot="1">
      <c r="A75" s="11">
        <v>73</v>
      </c>
      <c r="B75" s="15">
        <f>Nivåfrågor!$A$244</f>
        <v>1</v>
      </c>
      <c r="C75" s="15">
        <f ca="1">Nivåfrågor!$B$244</f>
        <v>15</v>
      </c>
      <c r="D75" s="15" t="str">
        <f>Nivåfrågor!C244</f>
        <v>Har organisationens ledning informerat sig om status på organisationens systematiska informationssäkerhetsarbete de senaste två åren?</v>
      </c>
      <c r="E75" s="15">
        <v>3</v>
      </c>
      <c r="F75" s="15" t="str">
        <f>Nivåfrågor!E247</f>
        <v>I vilken utsträckning införda säkerhetsåtgärder är ändamålsenliga och tillräckliga (svarar mot identifierat behov)</v>
      </c>
      <c r="G75" s="15">
        <v>0</v>
      </c>
      <c r="H75" s="15">
        <v>0</v>
      </c>
      <c r="I75" s="15">
        <v>0</v>
      </c>
      <c r="J75" s="15">
        <v>0</v>
      </c>
      <c r="K75" s="15">
        <v>1</v>
      </c>
      <c r="L75" s="15">
        <v>0</v>
      </c>
      <c r="M75" s="15">
        <v>0</v>
      </c>
      <c r="N75" s="15">
        <v>0</v>
      </c>
      <c r="O75" s="15">
        <v>0</v>
      </c>
      <c r="P75" s="15">
        <v>1</v>
      </c>
      <c r="Q75" s="16">
        <f t="shared" si="2"/>
        <v>2</v>
      </c>
    </row>
    <row r="76" spans="1:17" s="15" customFormat="1" ht="15" thickTop="1" thickBot="1">
      <c r="A76" s="11">
        <v>74</v>
      </c>
      <c r="B76" s="15">
        <f>Nivåfrågor!$A$244</f>
        <v>1</v>
      </c>
      <c r="C76" s="15">
        <f ca="1">Nivåfrågor!$B$244</f>
        <v>15</v>
      </c>
      <c r="D76" s="15" t="str">
        <f>Nivåfrågor!C244</f>
        <v>Har organisationens ledning informerat sig om status på organisationens systematiska informationssäkerhetsarbete de senaste två åren?</v>
      </c>
      <c r="E76" s="15">
        <v>4</v>
      </c>
      <c r="F76" s="15" t="str">
        <f>Nivåfrågor!C249</f>
        <v>Eventuella allvarligare risker i organisationens informationsbehandling som inte har åtgärdats</v>
      </c>
      <c r="G76" s="15">
        <v>1</v>
      </c>
      <c r="H76" s="15">
        <v>0</v>
      </c>
      <c r="I76" s="15">
        <v>0</v>
      </c>
      <c r="J76" s="15">
        <v>0</v>
      </c>
      <c r="K76" s="15">
        <v>1</v>
      </c>
      <c r="L76" s="15">
        <v>0</v>
      </c>
      <c r="M76" s="15">
        <v>0</v>
      </c>
      <c r="N76" s="15">
        <v>0</v>
      </c>
      <c r="O76" s="15">
        <v>0</v>
      </c>
      <c r="P76" s="15">
        <v>1</v>
      </c>
      <c r="Q76" s="16">
        <f t="shared" si="2"/>
        <v>3</v>
      </c>
    </row>
    <row r="77" spans="1:17" s="15" customFormat="1" ht="15" thickTop="1" thickBot="1">
      <c r="A77" s="11">
        <v>75</v>
      </c>
      <c r="B77" s="15">
        <f>Nivåfrågor!$A$244</f>
        <v>1</v>
      </c>
      <c r="C77" s="15">
        <f ca="1">Nivåfrågor!$B$244</f>
        <v>15</v>
      </c>
      <c r="D77" s="15" t="str">
        <f>Nivåfrågor!C244</f>
        <v>Har organisationens ledning informerat sig om status på organisationens systematiska informationssäkerhetsarbete de senaste två åren?</v>
      </c>
      <c r="E77" s="15">
        <v>5</v>
      </c>
      <c r="F77" s="15" t="str">
        <f>Nivåfrågor!D249</f>
        <v>Eventuella identifierade hinder för att uppnå ledningens målsättning med informationssäkerhetsarbetet</v>
      </c>
      <c r="G77" s="15">
        <v>0</v>
      </c>
      <c r="H77" s="15">
        <v>0</v>
      </c>
      <c r="I77" s="15">
        <v>0</v>
      </c>
      <c r="J77" s="15">
        <v>0</v>
      </c>
      <c r="K77" s="15">
        <v>1</v>
      </c>
      <c r="L77" s="15">
        <v>0</v>
      </c>
      <c r="M77" s="15">
        <v>0</v>
      </c>
      <c r="N77" s="15">
        <v>0</v>
      </c>
      <c r="O77" s="15">
        <v>0</v>
      </c>
      <c r="P77" s="15">
        <v>1</v>
      </c>
      <c r="Q77" s="16">
        <f t="shared" si="2"/>
        <v>2</v>
      </c>
    </row>
    <row r="78" spans="1:17" s="19" customFormat="1" ht="15" thickTop="1" thickBot="1">
      <c r="A78" s="11">
        <v>76</v>
      </c>
      <c r="B78" s="19">
        <f>Nivåfrågor!$A$262</f>
        <v>2</v>
      </c>
      <c r="C78" s="19">
        <f ca="1">Nivåfrågor!$B$262</f>
        <v>16</v>
      </c>
      <c r="D78" s="19" t="str">
        <f>Nivåfrågor!C262</f>
        <v>De senaste två åren, har organisationen utbildat sina medarbetare inom informationssäkerhet enligt sitt arbetssätt för utbildning?</v>
      </c>
      <c r="E78" s="19">
        <v>1</v>
      </c>
      <c r="F78" s="19" t="str">
        <f>Nivåfrågor!C265</f>
        <v>Alla medarbetare</v>
      </c>
      <c r="G78" s="19">
        <v>0</v>
      </c>
      <c r="H78" s="19">
        <v>0</v>
      </c>
      <c r="I78" s="19">
        <v>0</v>
      </c>
      <c r="J78" s="19">
        <v>0</v>
      </c>
      <c r="K78" s="19">
        <v>0</v>
      </c>
      <c r="L78" s="19">
        <v>1</v>
      </c>
      <c r="M78" s="19">
        <v>0</v>
      </c>
      <c r="N78" s="19">
        <v>0</v>
      </c>
      <c r="O78" s="19">
        <v>0</v>
      </c>
      <c r="P78" s="19">
        <v>0</v>
      </c>
      <c r="Q78" s="20">
        <f t="shared" si="2"/>
        <v>1</v>
      </c>
    </row>
    <row r="79" spans="1:17" s="19" customFormat="1" ht="15" thickTop="1" thickBot="1">
      <c r="A79" s="11">
        <v>77</v>
      </c>
      <c r="B79" s="19">
        <f>Nivåfrågor!$A$262</f>
        <v>2</v>
      </c>
      <c r="C79" s="19">
        <f ca="1">Nivåfrågor!$B$262</f>
        <v>16</v>
      </c>
      <c r="D79" s="19" t="str">
        <f>Nivåfrågor!C262</f>
        <v>De senaste två åren, har organisationen utbildat sina medarbetare inom informationssäkerhet enligt sitt arbetssätt för utbildning?</v>
      </c>
      <c r="E79" s="19">
        <v>2</v>
      </c>
      <c r="F79" s="19" t="str">
        <f>Nivåfrågor!D265</f>
        <v xml:space="preserve">75 % till mindre än 100 % av medarbetarna </v>
      </c>
      <c r="G79" s="19">
        <v>0</v>
      </c>
      <c r="H79" s="19">
        <v>0</v>
      </c>
      <c r="I79" s="19">
        <v>0</v>
      </c>
      <c r="J79" s="19">
        <v>0</v>
      </c>
      <c r="K79" s="19">
        <v>0</v>
      </c>
      <c r="L79" s="19">
        <v>1</v>
      </c>
      <c r="M79" s="19">
        <v>0</v>
      </c>
      <c r="N79" s="19">
        <v>0</v>
      </c>
      <c r="O79" s="19">
        <v>0</v>
      </c>
      <c r="P79" s="19">
        <v>0</v>
      </c>
      <c r="Q79" s="20">
        <f t="shared" si="2"/>
        <v>1</v>
      </c>
    </row>
    <row r="80" spans="1:17" s="19" customFormat="1" ht="15" thickTop="1" thickBot="1">
      <c r="A80" s="11">
        <v>78</v>
      </c>
      <c r="B80" s="19">
        <f>Nivåfrågor!$A$262</f>
        <v>2</v>
      </c>
      <c r="C80" s="19">
        <f ca="1">Nivåfrågor!$B$262</f>
        <v>16</v>
      </c>
      <c r="D80" s="19" t="str">
        <f>Nivåfrågor!C262</f>
        <v>De senaste två åren, har organisationen utbildat sina medarbetare inom informationssäkerhet enligt sitt arbetssätt för utbildning?</v>
      </c>
      <c r="E80" s="19">
        <v>3</v>
      </c>
      <c r="F80" s="19" t="str">
        <f>Nivåfrågor!E265</f>
        <v>50 % till mindre än 75 % av medarbetarna</v>
      </c>
      <c r="G80" s="19">
        <v>0</v>
      </c>
      <c r="H80" s="19">
        <v>0</v>
      </c>
      <c r="I80" s="19">
        <v>0</v>
      </c>
      <c r="J80" s="19">
        <v>0</v>
      </c>
      <c r="K80" s="19">
        <v>0</v>
      </c>
      <c r="L80" s="19">
        <v>1</v>
      </c>
      <c r="M80" s="19">
        <v>0</v>
      </c>
      <c r="N80" s="19">
        <v>0</v>
      </c>
      <c r="O80" s="19">
        <v>0</v>
      </c>
      <c r="P80" s="19">
        <v>0</v>
      </c>
      <c r="Q80" s="20">
        <f t="shared" si="2"/>
        <v>1</v>
      </c>
    </row>
    <row r="81" spans="1:17" s="19" customFormat="1" ht="15" thickTop="1" thickBot="1">
      <c r="A81" s="11">
        <v>79</v>
      </c>
      <c r="B81" s="19">
        <f>Nivåfrågor!$A$262</f>
        <v>2</v>
      </c>
      <c r="C81" s="19">
        <f ca="1">Nivåfrågor!$B$262</f>
        <v>16</v>
      </c>
      <c r="D81" s="19" t="str">
        <f>Nivåfrågor!C262</f>
        <v>De senaste två åren, har organisationen utbildat sina medarbetare inom informationssäkerhet enligt sitt arbetssätt för utbildning?</v>
      </c>
      <c r="E81" s="19">
        <v>4</v>
      </c>
      <c r="F81" s="19" t="str">
        <f>Nivåfrågor!C267</f>
        <v xml:space="preserve">25 % till mindre än 50 % av medarbetarna </v>
      </c>
      <c r="G81" s="19">
        <v>0</v>
      </c>
      <c r="H81" s="19">
        <v>0</v>
      </c>
      <c r="I81" s="19">
        <v>0</v>
      </c>
      <c r="J81" s="19">
        <v>0</v>
      </c>
      <c r="K81" s="19">
        <v>0</v>
      </c>
      <c r="L81" s="19">
        <v>1</v>
      </c>
      <c r="M81" s="19">
        <v>0</v>
      </c>
      <c r="N81" s="19">
        <v>0</v>
      </c>
      <c r="O81" s="19">
        <v>0</v>
      </c>
      <c r="P81" s="19">
        <v>0</v>
      </c>
      <c r="Q81" s="20">
        <f t="shared" si="2"/>
        <v>1</v>
      </c>
    </row>
    <row r="82" spans="1:17" s="19" customFormat="1" ht="15" thickTop="1" thickBot="1">
      <c r="A82" s="11">
        <v>80</v>
      </c>
      <c r="B82" s="19">
        <f>Nivåfrågor!$A$262</f>
        <v>2</v>
      </c>
      <c r="C82" s="19">
        <f ca="1">Nivåfrågor!$B$262</f>
        <v>16</v>
      </c>
      <c r="D82" s="19" t="str">
        <f>Nivåfrågor!C262</f>
        <v>De senaste två åren, har organisationen utbildat sina medarbetare inom informationssäkerhet enligt sitt arbetssätt för utbildning?</v>
      </c>
      <c r="E82" s="19">
        <v>5</v>
      </c>
      <c r="F82" s="19" t="str">
        <f>Nivåfrågor!D267</f>
        <v xml:space="preserve">Mer än 0 % till mindre än 25 % av medarbetarna </v>
      </c>
      <c r="G82" s="19">
        <v>0</v>
      </c>
      <c r="H82" s="19">
        <v>0</v>
      </c>
      <c r="I82" s="19">
        <v>0</v>
      </c>
      <c r="J82" s="19">
        <v>0</v>
      </c>
      <c r="K82" s="19">
        <v>0</v>
      </c>
      <c r="L82" s="19">
        <v>1</v>
      </c>
      <c r="M82" s="19">
        <v>0</v>
      </c>
      <c r="N82" s="19">
        <v>0</v>
      </c>
      <c r="O82" s="19">
        <v>0</v>
      </c>
      <c r="P82" s="19">
        <v>0</v>
      </c>
      <c r="Q82" s="20">
        <f t="shared" si="2"/>
        <v>1</v>
      </c>
    </row>
    <row r="83" spans="1:17" s="21" customFormat="1" ht="15" thickTop="1" thickBot="1">
      <c r="A83" s="11">
        <v>81</v>
      </c>
      <c r="B83" s="21">
        <f>Nivåfrågor!$A$274</f>
        <v>2</v>
      </c>
      <c r="C83" s="21">
        <f ca="1">Nivåfrågor!$B$274</f>
        <v>17</v>
      </c>
      <c r="D83" s="21" t="str">
        <f>Nivåfrågor!C274</f>
        <v>Har organisationen, de senaste två åren, undersökt i vilken utsträckning medarbetarna efter genomförd utbildning i informationssäkerhet vet hur de ska arbeta på ett informationssäkert sätt?</v>
      </c>
      <c r="E83" s="21">
        <v>1</v>
      </c>
      <c r="F83" s="21" t="str">
        <f>Nivåfrågor!C277</f>
        <v>Alla de som genomgått utbildning i informationssäkerhet</v>
      </c>
      <c r="G83" s="21">
        <v>0</v>
      </c>
      <c r="H83" s="21">
        <v>0</v>
      </c>
      <c r="I83" s="21">
        <v>0</v>
      </c>
      <c r="J83" s="21">
        <v>0</v>
      </c>
      <c r="K83" s="21">
        <v>0</v>
      </c>
      <c r="L83" s="21">
        <v>1</v>
      </c>
      <c r="M83" s="21">
        <v>0</v>
      </c>
      <c r="N83" s="21">
        <v>1</v>
      </c>
      <c r="O83" s="21">
        <v>0</v>
      </c>
      <c r="P83" s="21">
        <v>1</v>
      </c>
      <c r="Q83" s="22">
        <f t="shared" si="2"/>
        <v>3</v>
      </c>
    </row>
    <row r="84" spans="1:17" s="21" customFormat="1" ht="15" thickTop="1" thickBot="1">
      <c r="A84" s="11">
        <v>82</v>
      </c>
      <c r="B84" s="21">
        <f>Nivåfrågor!$A$274</f>
        <v>2</v>
      </c>
      <c r="C84" s="21">
        <f ca="1">Nivåfrågor!$B$274</f>
        <v>17</v>
      </c>
      <c r="D84" s="21" t="str">
        <f>Nivåfrågor!C274</f>
        <v>Har organisationen, de senaste två åren, undersökt i vilken utsträckning medarbetarna efter genomförd utbildning i informationssäkerhet vet hur de ska arbeta på ett informationssäkert sätt?</v>
      </c>
      <c r="E84" s="21">
        <v>2</v>
      </c>
      <c r="F84" s="21" t="str">
        <f>Nivåfrågor!D277</f>
        <v>75 % till mindre än 100 % av de som genomgått utbildning i informationssäkerhet</v>
      </c>
      <c r="G84" s="21">
        <v>0</v>
      </c>
      <c r="H84" s="21">
        <v>0</v>
      </c>
      <c r="I84" s="21">
        <v>0</v>
      </c>
      <c r="J84" s="21">
        <v>0</v>
      </c>
      <c r="K84" s="21">
        <v>0</v>
      </c>
      <c r="L84" s="21">
        <v>1</v>
      </c>
      <c r="M84" s="21">
        <v>0</v>
      </c>
      <c r="N84" s="21">
        <v>1</v>
      </c>
      <c r="O84" s="21">
        <v>0</v>
      </c>
      <c r="P84" s="21">
        <v>1</v>
      </c>
      <c r="Q84" s="22">
        <f t="shared" si="2"/>
        <v>3</v>
      </c>
    </row>
    <row r="85" spans="1:17" s="21" customFormat="1" ht="15" thickTop="1" thickBot="1">
      <c r="A85" s="11">
        <v>83</v>
      </c>
      <c r="B85" s="21">
        <f>Nivåfrågor!$A$274</f>
        <v>2</v>
      </c>
      <c r="C85" s="21">
        <f ca="1">Nivåfrågor!$B$274</f>
        <v>17</v>
      </c>
      <c r="D85" s="21" t="str">
        <f>Nivåfrågor!C274</f>
        <v>Har organisationen, de senaste två åren, undersökt i vilken utsträckning medarbetarna efter genomförd utbildning i informationssäkerhet vet hur de ska arbeta på ett informationssäkert sätt?</v>
      </c>
      <c r="E85" s="21">
        <v>3</v>
      </c>
      <c r="F85" s="21" t="str">
        <f>Nivåfrågor!E277</f>
        <v>50 % till mindre än 75 % av de som genomgått utbildning i informationssäkerhet</v>
      </c>
      <c r="G85" s="21">
        <v>0</v>
      </c>
      <c r="H85" s="21">
        <v>0</v>
      </c>
      <c r="I85" s="21">
        <v>0</v>
      </c>
      <c r="J85" s="21">
        <v>0</v>
      </c>
      <c r="K85" s="21">
        <v>0</v>
      </c>
      <c r="L85" s="21">
        <v>1</v>
      </c>
      <c r="M85" s="21">
        <v>0</v>
      </c>
      <c r="N85" s="21">
        <v>1</v>
      </c>
      <c r="O85" s="21">
        <v>0</v>
      </c>
      <c r="P85" s="21">
        <v>1</v>
      </c>
      <c r="Q85" s="22">
        <f t="shared" si="2"/>
        <v>3</v>
      </c>
    </row>
    <row r="86" spans="1:17" s="21" customFormat="1" ht="15" thickTop="1" thickBot="1">
      <c r="A86" s="11">
        <v>84</v>
      </c>
      <c r="B86" s="21">
        <f>Nivåfrågor!$A$274</f>
        <v>2</v>
      </c>
      <c r="C86" s="21">
        <f ca="1">Nivåfrågor!$B$274</f>
        <v>17</v>
      </c>
      <c r="D86" s="21" t="str">
        <f>Nivåfrågor!C274</f>
        <v>Har organisationen, de senaste två åren, undersökt i vilken utsträckning medarbetarna efter genomförd utbildning i informationssäkerhet vet hur de ska arbeta på ett informationssäkert sätt?</v>
      </c>
      <c r="E86" s="21">
        <v>4</v>
      </c>
      <c r="F86" s="21" t="str">
        <f>Nivåfrågor!C279</f>
        <v>25 % till mindre än 50 % av de som genomgått utbildning i informationssäkerhet</v>
      </c>
      <c r="G86" s="21">
        <v>0</v>
      </c>
      <c r="H86" s="21">
        <v>0</v>
      </c>
      <c r="I86" s="21">
        <v>0</v>
      </c>
      <c r="J86" s="21">
        <v>0</v>
      </c>
      <c r="K86" s="21">
        <v>0</v>
      </c>
      <c r="L86" s="21">
        <v>1</v>
      </c>
      <c r="M86" s="21">
        <v>0</v>
      </c>
      <c r="N86" s="21">
        <v>1</v>
      </c>
      <c r="O86" s="21">
        <v>0</v>
      </c>
      <c r="P86" s="21">
        <v>1</v>
      </c>
      <c r="Q86" s="22">
        <f t="shared" si="2"/>
        <v>3</v>
      </c>
    </row>
    <row r="87" spans="1:17" s="21" customFormat="1" ht="15" thickTop="1" thickBot="1">
      <c r="A87" s="11">
        <v>85</v>
      </c>
      <c r="B87" s="21">
        <f>Nivåfrågor!$A$274</f>
        <v>2</v>
      </c>
      <c r="C87" s="21">
        <f ca="1">Nivåfrågor!$B$274</f>
        <v>17</v>
      </c>
      <c r="D87" s="21" t="str">
        <f>Nivåfrågor!C274</f>
        <v>Har organisationen, de senaste två åren, undersökt i vilken utsträckning medarbetarna efter genomförd utbildning i informationssäkerhet vet hur de ska arbeta på ett informationssäkert sätt?</v>
      </c>
      <c r="E87" s="21">
        <v>5</v>
      </c>
      <c r="F87" s="21" t="str">
        <f>Nivåfrågor!D279</f>
        <v>Mer än 0 % till mindre än 25 % av de som genomgått utbildning i informationssäkerhet</v>
      </c>
      <c r="G87" s="21">
        <v>0</v>
      </c>
      <c r="H87" s="21">
        <v>0</v>
      </c>
      <c r="I87" s="21">
        <v>0</v>
      </c>
      <c r="J87" s="21">
        <v>0</v>
      </c>
      <c r="K87" s="21">
        <v>0</v>
      </c>
      <c r="L87" s="21">
        <v>1</v>
      </c>
      <c r="M87" s="21">
        <v>0</v>
      </c>
      <c r="N87" s="21">
        <v>1</v>
      </c>
      <c r="O87" s="21">
        <v>0</v>
      </c>
      <c r="P87" s="21">
        <v>1</v>
      </c>
      <c r="Q87" s="22">
        <f t="shared" si="2"/>
        <v>3</v>
      </c>
    </row>
    <row r="88" spans="1:17" s="11" customFormat="1" ht="15" thickTop="1" thickBot="1">
      <c r="A88" s="11">
        <v>86</v>
      </c>
      <c r="B88" s="11">
        <f>Nivåfrågor!$A$286</f>
        <v>2</v>
      </c>
      <c r="C88" s="11">
        <f ca="1">Nivåfrågor!$B$286</f>
        <v>18</v>
      </c>
      <c r="D88" s="11" t="str">
        <f>Nivåfrågor!C286</f>
        <v>De senaste två åren, har organisationen undersökt om medarbetarna använder sina kunskaper i sitt arbete efter genomförd utbildning i informationssäkerhet?</v>
      </c>
      <c r="E88" s="11">
        <v>1</v>
      </c>
      <c r="F88" s="11" t="str">
        <f>Nivåfrågor!C289</f>
        <v>Alla de som genomgått utbildning i informationssäkerhet</v>
      </c>
      <c r="G88" s="11">
        <v>0</v>
      </c>
      <c r="H88" s="11">
        <v>0</v>
      </c>
      <c r="I88" s="11">
        <v>0</v>
      </c>
      <c r="J88" s="11">
        <v>0</v>
      </c>
      <c r="K88" s="11">
        <v>0</v>
      </c>
      <c r="L88" s="11">
        <v>1</v>
      </c>
      <c r="M88" s="11">
        <v>0</v>
      </c>
      <c r="N88" s="11">
        <v>1</v>
      </c>
      <c r="O88" s="11">
        <v>0</v>
      </c>
      <c r="P88" s="11">
        <v>1</v>
      </c>
      <c r="Q88" s="12">
        <f t="shared" si="2"/>
        <v>3</v>
      </c>
    </row>
    <row r="89" spans="1:17" s="11" customFormat="1" ht="15" thickTop="1" thickBot="1">
      <c r="A89" s="11">
        <v>87</v>
      </c>
      <c r="B89" s="11">
        <f>Nivåfrågor!$A$286</f>
        <v>2</v>
      </c>
      <c r="C89" s="11">
        <f ca="1">Nivåfrågor!$B$286</f>
        <v>18</v>
      </c>
      <c r="D89" s="11" t="str">
        <f>Nivåfrågor!C286</f>
        <v>De senaste två åren, har organisationen undersökt om medarbetarna använder sina kunskaper i sitt arbete efter genomförd utbildning i informationssäkerhet?</v>
      </c>
      <c r="E89" s="11">
        <v>2</v>
      </c>
      <c r="F89" s="11" t="str">
        <f>Nivåfrågor!D289</f>
        <v>75 % till mindre än 100 % av de som genomgått utbildning i informationssäkerhet</v>
      </c>
      <c r="G89" s="11">
        <v>0</v>
      </c>
      <c r="H89" s="11">
        <v>0</v>
      </c>
      <c r="I89" s="11">
        <v>0</v>
      </c>
      <c r="J89" s="11">
        <v>0</v>
      </c>
      <c r="K89" s="11">
        <v>0</v>
      </c>
      <c r="L89" s="11">
        <v>1</v>
      </c>
      <c r="M89" s="11">
        <v>0</v>
      </c>
      <c r="N89" s="11">
        <v>1</v>
      </c>
      <c r="O89" s="11">
        <v>0</v>
      </c>
      <c r="P89" s="11">
        <v>1</v>
      </c>
      <c r="Q89" s="12">
        <f t="shared" si="2"/>
        <v>3</v>
      </c>
    </row>
    <row r="90" spans="1:17" s="11" customFormat="1" ht="15" thickTop="1" thickBot="1">
      <c r="A90" s="11">
        <v>88</v>
      </c>
      <c r="B90" s="11">
        <f>Nivåfrågor!$A$286</f>
        <v>2</v>
      </c>
      <c r="C90" s="11">
        <f ca="1">Nivåfrågor!$B$286</f>
        <v>18</v>
      </c>
      <c r="D90" s="11" t="str">
        <f>Nivåfrågor!C286</f>
        <v>De senaste två åren, har organisationen undersökt om medarbetarna använder sina kunskaper i sitt arbete efter genomförd utbildning i informationssäkerhet?</v>
      </c>
      <c r="E90" s="11">
        <v>3</v>
      </c>
      <c r="F90" s="11" t="str">
        <f>Nivåfrågor!E289</f>
        <v>50 % till mindre än 75 % av de som genomgått utbildning i informationssäkerhet</v>
      </c>
      <c r="G90" s="11">
        <v>0</v>
      </c>
      <c r="H90" s="11">
        <v>0</v>
      </c>
      <c r="I90" s="11">
        <v>0</v>
      </c>
      <c r="J90" s="11">
        <v>0</v>
      </c>
      <c r="K90" s="11">
        <v>0</v>
      </c>
      <c r="L90" s="11">
        <v>1</v>
      </c>
      <c r="M90" s="11">
        <v>0</v>
      </c>
      <c r="N90" s="11">
        <v>1</v>
      </c>
      <c r="O90" s="11">
        <v>0</v>
      </c>
      <c r="P90" s="11">
        <v>1</v>
      </c>
      <c r="Q90" s="12">
        <f t="shared" si="2"/>
        <v>3</v>
      </c>
    </row>
    <row r="91" spans="1:17" s="11" customFormat="1" ht="15" thickTop="1" thickBot="1">
      <c r="A91" s="11">
        <v>89</v>
      </c>
      <c r="B91" s="11">
        <f>Nivåfrågor!$A$286</f>
        <v>2</v>
      </c>
      <c r="C91" s="11">
        <f ca="1">Nivåfrågor!$B$286</f>
        <v>18</v>
      </c>
      <c r="D91" s="11" t="str">
        <f>Nivåfrågor!C286</f>
        <v>De senaste två åren, har organisationen undersökt om medarbetarna använder sina kunskaper i sitt arbete efter genomförd utbildning i informationssäkerhet?</v>
      </c>
      <c r="E91" s="11">
        <v>4</v>
      </c>
      <c r="F91" s="11" t="str">
        <f>Nivåfrågor!C291</f>
        <v>25 % till mindre än 50 % av de som genomgått utbildning i informationssäkerhet</v>
      </c>
      <c r="G91" s="11">
        <v>0</v>
      </c>
      <c r="H91" s="11">
        <v>0</v>
      </c>
      <c r="I91" s="11">
        <v>0</v>
      </c>
      <c r="J91" s="11">
        <v>0</v>
      </c>
      <c r="K91" s="11">
        <v>0</v>
      </c>
      <c r="L91" s="11">
        <v>1</v>
      </c>
      <c r="M91" s="11">
        <v>0</v>
      </c>
      <c r="N91" s="11">
        <v>1</v>
      </c>
      <c r="O91" s="11">
        <v>0</v>
      </c>
      <c r="P91" s="11">
        <v>1</v>
      </c>
      <c r="Q91" s="12">
        <f t="shared" si="2"/>
        <v>3</v>
      </c>
    </row>
    <row r="92" spans="1:17" s="11" customFormat="1" ht="15" thickTop="1" thickBot="1">
      <c r="A92" s="11">
        <v>90</v>
      </c>
      <c r="B92" s="11">
        <f>Nivåfrågor!$A$286</f>
        <v>2</v>
      </c>
      <c r="C92" s="11">
        <f ca="1">Nivåfrågor!$B$286</f>
        <v>18</v>
      </c>
      <c r="D92" s="11" t="str">
        <f>Nivåfrågor!C286</f>
        <v>De senaste två åren, har organisationen undersökt om medarbetarna använder sina kunskaper i sitt arbete efter genomförd utbildning i informationssäkerhet?</v>
      </c>
      <c r="E92" s="11">
        <v>5</v>
      </c>
      <c r="F92" s="11" t="str">
        <f>Nivåfrågor!D291</f>
        <v>Mer än 0 % till mindre än 25 % av de som hade genomgått utbildning i informationssäkerhet</v>
      </c>
      <c r="G92" s="11">
        <v>0</v>
      </c>
      <c r="H92" s="11">
        <v>0</v>
      </c>
      <c r="I92" s="11">
        <v>0</v>
      </c>
      <c r="J92" s="11">
        <v>0</v>
      </c>
      <c r="K92" s="11">
        <v>0</v>
      </c>
      <c r="L92" s="11">
        <v>1</v>
      </c>
      <c r="M92" s="11">
        <v>0</v>
      </c>
      <c r="N92" s="11">
        <v>1</v>
      </c>
      <c r="O92" s="11">
        <v>0</v>
      </c>
      <c r="P92" s="11">
        <v>1</v>
      </c>
      <c r="Q92" s="12">
        <f t="shared" ref="Q92:Q123" si="3">SUM(G92:P92)</f>
        <v>3</v>
      </c>
    </row>
    <row r="93" spans="1:17" s="13" customFormat="1" ht="15" thickTop="1" thickBot="1">
      <c r="A93" s="11">
        <v>91</v>
      </c>
      <c r="B93" s="13">
        <f>Nivåfrågor!$A$298</f>
        <v>2</v>
      </c>
      <c r="C93" s="13">
        <f ca="1">Nivåfrågor!$B$298</f>
        <v>19</v>
      </c>
      <c r="D93" s="13" t="str">
        <f>Nivåfrågor!C298</f>
        <v>De senaste två åren, har organisationen bevakat utvecklingen på informationsäkerhetsområdet enligt sitt arbetssätt för omvärldsbevakning?</v>
      </c>
      <c r="E93" s="13">
        <v>1</v>
      </c>
      <c r="F93" s="13" t="str">
        <f>Nivåfrågor!C301</f>
        <v xml:space="preserve">Utpekade medarbetare inom alla organisationens verksamheter </v>
      </c>
      <c r="G93" s="13">
        <v>0</v>
      </c>
      <c r="H93" s="13">
        <v>0</v>
      </c>
      <c r="I93" s="13">
        <v>0</v>
      </c>
      <c r="J93" s="13">
        <v>1</v>
      </c>
      <c r="K93" s="13">
        <v>0</v>
      </c>
      <c r="L93" s="13">
        <v>0</v>
      </c>
      <c r="M93" s="13">
        <v>0</v>
      </c>
      <c r="N93" s="13">
        <v>0</v>
      </c>
      <c r="O93" s="13">
        <v>0</v>
      </c>
      <c r="P93" s="13">
        <v>0</v>
      </c>
      <c r="Q93" s="14">
        <f t="shared" si="3"/>
        <v>1</v>
      </c>
    </row>
    <row r="94" spans="1:17" s="13" customFormat="1" ht="15" thickTop="1" thickBot="1">
      <c r="A94" s="11">
        <v>92</v>
      </c>
      <c r="B94" s="13">
        <f>Nivåfrågor!$A$298</f>
        <v>2</v>
      </c>
      <c r="C94" s="13">
        <f ca="1">Nivåfrågor!$B$298</f>
        <v>19</v>
      </c>
      <c r="D94" s="13" t="str">
        <f>Nivåfrågor!C298</f>
        <v>De senaste två åren, har organisationen bevakat utvecklingen på informationsäkerhetsområdet enligt sitt arbetssätt för omvärldsbevakning?</v>
      </c>
      <c r="E94" s="13">
        <v>2</v>
      </c>
      <c r="F94" s="13" t="str">
        <f>Nivåfrågor!D301</f>
        <v xml:space="preserve">Utpekade medarbetare inom 75 % till mindre än 100 % av organisationens verksamheter </v>
      </c>
      <c r="G94" s="13">
        <v>0</v>
      </c>
      <c r="H94" s="13">
        <v>0</v>
      </c>
      <c r="I94" s="13">
        <v>0</v>
      </c>
      <c r="J94" s="13">
        <v>1</v>
      </c>
      <c r="K94" s="13">
        <v>0</v>
      </c>
      <c r="L94" s="13">
        <v>0</v>
      </c>
      <c r="M94" s="13">
        <v>0</v>
      </c>
      <c r="N94" s="13">
        <v>0</v>
      </c>
      <c r="O94" s="13">
        <v>0</v>
      </c>
      <c r="P94" s="13">
        <v>0</v>
      </c>
      <c r="Q94" s="14">
        <f t="shared" si="3"/>
        <v>1</v>
      </c>
    </row>
    <row r="95" spans="1:17" s="13" customFormat="1" ht="15" thickTop="1" thickBot="1">
      <c r="A95" s="11">
        <v>93</v>
      </c>
      <c r="B95" s="13">
        <f>Nivåfrågor!$A$298</f>
        <v>2</v>
      </c>
      <c r="C95" s="13">
        <f ca="1">Nivåfrågor!$B$298</f>
        <v>19</v>
      </c>
      <c r="D95" s="13" t="str">
        <f>Nivåfrågor!C298</f>
        <v>De senaste två åren, har organisationen bevakat utvecklingen på informationsäkerhetsområdet enligt sitt arbetssätt för omvärldsbevakning?</v>
      </c>
      <c r="E95" s="13">
        <v>3</v>
      </c>
      <c r="F95" s="13" t="str">
        <f>Nivåfrågor!E301</f>
        <v xml:space="preserve">Utpekade medarbetare inom 50 % till mindre än 75 % av organisationens verksamheter </v>
      </c>
      <c r="G95" s="13">
        <v>0</v>
      </c>
      <c r="H95" s="13">
        <v>0</v>
      </c>
      <c r="I95" s="13">
        <v>0</v>
      </c>
      <c r="J95" s="13">
        <v>1</v>
      </c>
      <c r="K95" s="13">
        <v>0</v>
      </c>
      <c r="L95" s="13">
        <v>0</v>
      </c>
      <c r="M95" s="13">
        <v>0</v>
      </c>
      <c r="N95" s="13">
        <v>0</v>
      </c>
      <c r="O95" s="13">
        <v>0</v>
      </c>
      <c r="P95" s="13">
        <v>0</v>
      </c>
      <c r="Q95" s="14">
        <f t="shared" si="3"/>
        <v>1</v>
      </c>
    </row>
    <row r="96" spans="1:17" s="13" customFormat="1" ht="15" thickTop="1" thickBot="1">
      <c r="A96" s="11">
        <v>94</v>
      </c>
      <c r="B96" s="13">
        <f>Nivåfrågor!$A$298</f>
        <v>2</v>
      </c>
      <c r="C96" s="13">
        <f ca="1">Nivåfrågor!$B$298</f>
        <v>19</v>
      </c>
      <c r="D96" s="13" t="str">
        <f>Nivåfrågor!C298</f>
        <v>De senaste två åren, har organisationen bevakat utvecklingen på informationsäkerhetsområdet enligt sitt arbetssätt för omvärldsbevakning?</v>
      </c>
      <c r="E96" s="13">
        <v>4</v>
      </c>
      <c r="F96" s="13" t="str">
        <f>Nivåfrågor!C303</f>
        <v>Utpekade medarbetare inom 25 % till mindre än 50 % av organisationens verksamheter</v>
      </c>
      <c r="G96" s="13">
        <v>0</v>
      </c>
      <c r="H96" s="13">
        <v>0</v>
      </c>
      <c r="I96" s="13">
        <v>0</v>
      </c>
      <c r="J96" s="13">
        <v>1</v>
      </c>
      <c r="K96" s="13">
        <v>0</v>
      </c>
      <c r="L96" s="13">
        <v>0</v>
      </c>
      <c r="M96" s="13">
        <v>0</v>
      </c>
      <c r="N96" s="13">
        <v>0</v>
      </c>
      <c r="O96" s="13">
        <v>0</v>
      </c>
      <c r="P96" s="13">
        <v>0</v>
      </c>
      <c r="Q96" s="14">
        <f t="shared" si="3"/>
        <v>1</v>
      </c>
    </row>
    <row r="97" spans="1:17" s="13" customFormat="1" ht="15" thickTop="1" thickBot="1">
      <c r="A97" s="11">
        <v>95</v>
      </c>
      <c r="B97" s="13">
        <f>Nivåfrågor!$A$298</f>
        <v>2</v>
      </c>
      <c r="C97" s="13">
        <f ca="1">Nivåfrågor!$B$298</f>
        <v>19</v>
      </c>
      <c r="D97" s="13" t="str">
        <f>Nivåfrågor!C298</f>
        <v>De senaste två åren, har organisationen bevakat utvecklingen på informationsäkerhetsområdet enligt sitt arbetssätt för omvärldsbevakning?</v>
      </c>
      <c r="E97" s="13">
        <v>5</v>
      </c>
      <c r="F97" s="13" t="str">
        <f>Nivåfrågor!D303</f>
        <v>Utpekade medarbetare inom mer än 0 % till mindre än 25 % av organisationens verksamheter</v>
      </c>
      <c r="G97" s="13">
        <v>0</v>
      </c>
      <c r="H97" s="13">
        <v>0</v>
      </c>
      <c r="I97" s="13">
        <v>0</v>
      </c>
      <c r="J97" s="13">
        <v>1</v>
      </c>
      <c r="K97" s="13">
        <v>0</v>
      </c>
      <c r="L97" s="13">
        <v>0</v>
      </c>
      <c r="M97" s="13">
        <v>0</v>
      </c>
      <c r="N97" s="13">
        <v>0</v>
      </c>
      <c r="O97" s="13">
        <v>0</v>
      </c>
      <c r="P97" s="13">
        <v>0</v>
      </c>
      <c r="Q97" s="14">
        <f t="shared" si="3"/>
        <v>1</v>
      </c>
    </row>
    <row r="98" spans="1:17" s="15" customFormat="1" ht="15" thickTop="1" thickBot="1">
      <c r="A98" s="11">
        <v>96</v>
      </c>
      <c r="B98" s="15">
        <f>Nivåfrågor!$A$311</f>
        <v>2</v>
      </c>
      <c r="C98" s="15">
        <f ca="1">Nivåfrågor!$B$311</f>
        <v>20</v>
      </c>
      <c r="D98" s="15" t="str">
        <f>Nivåfrågor!C311</f>
        <v>Har organisationen, de senaste två åren, klassat sin information enligt sitt arbetssätt för informationsklassning?</v>
      </c>
      <c r="E98" s="15">
        <v>1</v>
      </c>
      <c r="F98" s="15" t="str">
        <f>Nivåfrågor!C314</f>
        <v>Alla organisationens verksamheter</v>
      </c>
      <c r="G98" s="15">
        <v>0</v>
      </c>
      <c r="H98" s="15">
        <v>0</v>
      </c>
      <c r="I98" s="15">
        <v>1</v>
      </c>
      <c r="J98" s="15">
        <v>0</v>
      </c>
      <c r="K98" s="15">
        <v>0</v>
      </c>
      <c r="L98" s="15">
        <v>0</v>
      </c>
      <c r="M98" s="15">
        <v>0</v>
      </c>
      <c r="N98" s="15">
        <v>0</v>
      </c>
      <c r="O98" s="15">
        <v>0</v>
      </c>
      <c r="P98" s="15">
        <v>0</v>
      </c>
      <c r="Q98" s="16">
        <f t="shared" si="3"/>
        <v>1</v>
      </c>
    </row>
    <row r="99" spans="1:17" s="15" customFormat="1" ht="15" thickTop="1" thickBot="1">
      <c r="A99" s="11">
        <v>97</v>
      </c>
      <c r="B99" s="15">
        <f>Nivåfrågor!$A$311</f>
        <v>2</v>
      </c>
      <c r="C99" s="15">
        <f ca="1">Nivåfrågor!$B$311</f>
        <v>20</v>
      </c>
      <c r="D99" s="15" t="str">
        <f>Nivåfrågor!C311</f>
        <v>Har organisationen, de senaste två åren, klassat sin information enligt sitt arbetssätt för informationsklassning?</v>
      </c>
      <c r="E99" s="15">
        <v>2</v>
      </c>
      <c r="F99" s="15" t="str">
        <f>Nivåfrågor!D314</f>
        <v>75 % till mindre än 100 % av organisationens verksamheter</v>
      </c>
      <c r="G99" s="15">
        <v>0</v>
      </c>
      <c r="H99" s="15">
        <v>0</v>
      </c>
      <c r="I99" s="15">
        <v>1</v>
      </c>
      <c r="J99" s="15">
        <v>0</v>
      </c>
      <c r="K99" s="15">
        <v>0</v>
      </c>
      <c r="L99" s="15">
        <v>0</v>
      </c>
      <c r="M99" s="15">
        <v>0</v>
      </c>
      <c r="N99" s="15">
        <v>0</v>
      </c>
      <c r="O99" s="15">
        <v>0</v>
      </c>
      <c r="P99" s="15">
        <v>0</v>
      </c>
      <c r="Q99" s="16">
        <f t="shared" si="3"/>
        <v>1</v>
      </c>
    </row>
    <row r="100" spans="1:17" s="15" customFormat="1" ht="15" thickTop="1" thickBot="1">
      <c r="A100" s="11">
        <v>98</v>
      </c>
      <c r="B100" s="15">
        <f>Nivåfrågor!$A$311</f>
        <v>2</v>
      </c>
      <c r="C100" s="15">
        <f ca="1">Nivåfrågor!$B$311</f>
        <v>20</v>
      </c>
      <c r="D100" s="15" t="str">
        <f>Nivåfrågor!C311</f>
        <v>Har organisationen, de senaste två åren, klassat sin information enligt sitt arbetssätt för informationsklassning?</v>
      </c>
      <c r="E100" s="15">
        <v>3</v>
      </c>
      <c r="F100" s="15" t="str">
        <f>Nivåfrågor!E314</f>
        <v>50 % till mindre än 75 % av organisationens verksamheter</v>
      </c>
      <c r="G100" s="15">
        <v>0</v>
      </c>
      <c r="H100" s="15">
        <v>0</v>
      </c>
      <c r="I100" s="15">
        <v>1</v>
      </c>
      <c r="J100" s="15">
        <v>0</v>
      </c>
      <c r="K100" s="15">
        <v>0</v>
      </c>
      <c r="L100" s="15">
        <v>0</v>
      </c>
      <c r="M100" s="15">
        <v>0</v>
      </c>
      <c r="N100" s="15">
        <v>0</v>
      </c>
      <c r="O100" s="15">
        <v>0</v>
      </c>
      <c r="P100" s="15">
        <v>0</v>
      </c>
      <c r="Q100" s="16">
        <f t="shared" si="3"/>
        <v>1</v>
      </c>
    </row>
    <row r="101" spans="1:17" s="15" customFormat="1" ht="15" thickTop="1" thickBot="1">
      <c r="A101" s="11">
        <v>99</v>
      </c>
      <c r="B101" s="15">
        <f>Nivåfrågor!$A$311</f>
        <v>2</v>
      </c>
      <c r="C101" s="15">
        <f ca="1">Nivåfrågor!$B$311</f>
        <v>20</v>
      </c>
      <c r="D101" s="15" t="str">
        <f>Nivåfrågor!C311</f>
        <v>Har organisationen, de senaste två åren, klassat sin information enligt sitt arbetssätt för informationsklassning?</v>
      </c>
      <c r="E101" s="15">
        <v>4</v>
      </c>
      <c r="F101" s="15" t="str">
        <f>Nivåfrågor!C316</f>
        <v>25 % till mindre än 50 % av organisationens verksamheter</v>
      </c>
      <c r="G101" s="15">
        <v>0</v>
      </c>
      <c r="H101" s="15">
        <v>0</v>
      </c>
      <c r="I101" s="15">
        <v>1</v>
      </c>
      <c r="J101" s="15">
        <v>0</v>
      </c>
      <c r="K101" s="15">
        <v>0</v>
      </c>
      <c r="L101" s="15">
        <v>0</v>
      </c>
      <c r="M101" s="15">
        <v>0</v>
      </c>
      <c r="N101" s="15">
        <v>0</v>
      </c>
      <c r="O101" s="15">
        <v>0</v>
      </c>
      <c r="P101" s="15">
        <v>0</v>
      </c>
      <c r="Q101" s="16">
        <f t="shared" si="3"/>
        <v>1</v>
      </c>
    </row>
    <row r="102" spans="1:17" s="15" customFormat="1" ht="15" thickTop="1" thickBot="1">
      <c r="A102" s="11">
        <v>100</v>
      </c>
      <c r="B102" s="15">
        <f>Nivåfrågor!$A$311</f>
        <v>2</v>
      </c>
      <c r="C102" s="15">
        <f ca="1">Nivåfrågor!$B$311</f>
        <v>20</v>
      </c>
      <c r="D102" s="15" t="str">
        <f>Nivåfrågor!C311</f>
        <v>Har organisationen, de senaste två åren, klassat sin information enligt sitt arbetssätt för informationsklassning?</v>
      </c>
      <c r="E102" s="15">
        <v>5</v>
      </c>
      <c r="F102" s="15" t="str">
        <f>Nivåfrågor!D316</f>
        <v>Mer än 0 % till mindre än 25 % av organisationens verksamheter</v>
      </c>
      <c r="G102" s="15">
        <v>0</v>
      </c>
      <c r="H102" s="15">
        <v>0</v>
      </c>
      <c r="I102" s="15">
        <v>1</v>
      </c>
      <c r="J102" s="15">
        <v>0</v>
      </c>
      <c r="K102" s="15">
        <v>0</v>
      </c>
      <c r="L102" s="15">
        <v>0</v>
      </c>
      <c r="M102" s="15">
        <v>0</v>
      </c>
      <c r="N102" s="15">
        <v>0</v>
      </c>
      <c r="O102" s="15">
        <v>0</v>
      </c>
      <c r="P102" s="15">
        <v>0</v>
      </c>
      <c r="Q102" s="16">
        <f t="shared" si="3"/>
        <v>1</v>
      </c>
    </row>
    <row r="103" spans="1:17" s="17" customFormat="1" ht="15" thickTop="1" thickBot="1">
      <c r="A103" s="11">
        <v>101</v>
      </c>
      <c r="B103" s="17">
        <f>Nivåfrågor!$A$323</f>
        <v>2</v>
      </c>
      <c r="C103" s="17">
        <f ca="1">Nivåfrågor!$B$323</f>
        <v>21</v>
      </c>
      <c r="D103" s="17" t="str">
        <f>Nivåfrågor!C323</f>
        <v>De senaste två åren, har organisationen analyserat sina informationssäkerhetsrisker enligt sitt arbetssätt för analys och hantering av informationssäkerhetsrisker?</v>
      </c>
      <c r="E103" s="17">
        <v>1</v>
      </c>
      <c r="F103" s="17" t="str">
        <f>Nivåfrågor!C326</f>
        <v>Alla organisationens verksamheter</v>
      </c>
      <c r="G103" s="17">
        <v>1</v>
      </c>
      <c r="H103" s="17">
        <v>0</v>
      </c>
      <c r="I103" s="17">
        <v>0</v>
      </c>
      <c r="J103" s="17">
        <v>0</v>
      </c>
      <c r="K103" s="17">
        <v>0</v>
      </c>
      <c r="L103" s="17">
        <v>0</v>
      </c>
      <c r="M103" s="17">
        <v>0</v>
      </c>
      <c r="N103" s="17">
        <v>0</v>
      </c>
      <c r="O103" s="17">
        <v>0</v>
      </c>
      <c r="P103" s="17">
        <v>0</v>
      </c>
      <c r="Q103" s="18">
        <f t="shared" si="3"/>
        <v>1</v>
      </c>
    </row>
    <row r="104" spans="1:17" s="17" customFormat="1" ht="15" thickTop="1" thickBot="1">
      <c r="A104" s="11">
        <v>102</v>
      </c>
      <c r="B104" s="17">
        <f>Nivåfrågor!$A$323</f>
        <v>2</v>
      </c>
      <c r="C104" s="17">
        <f ca="1">Nivåfrågor!$B$323</f>
        <v>21</v>
      </c>
      <c r="D104" s="17" t="str">
        <f>Nivåfrågor!C323</f>
        <v>De senaste två åren, har organisationen analyserat sina informationssäkerhetsrisker enligt sitt arbetssätt för analys och hantering av informationssäkerhetsrisker?</v>
      </c>
      <c r="E104" s="17">
        <v>2</v>
      </c>
      <c r="F104" s="17" t="str">
        <f>Nivåfrågor!D326</f>
        <v>75 % till mindre än 100 % av organisationens verksamheter</v>
      </c>
      <c r="G104" s="17">
        <v>1</v>
      </c>
      <c r="H104" s="17">
        <v>0</v>
      </c>
      <c r="I104" s="17">
        <v>0</v>
      </c>
      <c r="J104" s="17">
        <v>0</v>
      </c>
      <c r="K104" s="17">
        <v>0</v>
      </c>
      <c r="L104" s="17">
        <v>0</v>
      </c>
      <c r="M104" s="17">
        <v>0</v>
      </c>
      <c r="N104" s="17">
        <v>0</v>
      </c>
      <c r="O104" s="17">
        <v>0</v>
      </c>
      <c r="P104" s="17">
        <v>0</v>
      </c>
      <c r="Q104" s="18">
        <f t="shared" si="3"/>
        <v>1</v>
      </c>
    </row>
    <row r="105" spans="1:17" s="17" customFormat="1" ht="15" thickTop="1" thickBot="1">
      <c r="A105" s="11">
        <v>103</v>
      </c>
      <c r="B105" s="17">
        <f>Nivåfrågor!$A$323</f>
        <v>2</v>
      </c>
      <c r="C105" s="17">
        <f ca="1">Nivåfrågor!$B$323</f>
        <v>21</v>
      </c>
      <c r="D105" s="17" t="str">
        <f>Nivåfrågor!C323</f>
        <v>De senaste två åren, har organisationen analyserat sina informationssäkerhetsrisker enligt sitt arbetssätt för analys och hantering av informationssäkerhetsrisker?</v>
      </c>
      <c r="E105" s="17">
        <v>3</v>
      </c>
      <c r="F105" s="17" t="str">
        <f>Nivåfrågor!E326</f>
        <v>50 % till mindre än 75 % av organisationens verksamheter</v>
      </c>
      <c r="G105" s="17">
        <v>1</v>
      </c>
      <c r="H105" s="17">
        <v>0</v>
      </c>
      <c r="I105" s="17">
        <v>0</v>
      </c>
      <c r="J105" s="17">
        <v>0</v>
      </c>
      <c r="K105" s="17">
        <v>0</v>
      </c>
      <c r="L105" s="17">
        <v>0</v>
      </c>
      <c r="M105" s="17">
        <v>0</v>
      </c>
      <c r="N105" s="17">
        <v>0</v>
      </c>
      <c r="O105" s="17">
        <v>0</v>
      </c>
      <c r="P105" s="17">
        <v>0</v>
      </c>
      <c r="Q105" s="18">
        <f t="shared" si="3"/>
        <v>1</v>
      </c>
    </row>
    <row r="106" spans="1:17" s="17" customFormat="1" ht="15" thickTop="1" thickBot="1">
      <c r="A106" s="11">
        <v>104</v>
      </c>
      <c r="B106" s="17">
        <f>Nivåfrågor!$A$323</f>
        <v>2</v>
      </c>
      <c r="C106" s="17">
        <f ca="1">Nivåfrågor!$B$323</f>
        <v>21</v>
      </c>
      <c r="D106" s="17" t="str">
        <f>Nivåfrågor!C323</f>
        <v>De senaste två åren, har organisationen analyserat sina informationssäkerhetsrisker enligt sitt arbetssätt för analys och hantering av informationssäkerhetsrisker?</v>
      </c>
      <c r="E106" s="17">
        <v>4</v>
      </c>
      <c r="F106" s="17" t="str">
        <f>Nivåfrågor!C328</f>
        <v>25 % till mindre än 50 % av organisationens verksamheter</v>
      </c>
      <c r="G106" s="17">
        <v>1</v>
      </c>
      <c r="H106" s="17">
        <v>0</v>
      </c>
      <c r="I106" s="17">
        <v>0</v>
      </c>
      <c r="J106" s="17">
        <v>0</v>
      </c>
      <c r="K106" s="17">
        <v>0</v>
      </c>
      <c r="L106" s="17">
        <v>0</v>
      </c>
      <c r="M106" s="17">
        <v>0</v>
      </c>
      <c r="N106" s="17">
        <v>0</v>
      </c>
      <c r="O106" s="17">
        <v>0</v>
      </c>
      <c r="P106" s="17">
        <v>0</v>
      </c>
      <c r="Q106" s="18">
        <f t="shared" si="3"/>
        <v>1</v>
      </c>
    </row>
    <row r="107" spans="1:17" s="17" customFormat="1" ht="15" thickTop="1" thickBot="1">
      <c r="A107" s="11">
        <v>105</v>
      </c>
      <c r="B107" s="17">
        <f>Nivåfrågor!$A$323</f>
        <v>2</v>
      </c>
      <c r="C107" s="17">
        <f ca="1">Nivåfrågor!$B$323</f>
        <v>21</v>
      </c>
      <c r="D107" s="17" t="str">
        <f>Nivåfrågor!C323</f>
        <v>De senaste två åren, har organisationen analyserat sina informationssäkerhetsrisker enligt sitt arbetssätt för analys och hantering av informationssäkerhetsrisker?</v>
      </c>
      <c r="E107" s="17">
        <v>5</v>
      </c>
      <c r="F107" s="17" t="str">
        <f>Nivåfrågor!D328</f>
        <v>Mer än 0 % till mindre än 25 % av organisationens verksamheter</v>
      </c>
      <c r="G107" s="17">
        <v>1</v>
      </c>
      <c r="H107" s="17">
        <v>0</v>
      </c>
      <c r="I107" s="17">
        <v>0</v>
      </c>
      <c r="J107" s="17">
        <v>0</v>
      </c>
      <c r="K107" s="17">
        <v>0</v>
      </c>
      <c r="L107" s="17">
        <v>0</v>
      </c>
      <c r="M107" s="17">
        <v>0</v>
      </c>
      <c r="N107" s="17">
        <v>0</v>
      </c>
      <c r="O107" s="17">
        <v>0</v>
      </c>
      <c r="P107" s="17">
        <v>0</v>
      </c>
      <c r="Q107" s="18">
        <f t="shared" si="3"/>
        <v>1</v>
      </c>
    </row>
    <row r="108" spans="1:17" s="19" customFormat="1" ht="15" thickTop="1" thickBot="1">
      <c r="A108" s="11">
        <v>106</v>
      </c>
      <c r="B108" s="19">
        <f>Nivåfrågor!$A$335</f>
        <v>2</v>
      </c>
      <c r="C108" s="19">
        <f ca="1">Nivåfrågor!$B$335</f>
        <v>22</v>
      </c>
      <c r="D108" s="19" t="str">
        <f>Nivåfrågor!C335</f>
        <v>De senaste två åren, har organisationen tittat på och använt resultat från sin omvärldsbevakning vid informationsklassningar och analyser av informationssäkerhetsrisker?</v>
      </c>
      <c r="E108" s="19">
        <v>1</v>
      </c>
      <c r="F108" s="19" t="str">
        <f>Nivåfrågor!C338</f>
        <v>Alla sina informationsklassningar och analyser av informationssäkerhetsrisker</v>
      </c>
      <c r="G108" s="19">
        <v>1</v>
      </c>
      <c r="H108" s="19">
        <v>0</v>
      </c>
      <c r="I108" s="19">
        <v>1</v>
      </c>
      <c r="J108" s="19">
        <v>1</v>
      </c>
      <c r="K108" s="19">
        <v>0</v>
      </c>
      <c r="L108" s="19">
        <v>0</v>
      </c>
      <c r="M108" s="19">
        <v>0</v>
      </c>
      <c r="N108" s="19">
        <v>0</v>
      </c>
      <c r="O108" s="19">
        <v>0</v>
      </c>
      <c r="P108" s="19">
        <v>0</v>
      </c>
      <c r="Q108" s="20">
        <f t="shared" si="3"/>
        <v>3</v>
      </c>
    </row>
    <row r="109" spans="1:17" s="19" customFormat="1" ht="15" thickTop="1" thickBot="1">
      <c r="A109" s="11">
        <v>107</v>
      </c>
      <c r="B109" s="19">
        <f>Nivåfrågor!$A$335</f>
        <v>2</v>
      </c>
      <c r="C109" s="19">
        <f ca="1">Nivåfrågor!$B$335</f>
        <v>22</v>
      </c>
      <c r="D109" s="19" t="str">
        <f>Nivåfrågor!C335</f>
        <v>De senaste två åren, har organisationen tittat på och använt resultat från sin omvärldsbevakning vid informationsklassningar och analyser av informationssäkerhetsrisker?</v>
      </c>
      <c r="E109" s="19">
        <v>2</v>
      </c>
      <c r="F109" s="19" t="str">
        <f>Nivåfrågor!D338</f>
        <v>75 % till mindre än 100 % av informationsklassningar och analyser av informationssäkerhetsrisker</v>
      </c>
      <c r="G109" s="19">
        <v>1</v>
      </c>
      <c r="H109" s="19">
        <v>0</v>
      </c>
      <c r="I109" s="19">
        <v>1</v>
      </c>
      <c r="J109" s="19">
        <v>1</v>
      </c>
      <c r="K109" s="19">
        <v>0</v>
      </c>
      <c r="L109" s="19">
        <v>0</v>
      </c>
      <c r="M109" s="19">
        <v>0</v>
      </c>
      <c r="N109" s="19">
        <v>0</v>
      </c>
      <c r="O109" s="19">
        <v>0</v>
      </c>
      <c r="P109" s="19">
        <v>0</v>
      </c>
      <c r="Q109" s="20">
        <f t="shared" si="3"/>
        <v>3</v>
      </c>
    </row>
    <row r="110" spans="1:17" s="19" customFormat="1" ht="15" thickTop="1" thickBot="1">
      <c r="A110" s="11">
        <v>108</v>
      </c>
      <c r="B110" s="19">
        <f>Nivåfrågor!$A$335</f>
        <v>2</v>
      </c>
      <c r="C110" s="19">
        <f ca="1">Nivåfrågor!$B$335</f>
        <v>22</v>
      </c>
      <c r="D110" s="19" t="str">
        <f>Nivåfrågor!C335</f>
        <v>De senaste två åren, har organisationen tittat på och använt resultat från sin omvärldsbevakning vid informationsklassningar och analyser av informationssäkerhetsrisker?</v>
      </c>
      <c r="E110" s="19">
        <v>3</v>
      </c>
      <c r="F110" s="19" t="str">
        <f>Nivåfrågor!E338</f>
        <v>50 % till mindre än 75 % av informationsklassningar och analyser av informationssäkerhetsrisker</v>
      </c>
      <c r="G110" s="19">
        <v>1</v>
      </c>
      <c r="H110" s="19">
        <v>0</v>
      </c>
      <c r="I110" s="19">
        <v>1</v>
      </c>
      <c r="J110" s="19">
        <v>1</v>
      </c>
      <c r="K110" s="19">
        <v>0</v>
      </c>
      <c r="L110" s="19">
        <v>0</v>
      </c>
      <c r="M110" s="19">
        <v>0</v>
      </c>
      <c r="N110" s="19">
        <v>0</v>
      </c>
      <c r="O110" s="19">
        <v>0</v>
      </c>
      <c r="P110" s="19">
        <v>0</v>
      </c>
      <c r="Q110" s="20">
        <f t="shared" si="3"/>
        <v>3</v>
      </c>
    </row>
    <row r="111" spans="1:17" s="19" customFormat="1" ht="15" thickTop="1" thickBot="1">
      <c r="A111" s="11">
        <v>109</v>
      </c>
      <c r="B111" s="19">
        <f>Nivåfrågor!$A$335</f>
        <v>2</v>
      </c>
      <c r="C111" s="19">
        <f ca="1">Nivåfrågor!$B$335</f>
        <v>22</v>
      </c>
      <c r="D111" s="19" t="str">
        <f>Nivåfrågor!C335</f>
        <v>De senaste två åren, har organisationen tittat på och använt resultat från sin omvärldsbevakning vid informationsklassningar och analyser av informationssäkerhetsrisker?</v>
      </c>
      <c r="E111" s="19">
        <v>4</v>
      </c>
      <c r="F111" s="19" t="str">
        <f>Nivåfrågor!C340</f>
        <v>25 % till mindre än 50 % av informationsklassningar och analyser av informationssäkerhetsrisker</v>
      </c>
      <c r="G111" s="19">
        <v>1</v>
      </c>
      <c r="H111" s="19">
        <v>0</v>
      </c>
      <c r="I111" s="19">
        <v>1</v>
      </c>
      <c r="J111" s="19">
        <v>1</v>
      </c>
      <c r="K111" s="19">
        <v>0</v>
      </c>
      <c r="L111" s="19">
        <v>0</v>
      </c>
      <c r="M111" s="19">
        <v>0</v>
      </c>
      <c r="N111" s="19">
        <v>0</v>
      </c>
      <c r="O111" s="19">
        <v>0</v>
      </c>
      <c r="P111" s="19">
        <v>0</v>
      </c>
      <c r="Q111" s="20">
        <f t="shared" si="3"/>
        <v>3</v>
      </c>
    </row>
    <row r="112" spans="1:17" s="19" customFormat="1" ht="15" thickTop="1" thickBot="1">
      <c r="A112" s="11">
        <v>110</v>
      </c>
      <c r="B112" s="19">
        <f>Nivåfrågor!$A$335</f>
        <v>2</v>
      </c>
      <c r="C112" s="19">
        <f ca="1">Nivåfrågor!$B$335</f>
        <v>22</v>
      </c>
      <c r="D112" s="19" t="str">
        <f>Nivåfrågor!C335</f>
        <v>De senaste två åren, har organisationen tittat på och använt resultat från sin omvärldsbevakning vid informationsklassningar och analyser av informationssäkerhetsrisker?</v>
      </c>
      <c r="E112" s="19">
        <v>5</v>
      </c>
      <c r="F112" s="19" t="str">
        <f>Nivåfrågor!D340</f>
        <v>Mer än 0 % till mindre än 25 % av informationsklassningar och analyser av informationssäkerhetsrisker</v>
      </c>
      <c r="G112" s="19">
        <v>1</v>
      </c>
      <c r="H112" s="19">
        <v>0</v>
      </c>
      <c r="I112" s="19">
        <v>1</v>
      </c>
      <c r="J112" s="19">
        <v>1</v>
      </c>
      <c r="K112" s="19">
        <v>0</v>
      </c>
      <c r="L112" s="19">
        <v>0</v>
      </c>
      <c r="M112" s="19">
        <v>0</v>
      </c>
      <c r="N112" s="19">
        <v>0</v>
      </c>
      <c r="O112" s="19">
        <v>0</v>
      </c>
      <c r="P112" s="19">
        <v>0</v>
      </c>
      <c r="Q112" s="20">
        <f t="shared" si="3"/>
        <v>3</v>
      </c>
    </row>
    <row r="113" spans="1:17" s="21" customFormat="1" ht="15" thickTop="1" thickBot="1">
      <c r="A113" s="11">
        <v>111</v>
      </c>
      <c r="B113" s="21">
        <f>Nivåfrågor!$A$347</f>
        <v>2</v>
      </c>
      <c r="C113" s="21">
        <f ca="1">Nivåfrågor!$B$347</f>
        <v>23</v>
      </c>
      <c r="D113" s="21" t="str">
        <f>Nivåfrågor!C347</f>
        <v>De senaste två åren, har organisationen fattat beslut om att införa – eller att inte införa – säkerhetsåtgärder utifrån genomförd analys av informationssäkerhetsrisker?</v>
      </c>
      <c r="E113" s="21">
        <v>1</v>
      </c>
      <c r="F113" s="21" t="str">
        <f>Nivåfrågor!C350</f>
        <v>Alla organisationens verksamheter</v>
      </c>
      <c r="G113" s="21">
        <v>1</v>
      </c>
      <c r="H113" s="21">
        <v>0</v>
      </c>
      <c r="I113" s="21">
        <v>0</v>
      </c>
      <c r="J113" s="21">
        <v>0</v>
      </c>
      <c r="K113" s="21">
        <v>1</v>
      </c>
      <c r="L113" s="21">
        <v>0</v>
      </c>
      <c r="M113" s="21">
        <v>1</v>
      </c>
      <c r="N113" s="21">
        <v>0</v>
      </c>
      <c r="O113" s="21">
        <v>0</v>
      </c>
      <c r="P113" s="21">
        <v>0</v>
      </c>
      <c r="Q113" s="22">
        <f t="shared" si="3"/>
        <v>3</v>
      </c>
    </row>
    <row r="114" spans="1:17" s="21" customFormat="1" ht="15" thickTop="1" thickBot="1">
      <c r="A114" s="11">
        <v>112</v>
      </c>
      <c r="B114" s="21">
        <f>Nivåfrågor!$A$347</f>
        <v>2</v>
      </c>
      <c r="C114" s="21">
        <f ca="1">Nivåfrågor!$B$347</f>
        <v>23</v>
      </c>
      <c r="D114" s="21" t="str">
        <f>Nivåfrågor!C347</f>
        <v>De senaste två åren, har organisationen fattat beslut om att införa – eller att inte införa – säkerhetsåtgärder utifrån genomförd analys av informationssäkerhetsrisker?</v>
      </c>
      <c r="E114" s="21">
        <v>2</v>
      </c>
      <c r="F114" s="21" t="str">
        <f>Nivåfrågor!D350</f>
        <v>75 % till mindre än 100 % av organisationens verksamheter</v>
      </c>
      <c r="G114" s="21">
        <v>1</v>
      </c>
      <c r="H114" s="21">
        <v>0</v>
      </c>
      <c r="I114" s="21">
        <v>0</v>
      </c>
      <c r="J114" s="21">
        <v>0</v>
      </c>
      <c r="K114" s="21">
        <v>1</v>
      </c>
      <c r="L114" s="21">
        <v>0</v>
      </c>
      <c r="M114" s="21">
        <v>1</v>
      </c>
      <c r="N114" s="21">
        <v>0</v>
      </c>
      <c r="O114" s="21">
        <v>0</v>
      </c>
      <c r="P114" s="21">
        <v>0</v>
      </c>
      <c r="Q114" s="22">
        <f t="shared" si="3"/>
        <v>3</v>
      </c>
    </row>
    <row r="115" spans="1:17" s="21" customFormat="1" ht="15" thickTop="1" thickBot="1">
      <c r="A115" s="11">
        <v>113</v>
      </c>
      <c r="B115" s="21">
        <f>Nivåfrågor!$A$347</f>
        <v>2</v>
      </c>
      <c r="C115" s="21">
        <f ca="1">Nivåfrågor!$B$347</f>
        <v>23</v>
      </c>
      <c r="D115" s="21" t="str">
        <f>Nivåfrågor!C347</f>
        <v>De senaste två åren, har organisationen fattat beslut om att införa – eller att inte införa – säkerhetsåtgärder utifrån genomförd analys av informationssäkerhetsrisker?</v>
      </c>
      <c r="E115" s="21">
        <v>3</v>
      </c>
      <c r="F115" s="21" t="str">
        <f>Nivåfrågor!E350</f>
        <v>50 % till mindre än 75 % av organisationens verksamheter</v>
      </c>
      <c r="G115" s="21">
        <v>1</v>
      </c>
      <c r="H115" s="21">
        <v>0</v>
      </c>
      <c r="I115" s="21">
        <v>0</v>
      </c>
      <c r="J115" s="21">
        <v>0</v>
      </c>
      <c r="K115" s="21">
        <v>1</v>
      </c>
      <c r="L115" s="21">
        <v>0</v>
      </c>
      <c r="M115" s="21">
        <v>1</v>
      </c>
      <c r="N115" s="21">
        <v>0</v>
      </c>
      <c r="O115" s="21">
        <v>0</v>
      </c>
      <c r="P115" s="21">
        <v>0</v>
      </c>
      <c r="Q115" s="22">
        <f t="shared" si="3"/>
        <v>3</v>
      </c>
    </row>
    <row r="116" spans="1:17" s="21" customFormat="1" ht="15" thickTop="1" thickBot="1">
      <c r="A116" s="11">
        <v>114</v>
      </c>
      <c r="B116" s="21">
        <f>Nivåfrågor!$A$347</f>
        <v>2</v>
      </c>
      <c r="C116" s="21">
        <f ca="1">Nivåfrågor!$B$347</f>
        <v>23</v>
      </c>
      <c r="D116" s="21" t="str">
        <f>Nivåfrågor!C347</f>
        <v>De senaste två åren, har organisationen fattat beslut om att införa – eller att inte införa – säkerhetsåtgärder utifrån genomförd analys av informationssäkerhetsrisker?</v>
      </c>
      <c r="E116" s="21">
        <v>4</v>
      </c>
      <c r="F116" s="21" t="str">
        <f>Nivåfrågor!C352</f>
        <v>25 % till mindre än 50 % av organisationens verksamheter</v>
      </c>
      <c r="G116" s="21">
        <v>1</v>
      </c>
      <c r="H116" s="21">
        <v>0</v>
      </c>
      <c r="I116" s="21">
        <v>0</v>
      </c>
      <c r="J116" s="21">
        <v>0</v>
      </c>
      <c r="K116" s="21">
        <v>1</v>
      </c>
      <c r="L116" s="21">
        <v>0</v>
      </c>
      <c r="M116" s="21">
        <v>1</v>
      </c>
      <c r="N116" s="21">
        <v>0</v>
      </c>
      <c r="O116" s="21">
        <v>0</v>
      </c>
      <c r="P116" s="21">
        <v>0</v>
      </c>
      <c r="Q116" s="22">
        <f t="shared" si="3"/>
        <v>3</v>
      </c>
    </row>
    <row r="117" spans="1:17" s="21" customFormat="1" ht="15" thickTop="1" thickBot="1">
      <c r="A117" s="11">
        <v>115</v>
      </c>
      <c r="B117" s="21">
        <f>Nivåfrågor!$A$347</f>
        <v>2</v>
      </c>
      <c r="C117" s="21">
        <f ca="1">Nivåfrågor!$B$347</f>
        <v>23</v>
      </c>
      <c r="D117" s="21" t="str">
        <f>Nivåfrågor!C347</f>
        <v>De senaste två åren, har organisationen fattat beslut om att införa – eller att inte införa – säkerhetsåtgärder utifrån genomförd analys av informationssäkerhetsrisker?</v>
      </c>
      <c r="E117" s="21">
        <v>5</v>
      </c>
      <c r="F117" s="21" t="str">
        <f>Nivåfrågor!D352</f>
        <v>Mer än 0 % till mindre än 25 % av organisationens verksamheter</v>
      </c>
      <c r="G117" s="21">
        <v>1</v>
      </c>
      <c r="H117" s="21">
        <v>0</v>
      </c>
      <c r="I117" s="21">
        <v>0</v>
      </c>
      <c r="J117" s="21">
        <v>0</v>
      </c>
      <c r="K117" s="21">
        <v>1</v>
      </c>
      <c r="L117" s="21">
        <v>0</v>
      </c>
      <c r="M117" s="21">
        <v>1</v>
      </c>
      <c r="N117" s="21">
        <v>0</v>
      </c>
      <c r="O117" s="21">
        <v>0</v>
      </c>
      <c r="P117" s="21">
        <v>0</v>
      </c>
      <c r="Q117" s="22">
        <f t="shared" si="3"/>
        <v>3</v>
      </c>
    </row>
    <row r="118" spans="1:17" s="11" customFormat="1" ht="15" thickTop="1" thickBot="1">
      <c r="A118" s="11">
        <v>116</v>
      </c>
      <c r="B118" s="11">
        <f>Nivåfrågor!$A$359</f>
        <v>2</v>
      </c>
      <c r="C118" s="11">
        <f ca="1">Nivåfrågor!$B$359</f>
        <v>24</v>
      </c>
      <c r="D118" s="11" t="str">
        <f>Nivåfrågor!C359</f>
        <v>De senaste två åren, har organisationen beslutat om att tilldela resurser för att kunna införa beslutade säkerhetsåtgärder?</v>
      </c>
      <c r="E118" s="11">
        <v>1</v>
      </c>
      <c r="F118" s="11" t="str">
        <f>Nivåfrågor!C362</f>
        <v>Alla beslutade säkerhetsåtgärder som medför behov av resurser</v>
      </c>
      <c r="G118" s="11">
        <v>0</v>
      </c>
      <c r="H118" s="11">
        <v>0</v>
      </c>
      <c r="I118" s="11">
        <v>0</v>
      </c>
      <c r="J118" s="11">
        <v>0</v>
      </c>
      <c r="K118" s="11">
        <v>1</v>
      </c>
      <c r="L118" s="11">
        <v>0</v>
      </c>
      <c r="M118" s="11">
        <v>1</v>
      </c>
      <c r="N118" s="11">
        <v>0</v>
      </c>
      <c r="O118" s="11">
        <v>0</v>
      </c>
      <c r="P118" s="11">
        <v>0</v>
      </c>
      <c r="Q118" s="12">
        <f t="shared" si="3"/>
        <v>2</v>
      </c>
    </row>
    <row r="119" spans="1:17" s="11" customFormat="1" ht="15" thickTop="1" thickBot="1">
      <c r="A119" s="11">
        <v>117</v>
      </c>
      <c r="B119" s="11">
        <f>Nivåfrågor!$A$359</f>
        <v>2</v>
      </c>
      <c r="C119" s="11">
        <f ca="1">Nivåfrågor!$B$359</f>
        <v>24</v>
      </c>
      <c r="D119" s="11" t="str">
        <f>Nivåfrågor!C359</f>
        <v>De senaste två åren, har organisationen beslutat om att tilldela resurser för att kunna införa beslutade säkerhetsåtgärder?</v>
      </c>
      <c r="E119" s="11">
        <v>2</v>
      </c>
      <c r="F119" s="11" t="str">
        <f>Nivåfrågor!D362</f>
        <v>75 % till mindre än 100 % av alla beslutade säkerhetsåtgärder som medför behov av resurser</v>
      </c>
      <c r="G119" s="11">
        <v>0</v>
      </c>
      <c r="H119" s="11">
        <v>0</v>
      </c>
      <c r="I119" s="11">
        <v>0</v>
      </c>
      <c r="J119" s="11">
        <v>0</v>
      </c>
      <c r="K119" s="11">
        <v>1</v>
      </c>
      <c r="L119" s="11">
        <v>0</v>
      </c>
      <c r="M119" s="11">
        <v>1</v>
      </c>
      <c r="N119" s="11">
        <v>0</v>
      </c>
      <c r="O119" s="11">
        <v>0</v>
      </c>
      <c r="P119" s="11">
        <v>0</v>
      </c>
      <c r="Q119" s="12">
        <f t="shared" si="3"/>
        <v>2</v>
      </c>
    </row>
    <row r="120" spans="1:17" s="11" customFormat="1" ht="15" thickTop="1" thickBot="1">
      <c r="A120" s="11">
        <v>118</v>
      </c>
      <c r="B120" s="11">
        <f>Nivåfrågor!$A$359</f>
        <v>2</v>
      </c>
      <c r="C120" s="11">
        <f ca="1">Nivåfrågor!$B$359</f>
        <v>24</v>
      </c>
      <c r="D120" s="11" t="str">
        <f>Nivåfrågor!C359</f>
        <v>De senaste två åren, har organisationen beslutat om att tilldela resurser för att kunna införa beslutade säkerhetsåtgärder?</v>
      </c>
      <c r="E120" s="11">
        <v>3</v>
      </c>
      <c r="F120" s="11" t="str">
        <f>Nivåfrågor!E362</f>
        <v>50 % till mindre än 75 % av alla beslutade säkerhetsåtgärder som medför behov av resurser</v>
      </c>
      <c r="G120" s="11">
        <v>0</v>
      </c>
      <c r="H120" s="11">
        <v>0</v>
      </c>
      <c r="I120" s="11">
        <v>0</v>
      </c>
      <c r="J120" s="11">
        <v>0</v>
      </c>
      <c r="K120" s="11">
        <v>1</v>
      </c>
      <c r="L120" s="11">
        <v>0</v>
      </c>
      <c r="M120" s="11">
        <v>1</v>
      </c>
      <c r="N120" s="11">
        <v>0</v>
      </c>
      <c r="O120" s="11">
        <v>0</v>
      </c>
      <c r="P120" s="11">
        <v>0</v>
      </c>
      <c r="Q120" s="12">
        <f t="shared" si="3"/>
        <v>2</v>
      </c>
    </row>
    <row r="121" spans="1:17" s="11" customFormat="1" ht="15" thickTop="1" thickBot="1">
      <c r="A121" s="11">
        <v>119</v>
      </c>
      <c r="B121" s="11">
        <f>Nivåfrågor!$A$359</f>
        <v>2</v>
      </c>
      <c r="C121" s="11">
        <f ca="1">Nivåfrågor!$B$359</f>
        <v>24</v>
      </c>
      <c r="D121" s="11" t="str">
        <f>Nivåfrågor!C359</f>
        <v>De senaste två åren, har organisationen beslutat om att tilldela resurser för att kunna införa beslutade säkerhetsåtgärder?</v>
      </c>
      <c r="E121" s="11">
        <v>4</v>
      </c>
      <c r="F121" s="11" t="str">
        <f>Nivåfrågor!C364</f>
        <v>25 % till mindre än 50 % av alla beslutade säkerhetsåtgärder som medför behov av resurser</v>
      </c>
      <c r="G121" s="11">
        <v>0</v>
      </c>
      <c r="H121" s="11">
        <v>0</v>
      </c>
      <c r="I121" s="11">
        <v>0</v>
      </c>
      <c r="J121" s="11">
        <v>0</v>
      </c>
      <c r="K121" s="11">
        <v>1</v>
      </c>
      <c r="L121" s="11">
        <v>0</v>
      </c>
      <c r="M121" s="11">
        <v>1</v>
      </c>
      <c r="N121" s="11">
        <v>0</v>
      </c>
      <c r="O121" s="11">
        <v>0</v>
      </c>
      <c r="P121" s="11">
        <v>0</v>
      </c>
      <c r="Q121" s="12">
        <f t="shared" si="3"/>
        <v>2</v>
      </c>
    </row>
    <row r="122" spans="1:17" s="11" customFormat="1" ht="15" thickTop="1" thickBot="1">
      <c r="A122" s="11">
        <v>120</v>
      </c>
      <c r="B122" s="11">
        <f>Nivåfrågor!$A$359</f>
        <v>2</v>
      </c>
      <c r="C122" s="11">
        <f ca="1">Nivåfrågor!$B$359</f>
        <v>24</v>
      </c>
      <c r="D122" s="11" t="str">
        <f>Nivåfrågor!C359</f>
        <v>De senaste två åren, har organisationen beslutat om att tilldela resurser för att kunna införa beslutade säkerhetsåtgärder?</v>
      </c>
      <c r="E122" s="11">
        <v>5</v>
      </c>
      <c r="F122" s="11" t="str">
        <f>Nivåfrågor!D364</f>
        <v>Mer än 0 % till mindre än 25 % av alla beslutade säkerhetsåtgärder som medför behov av resurser</v>
      </c>
      <c r="G122" s="11">
        <v>0</v>
      </c>
      <c r="H122" s="11">
        <v>0</v>
      </c>
      <c r="I122" s="11">
        <v>0</v>
      </c>
      <c r="J122" s="11">
        <v>0</v>
      </c>
      <c r="K122" s="11">
        <v>1</v>
      </c>
      <c r="L122" s="11">
        <v>0</v>
      </c>
      <c r="M122" s="11">
        <v>1</v>
      </c>
      <c r="N122" s="11">
        <v>0</v>
      </c>
      <c r="O122" s="11">
        <v>0</v>
      </c>
      <c r="P122" s="11">
        <v>0</v>
      </c>
      <c r="Q122" s="12">
        <f t="shared" si="3"/>
        <v>2</v>
      </c>
    </row>
    <row r="123" spans="1:17" s="13" customFormat="1" ht="15" thickTop="1" thickBot="1">
      <c r="A123" s="11">
        <v>121</v>
      </c>
      <c r="B123" s="13">
        <f>Nivåfrågor!$A$371</f>
        <v>2</v>
      </c>
      <c r="C123" s="13">
        <f ca="1">Nivåfrågor!$B$371</f>
        <v>25</v>
      </c>
      <c r="D123" s="13" t="str">
        <f>Nivåfrågor!C371</f>
        <v>Har organisationen, de senaste två åren, infört de säkerhetsåtgärder som beslutats?</v>
      </c>
      <c r="E123" s="13">
        <v>1</v>
      </c>
      <c r="F123" s="13" t="str">
        <f>Nivåfrågor!C374</f>
        <v>Alla de beslutade säkerhetsåtgärderna</v>
      </c>
      <c r="G123" s="13">
        <v>0</v>
      </c>
      <c r="H123" s="13">
        <v>0</v>
      </c>
      <c r="I123" s="13">
        <v>0</v>
      </c>
      <c r="J123" s="13">
        <v>0</v>
      </c>
      <c r="K123" s="13">
        <v>1</v>
      </c>
      <c r="L123" s="13">
        <v>0</v>
      </c>
      <c r="M123" s="13">
        <v>1</v>
      </c>
      <c r="N123" s="13">
        <v>0</v>
      </c>
      <c r="O123" s="13">
        <v>0</v>
      </c>
      <c r="P123" s="13">
        <v>0</v>
      </c>
      <c r="Q123" s="14">
        <f t="shared" si="3"/>
        <v>2</v>
      </c>
    </row>
    <row r="124" spans="1:17" s="13" customFormat="1" ht="15" thickTop="1" thickBot="1">
      <c r="A124" s="11">
        <v>122</v>
      </c>
      <c r="B124" s="13">
        <f>Nivåfrågor!$A$371</f>
        <v>2</v>
      </c>
      <c r="C124" s="13">
        <f ca="1">Nivåfrågor!$B$371</f>
        <v>25</v>
      </c>
      <c r="D124" s="13" t="str">
        <f>Nivåfrågor!C371</f>
        <v>Har organisationen, de senaste två åren, infört de säkerhetsåtgärder som beslutats?</v>
      </c>
      <c r="E124" s="13">
        <v>2</v>
      </c>
      <c r="F124" s="13" t="str">
        <f>Nivåfrågor!D374</f>
        <v>75 % till mindre än 100 % av de beslutade säkerhetsåtgärderna</v>
      </c>
      <c r="G124" s="13">
        <v>0</v>
      </c>
      <c r="H124" s="13">
        <v>0</v>
      </c>
      <c r="I124" s="13">
        <v>0</v>
      </c>
      <c r="J124" s="13">
        <v>0</v>
      </c>
      <c r="K124" s="13">
        <v>1</v>
      </c>
      <c r="L124" s="13">
        <v>0</v>
      </c>
      <c r="M124" s="13">
        <v>1</v>
      </c>
      <c r="N124" s="13">
        <v>0</v>
      </c>
      <c r="O124" s="13">
        <v>0</v>
      </c>
      <c r="P124" s="13">
        <v>0</v>
      </c>
      <c r="Q124" s="14">
        <f t="shared" ref="Q124:Q160" si="4">SUM(G124:P124)</f>
        <v>2</v>
      </c>
    </row>
    <row r="125" spans="1:17" s="13" customFormat="1" ht="15" thickTop="1" thickBot="1">
      <c r="A125" s="11">
        <v>123</v>
      </c>
      <c r="B125" s="13">
        <f>Nivåfrågor!$A$371</f>
        <v>2</v>
      </c>
      <c r="C125" s="13">
        <f ca="1">Nivåfrågor!$B$371</f>
        <v>25</v>
      </c>
      <c r="D125" s="13" t="str">
        <f>Nivåfrågor!C371</f>
        <v>Har organisationen, de senaste två åren, infört de säkerhetsåtgärder som beslutats?</v>
      </c>
      <c r="E125" s="13">
        <v>3</v>
      </c>
      <c r="F125" s="13" t="str">
        <f>Nivåfrågor!E374</f>
        <v>50 % till mindre än 75 % av de beslutade säkerhetsåtgärderna</v>
      </c>
      <c r="G125" s="13">
        <v>0</v>
      </c>
      <c r="H125" s="13">
        <v>0</v>
      </c>
      <c r="I125" s="13">
        <v>0</v>
      </c>
      <c r="J125" s="13">
        <v>0</v>
      </c>
      <c r="K125" s="13">
        <v>1</v>
      </c>
      <c r="L125" s="13">
        <v>0</v>
      </c>
      <c r="M125" s="13">
        <v>1</v>
      </c>
      <c r="N125" s="13">
        <v>0</v>
      </c>
      <c r="O125" s="13">
        <v>0</v>
      </c>
      <c r="P125" s="13">
        <v>0</v>
      </c>
      <c r="Q125" s="14">
        <f t="shared" si="4"/>
        <v>2</v>
      </c>
    </row>
    <row r="126" spans="1:17" s="13" customFormat="1" ht="15" thickTop="1" thickBot="1">
      <c r="A126" s="11">
        <v>124</v>
      </c>
      <c r="B126" s="13">
        <f>Nivåfrågor!$A$371</f>
        <v>2</v>
      </c>
      <c r="C126" s="13">
        <f ca="1">Nivåfrågor!$B$371</f>
        <v>25</v>
      </c>
      <c r="D126" s="13" t="str">
        <f>Nivåfrågor!C371</f>
        <v>Har organisationen, de senaste två åren, infört de säkerhetsåtgärder som beslutats?</v>
      </c>
      <c r="E126" s="13">
        <v>4</v>
      </c>
      <c r="F126" s="13" t="str">
        <f>Nivåfrågor!C376</f>
        <v>25 % till mindre än 50 % av de beslutade säkerhetsåtgärderna</v>
      </c>
      <c r="G126" s="13">
        <v>0</v>
      </c>
      <c r="H126" s="13">
        <v>0</v>
      </c>
      <c r="I126" s="13">
        <v>0</v>
      </c>
      <c r="J126" s="13">
        <v>0</v>
      </c>
      <c r="K126" s="13">
        <v>1</v>
      </c>
      <c r="L126" s="13">
        <v>0</v>
      </c>
      <c r="M126" s="13">
        <v>1</v>
      </c>
      <c r="N126" s="13">
        <v>0</v>
      </c>
      <c r="O126" s="13">
        <v>0</v>
      </c>
      <c r="P126" s="13">
        <v>0</v>
      </c>
      <c r="Q126" s="14">
        <f t="shared" si="4"/>
        <v>2</v>
      </c>
    </row>
    <row r="127" spans="1:17" s="13" customFormat="1" ht="15" thickTop="1" thickBot="1">
      <c r="A127" s="11">
        <v>125</v>
      </c>
      <c r="B127" s="13">
        <f>Nivåfrågor!$A$371</f>
        <v>2</v>
      </c>
      <c r="C127" s="13">
        <f ca="1">Nivåfrågor!$B$371</f>
        <v>25</v>
      </c>
      <c r="D127" s="13" t="str">
        <f>Nivåfrågor!C371</f>
        <v>Har organisationen, de senaste två åren, infört de säkerhetsåtgärder som beslutats?</v>
      </c>
      <c r="E127" s="13">
        <v>5</v>
      </c>
      <c r="F127" s="13" t="str">
        <f>Nivåfrågor!D376</f>
        <v>Mer än 0 % till mindre än 25 % av de beslutade säkerhetsåtgärderna</v>
      </c>
      <c r="G127" s="13">
        <v>0</v>
      </c>
      <c r="H127" s="13">
        <v>0</v>
      </c>
      <c r="I127" s="13">
        <v>0</v>
      </c>
      <c r="J127" s="13">
        <v>0</v>
      </c>
      <c r="K127" s="13">
        <v>1</v>
      </c>
      <c r="L127" s="13">
        <v>0</v>
      </c>
      <c r="M127" s="13">
        <v>1</v>
      </c>
      <c r="N127" s="13">
        <v>0</v>
      </c>
      <c r="O127" s="13">
        <v>0</v>
      </c>
      <c r="P127" s="13">
        <v>0</v>
      </c>
      <c r="Q127" s="14">
        <f t="shared" si="4"/>
        <v>2</v>
      </c>
    </row>
    <row r="128" spans="1:17" s="13" customFormat="1" ht="15" thickTop="1" thickBot="1">
      <c r="A128" s="11">
        <v>126</v>
      </c>
      <c r="B128" s="13">
        <f>Nivåfrågor!$A$383</f>
        <v>2</v>
      </c>
      <c r="C128" s="13">
        <f ca="1">Nivåfrågor!$B$383</f>
        <v>26</v>
      </c>
      <c r="D128" s="13" t="str">
        <f>Nivåfrågor!C383</f>
        <v>Har organisationen, de senaste två åren, utvärderat om införda säkerhetsåtgärder är ändamålsenliga och tillräckliga?</v>
      </c>
      <c r="E128" s="13">
        <v>1</v>
      </c>
      <c r="F128" s="13" t="str">
        <f>Nivåfrågor!C386</f>
        <v>Alla organisationens verksamheter</v>
      </c>
      <c r="G128" s="13">
        <v>0</v>
      </c>
      <c r="H128" s="13">
        <v>0</v>
      </c>
      <c r="I128" s="13">
        <v>0</v>
      </c>
      <c r="J128" s="13">
        <v>0</v>
      </c>
      <c r="K128" s="13">
        <v>0</v>
      </c>
      <c r="L128" s="13">
        <v>0</v>
      </c>
      <c r="M128" s="13">
        <v>1</v>
      </c>
      <c r="N128" s="13">
        <v>1</v>
      </c>
      <c r="O128" s="13">
        <v>0</v>
      </c>
      <c r="P128" s="13">
        <v>0</v>
      </c>
      <c r="Q128" s="14">
        <f t="shared" si="4"/>
        <v>2</v>
      </c>
    </row>
    <row r="129" spans="1:71" s="13" customFormat="1" ht="15" thickTop="1" thickBot="1">
      <c r="A129" s="11">
        <v>127</v>
      </c>
      <c r="B129" s="13">
        <f>Nivåfrågor!$A$383</f>
        <v>2</v>
      </c>
      <c r="C129" s="13">
        <f ca="1">Nivåfrågor!$B$383</f>
        <v>26</v>
      </c>
      <c r="D129" s="13" t="str">
        <f>Nivåfrågor!C383</f>
        <v>Har organisationen, de senaste två åren, utvärderat om införda säkerhetsåtgärder är ändamålsenliga och tillräckliga?</v>
      </c>
      <c r="E129" s="13">
        <v>2</v>
      </c>
      <c r="F129" s="13" t="str">
        <f>Nivåfrågor!D386</f>
        <v>75 % till mindre än 100 % av organisationens verksamheter</v>
      </c>
      <c r="G129" s="13">
        <v>0</v>
      </c>
      <c r="H129" s="13">
        <v>0</v>
      </c>
      <c r="I129" s="13">
        <v>0</v>
      </c>
      <c r="J129" s="13">
        <v>0</v>
      </c>
      <c r="K129" s="13">
        <v>0</v>
      </c>
      <c r="L129" s="13">
        <v>0</v>
      </c>
      <c r="M129" s="13">
        <v>1</v>
      </c>
      <c r="N129" s="13">
        <v>1</v>
      </c>
      <c r="O129" s="13">
        <v>0</v>
      </c>
      <c r="P129" s="13">
        <v>0</v>
      </c>
      <c r="Q129" s="14">
        <f t="shared" si="4"/>
        <v>2</v>
      </c>
    </row>
    <row r="130" spans="1:71" s="13" customFormat="1" ht="15" thickTop="1" thickBot="1">
      <c r="A130" s="11">
        <v>128</v>
      </c>
      <c r="B130" s="13">
        <f>Nivåfrågor!$A$383</f>
        <v>2</v>
      </c>
      <c r="C130" s="13">
        <f ca="1">Nivåfrågor!$B$383</f>
        <v>26</v>
      </c>
      <c r="D130" s="13" t="str">
        <f>Nivåfrågor!C383</f>
        <v>Har organisationen, de senaste två åren, utvärderat om införda säkerhetsåtgärder är ändamålsenliga och tillräckliga?</v>
      </c>
      <c r="E130" s="13">
        <v>3</v>
      </c>
      <c r="F130" s="13" t="str">
        <f>Nivåfrågor!E386</f>
        <v>50 % till mindre än 75 % av organisationens verksamheter</v>
      </c>
      <c r="G130" s="13">
        <v>0</v>
      </c>
      <c r="H130" s="13">
        <v>0</v>
      </c>
      <c r="I130" s="13">
        <v>0</v>
      </c>
      <c r="J130" s="13">
        <v>0</v>
      </c>
      <c r="K130" s="13">
        <v>0</v>
      </c>
      <c r="L130" s="13">
        <v>0</v>
      </c>
      <c r="M130" s="13">
        <v>1</v>
      </c>
      <c r="N130" s="13">
        <v>1</v>
      </c>
      <c r="O130" s="13">
        <v>0</v>
      </c>
      <c r="P130" s="13">
        <v>0</v>
      </c>
      <c r="Q130" s="14">
        <f t="shared" si="4"/>
        <v>2</v>
      </c>
    </row>
    <row r="131" spans="1:71" s="13" customFormat="1" ht="15" thickTop="1" thickBot="1">
      <c r="A131" s="11">
        <v>129</v>
      </c>
      <c r="B131" s="13">
        <f>Nivåfrågor!$A$383</f>
        <v>2</v>
      </c>
      <c r="C131" s="13">
        <f ca="1">Nivåfrågor!$B$383</f>
        <v>26</v>
      </c>
      <c r="D131" s="13" t="str">
        <f>Nivåfrågor!C383</f>
        <v>Har organisationen, de senaste två åren, utvärderat om införda säkerhetsåtgärder är ändamålsenliga och tillräckliga?</v>
      </c>
      <c r="E131" s="13">
        <v>4</v>
      </c>
      <c r="F131" s="13" t="str">
        <f>Nivåfrågor!C388</f>
        <v>25 % till mindre än 50 % av organisationens verksamheter</v>
      </c>
      <c r="G131" s="13">
        <v>0</v>
      </c>
      <c r="H131" s="13">
        <v>0</v>
      </c>
      <c r="I131" s="13">
        <v>0</v>
      </c>
      <c r="J131" s="13">
        <v>0</v>
      </c>
      <c r="K131" s="13">
        <v>0</v>
      </c>
      <c r="L131" s="13">
        <v>0</v>
      </c>
      <c r="M131" s="13">
        <v>1</v>
      </c>
      <c r="N131" s="13">
        <v>1</v>
      </c>
      <c r="O131" s="13">
        <v>0</v>
      </c>
      <c r="P131" s="13">
        <v>0</v>
      </c>
      <c r="Q131" s="14">
        <f t="shared" si="4"/>
        <v>2</v>
      </c>
    </row>
    <row r="132" spans="1:71" s="13" customFormat="1" ht="15" thickTop="1" thickBot="1">
      <c r="A132" s="11">
        <v>130</v>
      </c>
      <c r="B132" s="13">
        <f>Nivåfrågor!$A$383</f>
        <v>2</v>
      </c>
      <c r="C132" s="13">
        <f ca="1">Nivåfrågor!$B$383</f>
        <v>26</v>
      </c>
      <c r="D132" s="13" t="str">
        <f>Nivåfrågor!C383</f>
        <v>Har organisationen, de senaste två åren, utvärderat om införda säkerhetsåtgärder är ändamålsenliga och tillräckliga?</v>
      </c>
      <c r="E132" s="13">
        <v>5</v>
      </c>
      <c r="F132" s="13" t="str">
        <f>Nivåfrågor!D388</f>
        <v>Mer än 0 % till mindre än 25 % av organisationens verksamheter</v>
      </c>
      <c r="G132" s="13">
        <v>0</v>
      </c>
      <c r="H132" s="13">
        <v>0</v>
      </c>
      <c r="I132" s="13">
        <v>0</v>
      </c>
      <c r="J132" s="13">
        <v>0</v>
      </c>
      <c r="K132" s="13">
        <v>0</v>
      </c>
      <c r="L132" s="13">
        <v>0</v>
      </c>
      <c r="M132" s="13">
        <v>1</v>
      </c>
      <c r="N132" s="13">
        <v>1</v>
      </c>
      <c r="O132" s="13">
        <v>0</v>
      </c>
      <c r="P132" s="13">
        <v>0</v>
      </c>
      <c r="Q132" s="14">
        <f t="shared" si="4"/>
        <v>2</v>
      </c>
    </row>
    <row r="133" spans="1:71" s="13" customFormat="1" ht="15" thickTop="1" thickBot="1">
      <c r="A133" s="11">
        <v>131</v>
      </c>
      <c r="B133" s="98">
        <f>Nivåfrågor!$A$395</f>
        <v>2</v>
      </c>
      <c r="C133" s="98">
        <f ca="1">Nivåfrågor!$B$395</f>
        <v>27</v>
      </c>
      <c r="D133" s="98" t="str">
        <f>Nivåfrågor!C395</f>
        <v>Har organisationen, de senaste två åren, övat kontinuitetshantering enligt sitt arbetssätt för kontinuitetshantering?</v>
      </c>
      <c r="E133" s="98">
        <v>1</v>
      </c>
      <c r="F133" s="98" t="str">
        <f>Nivåfrågor!C398</f>
        <v xml:space="preserve">Alla organisationens verksamheter </v>
      </c>
      <c r="G133" s="98">
        <v>0</v>
      </c>
      <c r="H133" s="98">
        <v>1</v>
      </c>
      <c r="I133" s="98">
        <v>0</v>
      </c>
      <c r="J133" s="98">
        <v>0</v>
      </c>
      <c r="K133" s="98">
        <v>0</v>
      </c>
      <c r="L133" s="98">
        <v>0</v>
      </c>
      <c r="M133" s="98">
        <v>0</v>
      </c>
      <c r="N133" s="98">
        <v>0</v>
      </c>
      <c r="O133" s="98">
        <v>0</v>
      </c>
      <c r="P133" s="98">
        <v>0</v>
      </c>
      <c r="Q133" s="99">
        <f t="shared" si="4"/>
        <v>1</v>
      </c>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row>
    <row r="134" spans="1:71" s="13" customFormat="1" ht="15" thickTop="1" thickBot="1">
      <c r="A134" s="11">
        <v>132</v>
      </c>
      <c r="B134" s="98">
        <f>Nivåfrågor!$A$395</f>
        <v>2</v>
      </c>
      <c r="C134" s="98">
        <f ca="1">Nivåfrågor!$B$395</f>
        <v>27</v>
      </c>
      <c r="D134" s="98" t="str">
        <f>Nivåfrågor!C395</f>
        <v>Har organisationen, de senaste två åren, övat kontinuitetshantering enligt sitt arbetssätt för kontinuitetshantering?</v>
      </c>
      <c r="E134" s="98">
        <v>2</v>
      </c>
      <c r="F134" s="98" t="str">
        <f>Nivåfrågor!D398</f>
        <v xml:space="preserve">75 % till mindre än 100 % av organisationens verksamheter </v>
      </c>
      <c r="G134" s="98">
        <v>0</v>
      </c>
      <c r="H134" s="98">
        <v>1</v>
      </c>
      <c r="I134" s="98">
        <v>0</v>
      </c>
      <c r="J134" s="98">
        <v>0</v>
      </c>
      <c r="K134" s="98">
        <v>0</v>
      </c>
      <c r="L134" s="98">
        <v>0</v>
      </c>
      <c r="M134" s="98">
        <v>0</v>
      </c>
      <c r="N134" s="98">
        <v>0</v>
      </c>
      <c r="O134" s="98">
        <v>0</v>
      </c>
      <c r="P134" s="98">
        <v>0</v>
      </c>
      <c r="Q134" s="99">
        <f t="shared" si="4"/>
        <v>1</v>
      </c>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row>
    <row r="135" spans="1:71" s="13" customFormat="1" ht="15" thickTop="1" thickBot="1">
      <c r="A135" s="11">
        <v>133</v>
      </c>
      <c r="B135" s="98">
        <f>Nivåfrågor!$A$395</f>
        <v>2</v>
      </c>
      <c r="C135" s="98">
        <f ca="1">Nivåfrågor!$B$395</f>
        <v>27</v>
      </c>
      <c r="D135" s="98" t="str">
        <f>Nivåfrågor!C395</f>
        <v>Har organisationen, de senaste två åren, övat kontinuitetshantering enligt sitt arbetssätt för kontinuitetshantering?</v>
      </c>
      <c r="E135" s="98">
        <v>3</v>
      </c>
      <c r="F135" s="98" t="str">
        <f>Nivåfrågor!E398</f>
        <v xml:space="preserve">50 % till mindre än 75 % av organisationens verksamheter </v>
      </c>
      <c r="G135" s="98">
        <v>0</v>
      </c>
      <c r="H135" s="98">
        <v>1</v>
      </c>
      <c r="I135" s="98">
        <v>0</v>
      </c>
      <c r="J135" s="98">
        <v>0</v>
      </c>
      <c r="K135" s="98">
        <v>0</v>
      </c>
      <c r="L135" s="98">
        <v>0</v>
      </c>
      <c r="M135" s="98">
        <v>0</v>
      </c>
      <c r="N135" s="98">
        <v>0</v>
      </c>
      <c r="O135" s="98">
        <v>0</v>
      </c>
      <c r="P135" s="98">
        <v>0</v>
      </c>
      <c r="Q135" s="99">
        <f t="shared" si="4"/>
        <v>1</v>
      </c>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row>
    <row r="136" spans="1:71" s="13" customFormat="1" ht="15" thickTop="1" thickBot="1">
      <c r="A136" s="11">
        <v>134</v>
      </c>
      <c r="B136" s="98">
        <f>Nivåfrågor!$A$395</f>
        <v>2</v>
      </c>
      <c r="C136" s="98">
        <f ca="1">Nivåfrågor!$B$395</f>
        <v>27</v>
      </c>
      <c r="D136" s="98" t="str">
        <f>Nivåfrågor!C395</f>
        <v>Har organisationen, de senaste två åren, övat kontinuitetshantering enligt sitt arbetssätt för kontinuitetshantering?</v>
      </c>
      <c r="E136" s="98">
        <v>4</v>
      </c>
      <c r="F136" s="98" t="str">
        <f>Nivåfrågor!C400</f>
        <v xml:space="preserve">25 % till mindre än 50 % av organisationens verksamheter </v>
      </c>
      <c r="G136" s="98">
        <v>0</v>
      </c>
      <c r="H136" s="98">
        <v>1</v>
      </c>
      <c r="I136" s="98">
        <v>0</v>
      </c>
      <c r="J136" s="98">
        <v>0</v>
      </c>
      <c r="K136" s="98">
        <v>0</v>
      </c>
      <c r="L136" s="98">
        <v>0</v>
      </c>
      <c r="M136" s="98">
        <v>0</v>
      </c>
      <c r="N136" s="98">
        <v>0</v>
      </c>
      <c r="O136" s="98">
        <v>0</v>
      </c>
      <c r="P136" s="98">
        <v>0</v>
      </c>
      <c r="Q136" s="99">
        <f t="shared" si="4"/>
        <v>1</v>
      </c>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row>
    <row r="137" spans="1:71" s="13" customFormat="1" ht="15" thickTop="1" thickBot="1">
      <c r="A137" s="11">
        <v>135</v>
      </c>
      <c r="B137" s="98">
        <f>Nivåfrågor!$A$395</f>
        <v>2</v>
      </c>
      <c r="C137" s="98">
        <f ca="1">Nivåfrågor!$B$395</f>
        <v>27</v>
      </c>
      <c r="D137" s="98" t="str">
        <f>Nivåfrågor!C395</f>
        <v>Har organisationen, de senaste två åren, övat kontinuitetshantering enligt sitt arbetssätt för kontinuitetshantering?</v>
      </c>
      <c r="E137" s="98">
        <v>5</v>
      </c>
      <c r="F137" s="98" t="str">
        <f>Nivåfrågor!D400</f>
        <v xml:space="preserve">Mer än 0 % till mindre än 25 % av organisationens verksamheter </v>
      </c>
      <c r="G137" s="98">
        <v>0</v>
      </c>
      <c r="H137" s="98">
        <v>1</v>
      </c>
      <c r="I137" s="98">
        <v>0</v>
      </c>
      <c r="J137" s="98">
        <v>0</v>
      </c>
      <c r="K137" s="98">
        <v>0</v>
      </c>
      <c r="L137" s="98">
        <v>0</v>
      </c>
      <c r="M137" s="98">
        <v>0</v>
      </c>
      <c r="N137" s="98">
        <v>0</v>
      </c>
      <c r="O137" s="98">
        <v>0</v>
      </c>
      <c r="P137" s="98">
        <v>0</v>
      </c>
      <c r="Q137" s="99">
        <f t="shared" si="4"/>
        <v>1</v>
      </c>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row>
    <row r="138" spans="1:71" s="17" customFormat="1" ht="15" thickTop="1" thickBot="1">
      <c r="A138" s="11">
        <v>136</v>
      </c>
      <c r="B138" s="17">
        <f>Nivåfrågor!$A$407</f>
        <v>2</v>
      </c>
      <c r="C138" s="17">
        <f ca="1">Nivåfrågor!$B$407</f>
        <v>28</v>
      </c>
      <c r="D138" s="17" t="str">
        <f>Nivåfrågor!C407</f>
        <v>Har organisationen, de senaste två åren, genomfört upphandling enligt sitt arbetssätt för att säkerställa informationssäkerhet?</v>
      </c>
      <c r="E138" s="17">
        <v>1</v>
      </c>
      <c r="F138" s="17" t="str">
        <f>Nivåfrågor!C410</f>
        <v>Alla upphandlingar</v>
      </c>
      <c r="G138" s="17">
        <v>0</v>
      </c>
      <c r="H138" s="17">
        <v>0</v>
      </c>
      <c r="I138" s="17">
        <v>0</v>
      </c>
      <c r="J138" s="17">
        <v>0</v>
      </c>
      <c r="K138" s="17">
        <v>0</v>
      </c>
      <c r="L138" s="17">
        <v>0</v>
      </c>
      <c r="M138" s="17">
        <v>0</v>
      </c>
      <c r="N138" s="17">
        <v>0</v>
      </c>
      <c r="O138" s="17">
        <v>1</v>
      </c>
      <c r="P138" s="17">
        <v>0</v>
      </c>
      <c r="Q138" s="18">
        <f t="shared" si="4"/>
        <v>1</v>
      </c>
    </row>
    <row r="139" spans="1:71" s="17" customFormat="1" ht="15" thickTop="1" thickBot="1">
      <c r="A139" s="11">
        <v>137</v>
      </c>
      <c r="B139" s="17">
        <f>Nivåfrågor!$A$407</f>
        <v>2</v>
      </c>
      <c r="C139" s="17">
        <f ca="1">Nivåfrågor!$B$407</f>
        <v>28</v>
      </c>
      <c r="D139" s="17" t="str">
        <f>Nivåfrågor!C407</f>
        <v>Har organisationen, de senaste två åren, genomfört upphandling enligt sitt arbetssätt för att säkerställa informationssäkerhet?</v>
      </c>
      <c r="E139" s="17">
        <v>2</v>
      </c>
      <c r="F139" s="17" t="str">
        <f>Nivåfrågor!D410</f>
        <v>75 % till mindre än 100 % av alla upphandlingar</v>
      </c>
      <c r="G139" s="17">
        <v>0</v>
      </c>
      <c r="H139" s="17">
        <v>0</v>
      </c>
      <c r="I139" s="17">
        <v>0</v>
      </c>
      <c r="J139" s="17">
        <v>0</v>
      </c>
      <c r="K139" s="17">
        <v>0</v>
      </c>
      <c r="L139" s="17">
        <v>0</v>
      </c>
      <c r="M139" s="17">
        <v>0</v>
      </c>
      <c r="N139" s="17">
        <v>0</v>
      </c>
      <c r="O139" s="17">
        <v>1</v>
      </c>
      <c r="P139" s="17">
        <v>0</v>
      </c>
      <c r="Q139" s="18">
        <f t="shared" si="4"/>
        <v>1</v>
      </c>
    </row>
    <row r="140" spans="1:71" s="17" customFormat="1" ht="15" thickTop="1" thickBot="1">
      <c r="A140" s="11">
        <v>138</v>
      </c>
      <c r="B140" s="17">
        <f>Nivåfrågor!$A$407</f>
        <v>2</v>
      </c>
      <c r="C140" s="17">
        <f ca="1">Nivåfrågor!$B$407</f>
        <v>28</v>
      </c>
      <c r="D140" s="17" t="str">
        <f>Nivåfrågor!C407</f>
        <v>Har organisationen, de senaste två åren, genomfört upphandling enligt sitt arbetssätt för att säkerställa informationssäkerhet?</v>
      </c>
      <c r="E140" s="17">
        <v>3</v>
      </c>
      <c r="F140" s="17" t="str">
        <f>Nivåfrågor!E410</f>
        <v>50 % till mindre än 75 % av alla upphandlingar</v>
      </c>
      <c r="G140" s="17">
        <v>0</v>
      </c>
      <c r="H140" s="17">
        <v>0</v>
      </c>
      <c r="I140" s="17">
        <v>0</v>
      </c>
      <c r="J140" s="17">
        <v>0</v>
      </c>
      <c r="K140" s="17">
        <v>0</v>
      </c>
      <c r="L140" s="17">
        <v>0</v>
      </c>
      <c r="M140" s="17">
        <v>0</v>
      </c>
      <c r="N140" s="17">
        <v>0</v>
      </c>
      <c r="O140" s="17">
        <v>1</v>
      </c>
      <c r="P140" s="17">
        <v>0</v>
      </c>
      <c r="Q140" s="18">
        <f t="shared" si="4"/>
        <v>1</v>
      </c>
    </row>
    <row r="141" spans="1:71" s="17" customFormat="1" ht="15" thickTop="1" thickBot="1">
      <c r="A141" s="11">
        <v>139</v>
      </c>
      <c r="B141" s="17">
        <f>Nivåfrågor!$A$407</f>
        <v>2</v>
      </c>
      <c r="C141" s="17">
        <f ca="1">Nivåfrågor!$B$407</f>
        <v>28</v>
      </c>
      <c r="D141" s="17" t="str">
        <f>Nivåfrågor!C407</f>
        <v>Har organisationen, de senaste två åren, genomfört upphandling enligt sitt arbetssätt för att säkerställa informationssäkerhet?</v>
      </c>
      <c r="E141" s="17">
        <v>4</v>
      </c>
      <c r="F141" s="17" t="str">
        <f>Nivåfrågor!C412</f>
        <v>25 % till mindre än 50 % av alla upphandlingar</v>
      </c>
      <c r="G141" s="17">
        <v>0</v>
      </c>
      <c r="H141" s="17">
        <v>0</v>
      </c>
      <c r="I141" s="17">
        <v>0</v>
      </c>
      <c r="J141" s="17">
        <v>0</v>
      </c>
      <c r="K141" s="17">
        <v>0</v>
      </c>
      <c r="L141" s="17">
        <v>0</v>
      </c>
      <c r="M141" s="17">
        <v>0</v>
      </c>
      <c r="N141" s="17">
        <v>0</v>
      </c>
      <c r="O141" s="17">
        <v>1</v>
      </c>
      <c r="P141" s="17">
        <v>0</v>
      </c>
      <c r="Q141" s="18">
        <f t="shared" si="4"/>
        <v>1</v>
      </c>
    </row>
    <row r="142" spans="1:71" s="17" customFormat="1" ht="15" thickTop="1" thickBot="1">
      <c r="A142" s="11">
        <v>140</v>
      </c>
      <c r="B142" s="17">
        <f>Nivåfrågor!$A$407</f>
        <v>2</v>
      </c>
      <c r="C142" s="17">
        <f ca="1">Nivåfrågor!$B$407</f>
        <v>28</v>
      </c>
      <c r="D142" s="17" t="str">
        <f>Nivåfrågor!C407</f>
        <v>Har organisationen, de senaste två åren, genomfört upphandling enligt sitt arbetssätt för att säkerställa informationssäkerhet?</v>
      </c>
      <c r="E142" s="17">
        <v>5</v>
      </c>
      <c r="F142" s="17" t="str">
        <f>Nivåfrågor!D412</f>
        <v>0 % till mindre än 25 % av alla upphandlingar</v>
      </c>
      <c r="G142" s="17">
        <v>0</v>
      </c>
      <c r="H142" s="17">
        <v>0</v>
      </c>
      <c r="I142" s="17">
        <v>0</v>
      </c>
      <c r="J142" s="17">
        <v>0</v>
      </c>
      <c r="K142" s="17">
        <v>0</v>
      </c>
      <c r="L142" s="17">
        <v>0</v>
      </c>
      <c r="M142" s="17">
        <v>0</v>
      </c>
      <c r="N142" s="17">
        <v>0</v>
      </c>
      <c r="O142" s="17">
        <v>1</v>
      </c>
      <c r="P142" s="17">
        <v>0</v>
      </c>
      <c r="Q142" s="18">
        <f t="shared" si="4"/>
        <v>1</v>
      </c>
    </row>
    <row r="143" spans="1:71" s="19" customFormat="1" ht="15" thickTop="1" thickBot="1">
      <c r="A143" s="11">
        <v>141</v>
      </c>
      <c r="B143" s="19">
        <f>Nivåfrågor!$A$424</f>
        <v>3</v>
      </c>
      <c r="C143" s="19">
        <f ca="1">Nivåfrågor!$B$424</f>
        <v>29</v>
      </c>
      <c r="D143" s="19" t="str">
        <f>Nivåfrågor!C424</f>
        <v>De senaste två åren, har organisationens arbetssätt för hantering av informationssäkerhetsincidenter och -avvikelser omfattat följande centrala delar?</v>
      </c>
      <c r="E143" s="19">
        <v>1</v>
      </c>
      <c r="F143" s="19" t="str">
        <f>Nivåfrågor!C427</f>
        <v>En funktion för att hantera informationssäkerhetsincidenter och -avvikelser med dedikerad personal som har särskild kompetens</v>
      </c>
      <c r="G143" s="19">
        <v>0</v>
      </c>
      <c r="H143" s="19">
        <v>1</v>
      </c>
      <c r="I143" s="19">
        <v>0</v>
      </c>
      <c r="J143" s="19">
        <v>0</v>
      </c>
      <c r="K143" s="19">
        <v>0</v>
      </c>
      <c r="L143" s="19">
        <v>0</v>
      </c>
      <c r="M143" s="19">
        <v>0</v>
      </c>
      <c r="N143" s="19">
        <v>0</v>
      </c>
      <c r="O143" s="19">
        <v>0</v>
      </c>
      <c r="P143" s="19">
        <v>0</v>
      </c>
      <c r="Q143" s="20">
        <f t="shared" si="4"/>
        <v>1</v>
      </c>
    </row>
    <row r="144" spans="1:71" s="19" customFormat="1" ht="15" thickTop="1" thickBot="1">
      <c r="A144" s="11">
        <v>142</v>
      </c>
      <c r="B144" s="19">
        <f>Nivåfrågor!$A$424</f>
        <v>3</v>
      </c>
      <c r="C144" s="19">
        <f ca="1">Nivåfrågor!$B$424</f>
        <v>29</v>
      </c>
      <c r="D144" s="19" t="str">
        <f>Nivåfrågor!C424</f>
        <v>De senaste två åren, har organisationens arbetssätt för hantering av informationssäkerhetsincidenter och -avvikelser omfattat följande centrala delar?</v>
      </c>
      <c r="E144" s="19">
        <v>2</v>
      </c>
      <c r="F144" s="19" t="str">
        <f>Nivåfrågor!D427</f>
        <v>Kanaler som medarbetare inom organisationen kan använda för att nå funktionen och rapportera incidenter och avvikelser</v>
      </c>
      <c r="G144" s="19">
        <v>0</v>
      </c>
      <c r="H144" s="19">
        <v>1</v>
      </c>
      <c r="I144" s="19">
        <v>0</v>
      </c>
      <c r="J144" s="19">
        <v>0</v>
      </c>
      <c r="K144" s="19">
        <v>0</v>
      </c>
      <c r="L144" s="19">
        <v>0</v>
      </c>
      <c r="M144" s="19">
        <v>0</v>
      </c>
      <c r="N144" s="19">
        <v>0</v>
      </c>
      <c r="O144" s="19">
        <v>0</v>
      </c>
      <c r="P144" s="19">
        <v>0</v>
      </c>
      <c r="Q144" s="20">
        <f t="shared" si="4"/>
        <v>1</v>
      </c>
    </row>
    <row r="145" spans="1:17" s="19" customFormat="1" ht="15" thickTop="1" thickBot="1">
      <c r="A145" s="11">
        <v>143</v>
      </c>
      <c r="B145" s="19">
        <f>Nivåfrågor!$A$424</f>
        <v>3</v>
      </c>
      <c r="C145" s="19">
        <f ca="1">Nivåfrågor!$B$424</f>
        <v>29</v>
      </c>
      <c r="D145" s="19" t="str">
        <f>Nivåfrågor!C424</f>
        <v>De senaste två åren, har organisationens arbetssätt för hantering av informationssäkerhetsincidenter och -avvikelser omfattat följande centrala delar?</v>
      </c>
      <c r="E145" s="19">
        <v>3</v>
      </c>
      <c r="F145" s="19" t="str">
        <f>Nivåfrågor!E427</f>
        <v xml:space="preserve">Kanaler som funktionen kan använda för att nå andra organisationer och rapportera om incidenter, få rapporter om incidenter eller dela information, samt rutiner för deras användning </v>
      </c>
      <c r="G145" s="19">
        <v>0</v>
      </c>
      <c r="H145" s="19">
        <v>1</v>
      </c>
      <c r="I145" s="19">
        <v>0</v>
      </c>
      <c r="J145" s="19">
        <v>0</v>
      </c>
      <c r="K145" s="19">
        <v>0</v>
      </c>
      <c r="L145" s="19">
        <v>0</v>
      </c>
      <c r="M145" s="19">
        <v>0</v>
      </c>
      <c r="N145" s="19">
        <v>0</v>
      </c>
      <c r="O145" s="19">
        <v>0</v>
      </c>
      <c r="P145" s="19">
        <v>0</v>
      </c>
      <c r="Q145" s="20">
        <f t="shared" si="4"/>
        <v>1</v>
      </c>
    </row>
    <row r="146" spans="1:17" s="19" customFormat="1" ht="15" thickTop="1" thickBot="1">
      <c r="A146" s="11">
        <v>144</v>
      </c>
      <c r="B146" s="19">
        <f>Nivåfrågor!$A$424</f>
        <v>3</v>
      </c>
      <c r="C146" s="19">
        <f ca="1">Nivåfrågor!$B$424</f>
        <v>29</v>
      </c>
      <c r="D146" s="19" t="str">
        <f>Nivåfrågor!C424</f>
        <v>De senaste två åren, har organisationens arbetssätt för hantering av informationssäkerhetsincidenter och -avvikelser omfattat följande centrala delar?</v>
      </c>
      <c r="E146" s="19">
        <v>4</v>
      </c>
      <c r="F146" s="19" t="str">
        <f>Nivåfrågor!C429</f>
        <v>En eskaleringsrutin för att hantera stora och allvarliga incidenter, inklusive extern rapportering vid behov</v>
      </c>
      <c r="G146" s="19">
        <v>0</v>
      </c>
      <c r="H146" s="19">
        <v>1</v>
      </c>
      <c r="I146" s="19">
        <v>0</v>
      </c>
      <c r="J146" s="19">
        <v>0</v>
      </c>
      <c r="K146" s="19">
        <v>0</v>
      </c>
      <c r="L146" s="19">
        <v>0</v>
      </c>
      <c r="M146" s="19">
        <v>0</v>
      </c>
      <c r="N146" s="19">
        <v>0</v>
      </c>
      <c r="O146" s="19">
        <v>0</v>
      </c>
      <c r="P146" s="19">
        <v>0</v>
      </c>
      <c r="Q146" s="20">
        <f t="shared" si="4"/>
        <v>1</v>
      </c>
    </row>
    <row r="147" spans="1:17" s="19" customFormat="1" ht="15" thickTop="1" thickBot="1">
      <c r="A147" s="11">
        <v>145</v>
      </c>
      <c r="B147" s="19">
        <f>Nivåfrågor!$A$424</f>
        <v>3</v>
      </c>
      <c r="C147" s="19">
        <f ca="1">Nivåfrågor!$B$424</f>
        <v>29</v>
      </c>
      <c r="D147" s="19" t="str">
        <f>Nivåfrågor!C424</f>
        <v>De senaste två åren, har organisationens arbetssätt för hantering av informationssäkerhetsincidenter och -avvikelser omfattat följande centrala delar?</v>
      </c>
      <c r="E147" s="19">
        <v>5</v>
      </c>
      <c r="F147" s="19" t="str">
        <f>Nivåfrågor!D429</f>
        <v>Analys av inträffade incidenter, deras grundorsaker och hantering, samt erfarenhetsåterföring till förebyggande arbete</v>
      </c>
      <c r="G147" s="19">
        <v>0</v>
      </c>
      <c r="H147" s="19">
        <v>1</v>
      </c>
      <c r="I147" s="19">
        <v>0</v>
      </c>
      <c r="J147" s="19">
        <v>0</v>
      </c>
      <c r="K147" s="19">
        <v>0</v>
      </c>
      <c r="L147" s="19">
        <v>0</v>
      </c>
      <c r="M147" s="19">
        <v>0</v>
      </c>
      <c r="N147" s="19">
        <v>1</v>
      </c>
      <c r="O147" s="19">
        <v>0</v>
      </c>
      <c r="P147" s="19">
        <v>1</v>
      </c>
      <c r="Q147" s="20">
        <f t="shared" si="4"/>
        <v>3</v>
      </c>
    </row>
    <row r="148" spans="1:17" s="21" customFormat="1" ht="15" thickTop="1" thickBot="1">
      <c r="A148" s="11">
        <v>146</v>
      </c>
      <c r="B148" s="21">
        <f>Nivåfrågor!$A$438</f>
        <v>3</v>
      </c>
      <c r="C148" s="21">
        <f ca="1">Nivåfrågor!$B$438</f>
        <v>30</v>
      </c>
      <c r="D148" s="21" t="str">
        <f>Nivåfrågor!C438</f>
        <v>De senaste två åren, har organisationen i sin undersökning av medarbetarnas kunskaper undersökt kunskaperna inom följande grundläggande områden?</v>
      </c>
      <c r="E148" s="21">
        <v>1</v>
      </c>
      <c r="F148" s="21" t="str">
        <f>Nivåfrågor!C441</f>
        <v>Vad som menas med informationssäkerhet och informationssäkerhetsarbete, samt varför det är viktigt för organisationen</v>
      </c>
      <c r="G148" s="21">
        <v>0</v>
      </c>
      <c r="H148" s="21">
        <v>0</v>
      </c>
      <c r="I148" s="21">
        <v>0</v>
      </c>
      <c r="J148" s="21">
        <v>0</v>
      </c>
      <c r="K148" s="21">
        <v>0</v>
      </c>
      <c r="L148" s="21">
        <v>1</v>
      </c>
      <c r="M148" s="21">
        <v>0</v>
      </c>
      <c r="N148" s="21">
        <v>1</v>
      </c>
      <c r="O148" s="21">
        <v>0</v>
      </c>
      <c r="P148" s="21">
        <v>1</v>
      </c>
      <c r="Q148" s="22">
        <f t="shared" si="4"/>
        <v>3</v>
      </c>
    </row>
    <row r="149" spans="1:17" s="21" customFormat="1" ht="15" thickTop="1" thickBot="1">
      <c r="A149" s="11">
        <v>147</v>
      </c>
      <c r="B149" s="21">
        <f>Nivåfrågor!$A$438</f>
        <v>3</v>
      </c>
      <c r="C149" s="21">
        <f ca="1">Nivåfrågor!$B$438</f>
        <v>30</v>
      </c>
      <c r="D149" s="21" t="str">
        <f>Nivåfrågor!C438</f>
        <v>De senaste två åren, har organisationen i sin undersökning av medarbetarnas kunskaper undersökt kunskaperna inom följande grundläggande områden?</v>
      </c>
      <c r="E149" s="21">
        <v>2</v>
      </c>
      <c r="F149" s="21" t="str">
        <f>Nivåfrågor!D441</f>
        <v>De regler och krav som styr informationssäkerhetsarbetet inom organisationen</v>
      </c>
      <c r="G149" s="21">
        <v>0</v>
      </c>
      <c r="H149" s="21">
        <v>0</v>
      </c>
      <c r="I149" s="21">
        <v>0</v>
      </c>
      <c r="J149" s="21">
        <v>0</v>
      </c>
      <c r="K149" s="21">
        <v>0</v>
      </c>
      <c r="L149" s="21">
        <v>1</v>
      </c>
      <c r="M149" s="21">
        <v>0</v>
      </c>
      <c r="N149" s="21">
        <v>1</v>
      </c>
      <c r="O149" s="21">
        <v>0</v>
      </c>
      <c r="P149" s="21">
        <v>1</v>
      </c>
      <c r="Q149" s="22">
        <f t="shared" si="4"/>
        <v>3</v>
      </c>
    </row>
    <row r="150" spans="1:17" s="21" customFormat="1" ht="15" thickTop="1" thickBot="1">
      <c r="A150" s="11">
        <v>148</v>
      </c>
      <c r="B150" s="21">
        <f>Nivåfrågor!$A$438</f>
        <v>3</v>
      </c>
      <c r="C150" s="21">
        <f ca="1">Nivåfrågor!$B$438</f>
        <v>30</v>
      </c>
      <c r="D150" s="21" t="str">
        <f>Nivåfrågor!C438</f>
        <v>De senaste två åren, har organisationen i sin undersökning av medarbetarnas kunskaper undersökt kunskaperna inom följande grundläggande områden?</v>
      </c>
      <c r="E150" s="21">
        <v>3</v>
      </c>
      <c r="F150" s="21" t="str">
        <f>Nivåfrågor!E441</f>
        <v xml:space="preserve">Vilka stöd och verktyg som medarbetarna har tillgång till för att kunna arbeta på ett informationssäkert sätt </v>
      </c>
      <c r="G150" s="21">
        <v>0</v>
      </c>
      <c r="H150" s="21">
        <v>0</v>
      </c>
      <c r="I150" s="21">
        <v>0</v>
      </c>
      <c r="J150" s="21">
        <v>0</v>
      </c>
      <c r="K150" s="21">
        <v>0</v>
      </c>
      <c r="L150" s="21">
        <v>1</v>
      </c>
      <c r="M150" s="21">
        <v>0</v>
      </c>
      <c r="N150" s="21">
        <v>1</v>
      </c>
      <c r="O150" s="21">
        <v>0</v>
      </c>
      <c r="P150" s="21">
        <v>1</v>
      </c>
      <c r="Q150" s="22">
        <f t="shared" si="4"/>
        <v>3</v>
      </c>
    </row>
    <row r="151" spans="1:17" s="21" customFormat="1" ht="15" thickTop="1" thickBot="1">
      <c r="A151" s="11">
        <v>149</v>
      </c>
      <c r="B151" s="21">
        <f>Nivåfrågor!$A$438</f>
        <v>3</v>
      </c>
      <c r="C151" s="21">
        <f ca="1">Nivåfrågor!$B$438</f>
        <v>30</v>
      </c>
      <c r="D151" s="21" t="str">
        <f>Nivåfrågor!C438</f>
        <v>De senaste två åren, har organisationen i sin undersökning av medarbetarnas kunskaper undersökt kunskaperna inom följande grundläggande områden?</v>
      </c>
      <c r="E151" s="21">
        <v>4</v>
      </c>
      <c r="F151" s="21" t="str">
        <f>Nivåfrågor!C443</f>
        <v>Informationssäkerhetsrelaterade hot, sårbarheter och risker</v>
      </c>
      <c r="G151" s="21">
        <v>0</v>
      </c>
      <c r="H151" s="21">
        <v>0</v>
      </c>
      <c r="I151" s="21">
        <v>0</v>
      </c>
      <c r="J151" s="21">
        <v>0</v>
      </c>
      <c r="K151" s="21">
        <v>0</v>
      </c>
      <c r="L151" s="21">
        <v>1</v>
      </c>
      <c r="M151" s="21">
        <v>0</v>
      </c>
      <c r="N151" s="21">
        <v>1</v>
      </c>
      <c r="O151" s="21">
        <v>0</v>
      </c>
      <c r="P151" s="21">
        <v>1</v>
      </c>
      <c r="Q151" s="22">
        <f t="shared" si="4"/>
        <v>3</v>
      </c>
    </row>
    <row r="152" spans="1:17" s="21" customFormat="1" ht="15" thickTop="1" thickBot="1">
      <c r="A152" s="11">
        <v>150</v>
      </c>
      <c r="B152" s="21">
        <f>Nivåfrågor!$A$438</f>
        <v>3</v>
      </c>
      <c r="C152" s="21">
        <f ca="1">Nivåfrågor!$B$438</f>
        <v>30</v>
      </c>
      <c r="D152" s="21" t="str">
        <f>Nivåfrågor!C438</f>
        <v>De senaste två åren, har organisationen i sin undersökning av medarbetarnas kunskaper undersökt kunskaperna inom följande grundläggande områden?</v>
      </c>
      <c r="E152" s="21">
        <v>5</v>
      </c>
      <c r="F152" s="21" t="str">
        <f>Nivåfrågor!D443</f>
        <v>Vad medarbetarna ska göra om en informationssäkerhetsincident inträffar</v>
      </c>
      <c r="G152" s="21">
        <v>0</v>
      </c>
      <c r="H152" s="21">
        <v>1</v>
      </c>
      <c r="I152" s="21">
        <v>0</v>
      </c>
      <c r="J152" s="21">
        <v>0</v>
      </c>
      <c r="K152" s="21">
        <v>0</v>
      </c>
      <c r="L152" s="21">
        <v>1</v>
      </c>
      <c r="M152" s="21">
        <v>0</v>
      </c>
      <c r="N152" s="21">
        <v>1</v>
      </c>
      <c r="O152" s="21">
        <v>0</v>
      </c>
      <c r="P152" s="21">
        <v>1</v>
      </c>
      <c r="Q152" s="22">
        <f t="shared" si="4"/>
        <v>4</v>
      </c>
    </row>
    <row r="153" spans="1:17" s="11" customFormat="1" ht="15" thickTop="1" thickBot="1">
      <c r="A153" s="11">
        <v>151</v>
      </c>
      <c r="B153" s="11">
        <f>Nivåfrågor!$A$452</f>
        <v>3</v>
      </c>
      <c r="C153" s="11">
        <f ca="1">Nivåfrågor!$B$452</f>
        <v>31</v>
      </c>
      <c r="D153" s="11" t="str">
        <f>Nivåfrågor!C452</f>
        <v>De senaste två åren, har organisationens utbildning i informationssäkerhet varit utformad utifrån följande centrala aspekter?</v>
      </c>
      <c r="E153" s="11">
        <v>1</v>
      </c>
      <c r="F153" s="11" t="str">
        <f>Nivåfrågor!C455</f>
        <v>Medarbetarnas roller, uppgifter, ansvar och behov</v>
      </c>
      <c r="G153" s="11">
        <v>0</v>
      </c>
      <c r="H153" s="11">
        <v>0</v>
      </c>
      <c r="I153" s="11">
        <v>0</v>
      </c>
      <c r="J153" s="11">
        <v>0</v>
      </c>
      <c r="K153" s="11">
        <v>0</v>
      </c>
      <c r="L153" s="11">
        <v>1</v>
      </c>
      <c r="M153" s="11">
        <v>0</v>
      </c>
      <c r="N153" s="11">
        <v>0</v>
      </c>
      <c r="O153" s="11">
        <v>0</v>
      </c>
      <c r="P153" s="11">
        <v>1</v>
      </c>
      <c r="Q153" s="12">
        <f t="shared" si="4"/>
        <v>2</v>
      </c>
    </row>
    <row r="154" spans="1:17" s="11" customFormat="1" ht="15" thickTop="1" thickBot="1">
      <c r="A154" s="11">
        <v>152</v>
      </c>
      <c r="B154" s="11">
        <f>Nivåfrågor!$A$452</f>
        <v>3</v>
      </c>
      <c r="C154" s="11">
        <f ca="1">Nivåfrågor!$B$452</f>
        <v>31</v>
      </c>
      <c r="D154" s="11" t="str">
        <f>Nivåfrågor!C452</f>
        <v>De senaste två åren, har organisationens utbildning i informationssäkerhet varit utformad utifrån följande centrala aspekter?</v>
      </c>
      <c r="E154" s="11">
        <v>2</v>
      </c>
      <c r="F154" s="11" t="str">
        <f>Nivåfrågor!D455</f>
        <v xml:space="preserve">Medarbetarnas kunskapsnivå </v>
      </c>
      <c r="G154" s="11">
        <v>0</v>
      </c>
      <c r="H154" s="11">
        <v>0</v>
      </c>
      <c r="I154" s="11">
        <v>0</v>
      </c>
      <c r="J154" s="11">
        <v>0</v>
      </c>
      <c r="K154" s="11">
        <v>0</v>
      </c>
      <c r="L154" s="11">
        <v>1</v>
      </c>
      <c r="M154" s="11">
        <v>0</v>
      </c>
      <c r="N154" s="11">
        <v>0</v>
      </c>
      <c r="O154" s="11">
        <v>0</v>
      </c>
      <c r="P154" s="11">
        <v>1</v>
      </c>
      <c r="Q154" s="12">
        <f t="shared" si="4"/>
        <v>2</v>
      </c>
    </row>
    <row r="155" spans="1:17" s="11" customFormat="1" ht="15" thickTop="1" thickBot="1">
      <c r="A155" s="11">
        <v>153</v>
      </c>
      <c r="B155" s="11">
        <f>Nivåfrågor!$A$452</f>
        <v>3</v>
      </c>
      <c r="C155" s="11">
        <f ca="1">Nivåfrågor!$B$452</f>
        <v>31</v>
      </c>
      <c r="D155" s="11" t="str">
        <f>Nivåfrågor!C452</f>
        <v>De senaste två åren, har organisationens utbildning i informationssäkerhet varit utformad utifrån följande centrala aspekter?</v>
      </c>
      <c r="E155" s="11">
        <v>3</v>
      </c>
      <c r="F155" s="11" t="str">
        <f>Nivåfrågor!E455</f>
        <v xml:space="preserve">Ledningens målsättningar för det systematiska informationssäkerhetsarbetet </v>
      </c>
      <c r="G155" s="11">
        <v>0</v>
      </c>
      <c r="H155" s="11">
        <v>0</v>
      </c>
      <c r="I155" s="11">
        <v>0</v>
      </c>
      <c r="J155" s="11">
        <v>0</v>
      </c>
      <c r="K155" s="11">
        <v>0</v>
      </c>
      <c r="L155" s="11">
        <v>1</v>
      </c>
      <c r="M155" s="11">
        <v>0</v>
      </c>
      <c r="N155" s="11">
        <v>0</v>
      </c>
      <c r="O155" s="11">
        <v>0</v>
      </c>
      <c r="P155" s="11">
        <v>1</v>
      </c>
      <c r="Q155" s="12">
        <f t="shared" si="4"/>
        <v>2</v>
      </c>
    </row>
    <row r="156" spans="1:17" s="11" customFormat="1" ht="15" thickTop="1" thickBot="1">
      <c r="A156" s="11">
        <v>154</v>
      </c>
      <c r="B156" s="11">
        <f>Nivåfrågor!$A$452</f>
        <v>3</v>
      </c>
      <c r="C156" s="11">
        <f ca="1">Nivåfrågor!$B$452</f>
        <v>31</v>
      </c>
      <c r="D156" s="11" t="str">
        <f>Nivåfrågor!C452</f>
        <v>De senaste två åren, har organisationens utbildning i informationssäkerhet varit utformad utifrån följande centrala aspekter?</v>
      </c>
      <c r="E156" s="11">
        <v>4</v>
      </c>
      <c r="F156" s="11" t="str">
        <f>Nivåfrågor!C457</f>
        <v>Organisationens regelverk samt olika arbetssätt och stöd för informationssäkerhetsarbetet</v>
      </c>
      <c r="G156" s="11">
        <v>0</v>
      </c>
      <c r="H156" s="11">
        <v>0</v>
      </c>
      <c r="I156" s="11">
        <v>0</v>
      </c>
      <c r="J156" s="11">
        <v>0</v>
      </c>
      <c r="K156" s="11">
        <v>0</v>
      </c>
      <c r="L156" s="11">
        <v>1</v>
      </c>
      <c r="M156" s="11">
        <v>0</v>
      </c>
      <c r="N156" s="11">
        <v>0</v>
      </c>
      <c r="O156" s="11">
        <v>0</v>
      </c>
      <c r="P156" s="11">
        <v>1</v>
      </c>
      <c r="Q156" s="12">
        <f t="shared" si="4"/>
        <v>2</v>
      </c>
    </row>
    <row r="157" spans="1:17" s="11" customFormat="1" ht="15" thickTop="1" thickBot="1">
      <c r="A157" s="11">
        <v>155</v>
      </c>
      <c r="B157" s="11">
        <f>Nivåfrågor!$A$452</f>
        <v>3</v>
      </c>
      <c r="C157" s="11">
        <f ca="1">Nivåfrågor!$B$452</f>
        <v>31</v>
      </c>
      <c r="D157" s="11" t="str">
        <f>Nivåfrågor!C452</f>
        <v>De senaste två åren, har organisationens utbildning i informationssäkerhet varit utformad utifrån följande centrala aspekter?</v>
      </c>
      <c r="E157" s="11">
        <v>5</v>
      </c>
      <c r="F157" s="11" t="str">
        <f>Nivåfrågor!D457</f>
        <v>Organisationens identifierade risker eller inträffade incidenter, samt dess identifierade hot och sårbarheter</v>
      </c>
      <c r="G157" s="11">
        <v>0</v>
      </c>
      <c r="H157" s="11">
        <v>0</v>
      </c>
      <c r="I157" s="11">
        <v>0</v>
      </c>
      <c r="J157" s="11">
        <v>0</v>
      </c>
      <c r="K157" s="11">
        <v>0</v>
      </c>
      <c r="L157" s="11">
        <v>1</v>
      </c>
      <c r="M157" s="11">
        <v>0</v>
      </c>
      <c r="N157" s="11">
        <v>0</v>
      </c>
      <c r="O157" s="11">
        <v>0</v>
      </c>
      <c r="P157" s="11">
        <v>1</v>
      </c>
      <c r="Q157" s="12">
        <f t="shared" si="4"/>
        <v>2</v>
      </c>
    </row>
    <row r="158" spans="1:17" s="13" customFormat="1" ht="15" thickTop="1" thickBot="1">
      <c r="A158" s="11">
        <v>156</v>
      </c>
      <c r="B158" s="13">
        <f>Nivåfrågor!$A$466</f>
        <v>3</v>
      </c>
      <c r="C158" s="13">
        <f ca="1">Nivåfrågor!$B$466</f>
        <v>32</v>
      </c>
      <c r="D158" s="13" t="str">
        <f>Nivåfrågor!C466</f>
        <v>De senaste två åren, har organisationens arbetssätt för informationsklassning omfattat följande centrala delar?</v>
      </c>
      <c r="E158" s="13">
        <v>1</v>
      </c>
      <c r="F158" s="13" t="str">
        <f>Nivåfrågor!C469</f>
        <v xml:space="preserve">Utgå ifrån organisationens inventering av informationsmängder, informationssystem och nätverk </v>
      </c>
      <c r="G158" s="13">
        <v>0</v>
      </c>
      <c r="H158" s="13">
        <v>0</v>
      </c>
      <c r="I158" s="13">
        <v>1</v>
      </c>
      <c r="J158" s="13">
        <v>0</v>
      </c>
      <c r="K158" s="13">
        <v>0</v>
      </c>
      <c r="L158" s="13">
        <v>0</v>
      </c>
      <c r="M158" s="13">
        <v>0</v>
      </c>
      <c r="N158" s="13">
        <v>0</v>
      </c>
      <c r="O158" s="13">
        <v>0</v>
      </c>
      <c r="P158" s="13">
        <v>0</v>
      </c>
      <c r="Q158" s="14">
        <f t="shared" si="4"/>
        <v>1</v>
      </c>
    </row>
    <row r="159" spans="1:17" s="13" customFormat="1" ht="15" thickTop="1" thickBot="1">
      <c r="A159" s="11">
        <v>157</v>
      </c>
      <c r="B159" s="13">
        <f>Nivåfrågor!$A$466</f>
        <v>3</v>
      </c>
      <c r="C159" s="13">
        <f ca="1">Nivåfrågor!$B$466</f>
        <v>32</v>
      </c>
      <c r="D159" s="13" t="str">
        <f>Nivåfrågor!C466</f>
        <v>De senaste två åren, har organisationens arbetssätt för informationsklassning omfattat följande centrala delar?</v>
      </c>
      <c r="E159" s="13">
        <v>3</v>
      </c>
      <c r="F159" s="13" t="str">
        <f>Nivåfrågor!E469</f>
        <v>Utgå ifrån krav på tillgänglighet, riktighet och konfidentialitet</v>
      </c>
      <c r="G159" s="13">
        <v>0</v>
      </c>
      <c r="H159" s="13">
        <v>0</v>
      </c>
      <c r="I159" s="13">
        <v>1</v>
      </c>
      <c r="J159" s="13">
        <v>0</v>
      </c>
      <c r="K159" s="13">
        <v>0</v>
      </c>
      <c r="L159" s="13">
        <v>0</v>
      </c>
      <c r="M159" s="13">
        <v>0</v>
      </c>
      <c r="N159" s="13">
        <v>0</v>
      </c>
      <c r="O159" s="13">
        <v>0</v>
      </c>
      <c r="P159" s="13">
        <v>0</v>
      </c>
      <c r="Q159" s="14">
        <f t="shared" si="4"/>
        <v>1</v>
      </c>
    </row>
    <row r="160" spans="1:17" s="13" customFormat="1" ht="15" thickTop="1" thickBot="1">
      <c r="A160" s="11">
        <v>158</v>
      </c>
      <c r="B160" s="13">
        <f>Nivåfrågor!$A$466</f>
        <v>3</v>
      </c>
      <c r="C160" s="13">
        <f ca="1">Nivåfrågor!$B$466</f>
        <v>32</v>
      </c>
      <c r="D160" s="13" t="str">
        <f>Nivåfrågor!C466</f>
        <v>De senaste två åren, har organisationens arbetssätt för informationsklassning omfattat följande centrala delar?</v>
      </c>
      <c r="E160" s="13">
        <v>2</v>
      </c>
      <c r="F160" s="13" t="str">
        <f>Nivåfrågor!D469</f>
        <v>Beakta tillämplig lagstiftning, inklusive offentlighets- och sekretesslagen, dataskyddsförordningen, säkerhetsskyddslagen, arkivlagen, samt krisberedskapsförordningen eller lagen om extraordinära händelser</v>
      </c>
      <c r="G160" s="13">
        <v>0</v>
      </c>
      <c r="H160" s="13">
        <v>0</v>
      </c>
      <c r="I160" s="13">
        <v>1</v>
      </c>
      <c r="J160" s="13">
        <v>0</v>
      </c>
      <c r="K160" s="13">
        <v>0</v>
      </c>
      <c r="L160" s="13">
        <v>0</v>
      </c>
      <c r="M160" s="13">
        <v>0</v>
      </c>
      <c r="N160" s="13">
        <v>0</v>
      </c>
      <c r="O160" s="13">
        <v>0</v>
      </c>
      <c r="P160" s="13">
        <v>0</v>
      </c>
      <c r="Q160" s="14">
        <f t="shared" si="4"/>
        <v>1</v>
      </c>
    </row>
    <row r="161" spans="1:17" s="13" customFormat="1" ht="15" thickTop="1" thickBot="1">
      <c r="A161" s="11">
        <v>159</v>
      </c>
      <c r="B161" s="13">
        <f>Nivåfrågor!$A$466</f>
        <v>3</v>
      </c>
      <c r="C161" s="13">
        <f ca="1">Nivåfrågor!$B$466</f>
        <v>32</v>
      </c>
      <c r="D161" s="13" t="str">
        <f>Nivåfrågor!C466</f>
        <v>De senaste två åren, har organisationens arbetssätt för informationsklassning omfattat följande centrala delar?</v>
      </c>
      <c r="E161" s="13">
        <v>4</v>
      </c>
      <c r="F161" s="13" t="str">
        <f>Nivåfrågor!C471</f>
        <v xml:space="preserve">Stödjas av medarbetare med särskild kompetens inom informationsklassning </v>
      </c>
      <c r="G161" s="13">
        <v>0</v>
      </c>
      <c r="H161" s="13">
        <v>0</v>
      </c>
      <c r="I161" s="13">
        <v>1</v>
      </c>
      <c r="J161" s="13">
        <v>0</v>
      </c>
      <c r="K161" s="13">
        <v>0</v>
      </c>
      <c r="L161" s="13">
        <v>0</v>
      </c>
      <c r="M161" s="13">
        <v>0</v>
      </c>
      <c r="N161" s="13">
        <v>0</v>
      </c>
      <c r="O161" s="13">
        <v>0</v>
      </c>
      <c r="P161" s="13">
        <v>0</v>
      </c>
      <c r="Q161" s="14">
        <f t="shared" ref="Q161:Q202" si="5">SUM(G161:P161)</f>
        <v>1</v>
      </c>
    </row>
    <row r="162" spans="1:17" s="13" customFormat="1" ht="15" thickTop="1" thickBot="1">
      <c r="A162" s="11">
        <v>160</v>
      </c>
      <c r="B162" s="13">
        <f>Nivåfrågor!$A$466</f>
        <v>3</v>
      </c>
      <c r="C162" s="13">
        <f ca="1">Nivåfrågor!$B$466</f>
        <v>32</v>
      </c>
      <c r="D162" s="13" t="str">
        <f>Nivåfrågor!C466</f>
        <v>De senaste två åren, har organisationens arbetssätt för informationsklassning omfattat följande centrala delar?</v>
      </c>
      <c r="E162" s="13">
        <v>5</v>
      </c>
      <c r="F162" s="13" t="str">
        <f>Nivåfrågor!D471</f>
        <v xml:space="preserve">Granskas och godkännas av berörda informationsägare </v>
      </c>
      <c r="G162" s="13">
        <v>0</v>
      </c>
      <c r="H162" s="13">
        <v>0</v>
      </c>
      <c r="I162" s="13">
        <v>1</v>
      </c>
      <c r="J162" s="13">
        <v>0</v>
      </c>
      <c r="K162" s="13">
        <v>0</v>
      </c>
      <c r="L162" s="13">
        <v>0</v>
      </c>
      <c r="M162" s="13">
        <v>0</v>
      </c>
      <c r="N162" s="13">
        <v>0</v>
      </c>
      <c r="O162" s="13">
        <v>0</v>
      </c>
      <c r="P162" s="13">
        <v>0</v>
      </c>
      <c r="Q162" s="14">
        <f t="shared" si="5"/>
        <v>1</v>
      </c>
    </row>
    <row r="163" spans="1:17" s="17" customFormat="1" ht="15" thickTop="1" thickBot="1">
      <c r="A163" s="11">
        <v>161</v>
      </c>
      <c r="B163" s="17">
        <f>Nivåfrågor!$A$480</f>
        <v>3</v>
      </c>
      <c r="C163" s="17">
        <f ca="1">Nivåfrågor!$B$480</f>
        <v>33</v>
      </c>
      <c r="D163" s="17" t="str">
        <f>Nivåfrågor!C480</f>
        <v>De senaste två åren, har organisationens arbetssätt för analys och hantering av informationssäkerhetsrisker omfattat följande centrala delar?</v>
      </c>
      <c r="E163" s="17">
        <v>1</v>
      </c>
      <c r="F163" s="17" t="str">
        <f>Nivåfrågor!C483</f>
        <v xml:space="preserve">Utgå ifrån organisationens informationsklassning av berörda informationsmängder, informationssystem och nätverk </v>
      </c>
      <c r="G163" s="17">
        <v>1</v>
      </c>
      <c r="H163" s="17">
        <v>0</v>
      </c>
      <c r="I163" s="17">
        <v>0</v>
      </c>
      <c r="J163" s="17">
        <v>0</v>
      </c>
      <c r="K163" s="17">
        <v>0</v>
      </c>
      <c r="L163" s="17">
        <v>0</v>
      </c>
      <c r="M163" s="17">
        <v>0</v>
      </c>
      <c r="N163" s="17">
        <v>0</v>
      </c>
      <c r="O163" s="17">
        <v>0</v>
      </c>
      <c r="P163" s="17">
        <v>0</v>
      </c>
      <c r="Q163" s="18">
        <f t="shared" si="5"/>
        <v>1</v>
      </c>
    </row>
    <row r="164" spans="1:17" s="17" customFormat="1" ht="15" thickTop="1" thickBot="1">
      <c r="A164" s="11">
        <v>162</v>
      </c>
      <c r="B164" s="17">
        <f>Nivåfrågor!$A$480</f>
        <v>3</v>
      </c>
      <c r="C164" s="17">
        <f ca="1">Nivåfrågor!$B$480</f>
        <v>33</v>
      </c>
      <c r="D164" s="17" t="str">
        <f>Nivåfrågor!C480</f>
        <v>De senaste två åren, har organisationens arbetssätt för analys och hantering av informationssäkerhetsrisker omfattat följande centrala delar?</v>
      </c>
      <c r="E164" s="17">
        <v>2</v>
      </c>
      <c r="F164" s="17" t="str">
        <f>Nivåfrågor!D483</f>
        <v>Utgå ifrån en specifik uppgift som ska lösas med stöd av analysen av informationssäkerhetsrisker</v>
      </c>
      <c r="G164" s="17">
        <v>1</v>
      </c>
      <c r="H164" s="17">
        <v>0</v>
      </c>
      <c r="I164" s="17">
        <v>0</v>
      </c>
      <c r="J164" s="17">
        <v>0</v>
      </c>
      <c r="K164" s="17">
        <v>0</v>
      </c>
      <c r="L164" s="17">
        <v>0</v>
      </c>
      <c r="M164" s="17">
        <v>0</v>
      </c>
      <c r="N164" s="17">
        <v>0</v>
      </c>
      <c r="O164" s="17">
        <v>0</v>
      </c>
      <c r="P164" s="17">
        <v>0</v>
      </c>
      <c r="Q164" s="18">
        <f t="shared" si="5"/>
        <v>1</v>
      </c>
    </row>
    <row r="165" spans="1:17" s="17" customFormat="1" ht="15" thickTop="1" thickBot="1">
      <c r="A165" s="11">
        <v>163</v>
      </c>
      <c r="B165" s="17">
        <f>Nivåfrågor!$A$480</f>
        <v>3</v>
      </c>
      <c r="C165" s="17">
        <f ca="1">Nivåfrågor!$B$480</f>
        <v>33</v>
      </c>
      <c r="D165" s="17" t="str">
        <f>Nivåfrågor!C480</f>
        <v>De senaste två åren, har organisationens arbetssätt för analys och hantering av informationssäkerhetsrisker omfattat följande centrala delar?</v>
      </c>
      <c r="E165" s="17">
        <v>3</v>
      </c>
      <c r="F165" s="17" t="str">
        <f>Nivåfrågor!E483</f>
        <v>Utvärdera riskers påverkan på informationsmängders, informationssystems och nätverks tillgänglighet, riktighet och konfidentialitet</v>
      </c>
      <c r="G165" s="17">
        <v>1</v>
      </c>
      <c r="H165" s="17">
        <v>0</v>
      </c>
      <c r="I165" s="17">
        <v>0</v>
      </c>
      <c r="J165" s="17">
        <v>0</v>
      </c>
      <c r="K165" s="17">
        <v>0</v>
      </c>
      <c r="L165" s="17">
        <v>0</v>
      </c>
      <c r="M165" s="17">
        <v>0</v>
      </c>
      <c r="N165" s="17">
        <v>1</v>
      </c>
      <c r="O165" s="17">
        <v>0</v>
      </c>
      <c r="P165" s="17">
        <v>0</v>
      </c>
      <c r="Q165" s="18">
        <f t="shared" si="5"/>
        <v>2</v>
      </c>
    </row>
    <row r="166" spans="1:17" s="17" customFormat="1" ht="15" thickTop="1" thickBot="1">
      <c r="A166" s="11">
        <v>164</v>
      </c>
      <c r="B166" s="17">
        <f>Nivåfrågor!$A$480</f>
        <v>3</v>
      </c>
      <c r="C166" s="17">
        <f ca="1">Nivåfrågor!$B$480</f>
        <v>33</v>
      </c>
      <c r="D166" s="17" t="str">
        <f>Nivåfrågor!C480</f>
        <v>De senaste två åren, har organisationens arbetssätt för analys och hantering av informationssäkerhetsrisker omfattat följande centrala delar?</v>
      </c>
      <c r="E166" s="17">
        <v>4</v>
      </c>
      <c r="F166" s="17" t="str">
        <f>Nivåfrågor!C485</f>
        <v xml:space="preserve">Stödjas av medarbetare med särskild kompetens inom analys av informationssäkerhetsrisker </v>
      </c>
      <c r="G166" s="17">
        <v>1</v>
      </c>
      <c r="H166" s="17">
        <v>0</v>
      </c>
      <c r="I166" s="17">
        <v>0</v>
      </c>
      <c r="J166" s="17">
        <v>0</v>
      </c>
      <c r="K166" s="17">
        <v>0</v>
      </c>
      <c r="L166" s="17">
        <v>0</v>
      </c>
      <c r="M166" s="17">
        <v>0</v>
      </c>
      <c r="N166" s="17">
        <v>0</v>
      </c>
      <c r="O166" s="17">
        <v>0</v>
      </c>
      <c r="P166" s="17">
        <v>0</v>
      </c>
      <c r="Q166" s="18">
        <f t="shared" si="5"/>
        <v>1</v>
      </c>
    </row>
    <row r="167" spans="1:17" s="17" customFormat="1" ht="15" thickTop="1" thickBot="1">
      <c r="A167" s="11">
        <v>165</v>
      </c>
      <c r="B167" s="17">
        <f>Nivåfrågor!$A$480</f>
        <v>3</v>
      </c>
      <c r="C167" s="17">
        <f ca="1">Nivåfrågor!$B$480</f>
        <v>33</v>
      </c>
      <c r="D167" s="17" t="str">
        <f>Nivåfrågor!C480</f>
        <v>De senaste två åren, har organisationens arbetssätt för analys och hantering av informationssäkerhetsrisker omfattat följande centrala delar?</v>
      </c>
      <c r="E167" s="17">
        <v>5</v>
      </c>
      <c r="F167" s="17" t="str">
        <f>Nivåfrågor!D485</f>
        <v xml:space="preserve">Granskas och godkännas av berörda informationsägare </v>
      </c>
      <c r="G167" s="17">
        <v>1</v>
      </c>
      <c r="H167" s="17">
        <v>0</v>
      </c>
      <c r="I167" s="17">
        <v>0</v>
      </c>
      <c r="J167" s="17">
        <v>0</v>
      </c>
      <c r="K167" s="17">
        <v>0</v>
      </c>
      <c r="L167" s="17">
        <v>0</v>
      </c>
      <c r="M167" s="17">
        <v>0</v>
      </c>
      <c r="N167" s="17">
        <v>0</v>
      </c>
      <c r="O167" s="17">
        <v>0</v>
      </c>
      <c r="P167" s="17">
        <v>0</v>
      </c>
      <c r="Q167" s="18">
        <f t="shared" si="5"/>
        <v>1</v>
      </c>
    </row>
    <row r="168" spans="1:17" s="19" customFormat="1" ht="15" thickTop="1" thickBot="1">
      <c r="A168" s="11">
        <v>166</v>
      </c>
      <c r="B168" s="19">
        <f>Nivåfrågor!$A$494</f>
        <v>3</v>
      </c>
      <c r="C168" s="19">
        <f ca="1">Nivåfrågor!$B$494</f>
        <v>34</v>
      </c>
      <c r="D168" s="19" t="str">
        <f>Nivåfrågor!C494</f>
        <v xml:space="preserve">De senaste två åren, har organisationens arbetssätt för analys och hantering av informationssäkerhetsrisker omfattat bedömning av följande centrala typer av skadeverkan och grad av skadeverkan? </v>
      </c>
      <c r="E168" s="19">
        <v>1</v>
      </c>
      <c r="F168" s="19" t="str">
        <f>Nivåfrågor!C497</f>
        <v>Informationsmängder, informationssystem och nätverk (den egna organisationens och andras)</v>
      </c>
      <c r="G168" s="19">
        <v>1</v>
      </c>
      <c r="H168" s="19">
        <v>0</v>
      </c>
      <c r="I168" s="19">
        <v>0</v>
      </c>
      <c r="J168" s="19">
        <v>0</v>
      </c>
      <c r="K168" s="19">
        <v>0</v>
      </c>
      <c r="L168" s="19">
        <v>0</v>
      </c>
      <c r="M168" s="19">
        <v>0</v>
      </c>
      <c r="N168" s="19">
        <v>0</v>
      </c>
      <c r="O168" s="19">
        <v>0</v>
      </c>
      <c r="P168" s="19">
        <v>0</v>
      </c>
      <c r="Q168" s="20">
        <f t="shared" si="5"/>
        <v>1</v>
      </c>
    </row>
    <row r="169" spans="1:17" s="19" customFormat="1" ht="15" thickTop="1" thickBot="1">
      <c r="A169" s="11">
        <v>167</v>
      </c>
      <c r="B169" s="19">
        <f>Nivåfrågor!$A$494</f>
        <v>3</v>
      </c>
      <c r="C169" s="19">
        <f ca="1">Nivåfrågor!$B$494</f>
        <v>34</v>
      </c>
      <c r="D169" s="19" t="str">
        <f>Nivåfrågor!C494</f>
        <v xml:space="preserve">De senaste två åren, har organisationens arbetssätt för analys och hantering av informationssäkerhetsrisker omfattat bedömning av följande centrala typer av skadeverkan och grad av skadeverkan? </v>
      </c>
      <c r="E169" s="19">
        <v>2</v>
      </c>
      <c r="F169" s="19" t="str">
        <f>Nivåfrågor!D497</f>
        <v xml:space="preserve">Människors liv och hälsa (de egna medarbetarnas och andras) </v>
      </c>
      <c r="G169" s="19">
        <v>1</v>
      </c>
      <c r="H169" s="19">
        <v>0</v>
      </c>
      <c r="I169" s="19">
        <v>0</v>
      </c>
      <c r="J169" s="19">
        <v>0</v>
      </c>
      <c r="K169" s="19">
        <v>0</v>
      </c>
      <c r="L169" s="19">
        <v>0</v>
      </c>
      <c r="M169" s="19">
        <v>0</v>
      </c>
      <c r="N169" s="19">
        <v>0</v>
      </c>
      <c r="O169" s="19">
        <v>0</v>
      </c>
      <c r="P169" s="19">
        <v>0</v>
      </c>
      <c r="Q169" s="20">
        <f t="shared" si="5"/>
        <v>1</v>
      </c>
    </row>
    <row r="170" spans="1:17" s="19" customFormat="1" ht="15" thickTop="1" thickBot="1">
      <c r="A170" s="11">
        <v>168</v>
      </c>
      <c r="B170" s="19">
        <f>Nivåfrågor!$A$494</f>
        <v>3</v>
      </c>
      <c r="C170" s="19">
        <f ca="1">Nivåfrågor!$B$494</f>
        <v>34</v>
      </c>
      <c r="D170" s="19" t="str">
        <f>Nivåfrågor!C494</f>
        <v xml:space="preserve">De senaste två åren, har organisationens arbetssätt för analys och hantering av informationssäkerhetsrisker omfattat bedömning av följande centrala typer av skadeverkan och grad av skadeverkan? </v>
      </c>
      <c r="E170" s="19">
        <v>3</v>
      </c>
      <c r="F170" s="19" t="str">
        <f>Nivåfrågor!E497</f>
        <v>Finansiella tillgångar och övrig egendom (den egna organisationens och andra människors eller organisationers)</v>
      </c>
      <c r="G170" s="19">
        <v>1</v>
      </c>
      <c r="H170" s="19">
        <v>0</v>
      </c>
      <c r="I170" s="19">
        <v>0</v>
      </c>
      <c r="J170" s="19">
        <v>0</v>
      </c>
      <c r="K170" s="19">
        <v>0</v>
      </c>
      <c r="L170" s="19">
        <v>0</v>
      </c>
      <c r="M170" s="19">
        <v>0</v>
      </c>
      <c r="N170" s="19">
        <v>0</v>
      </c>
      <c r="O170" s="19">
        <v>0</v>
      </c>
      <c r="P170" s="19">
        <v>0</v>
      </c>
      <c r="Q170" s="20">
        <f t="shared" si="5"/>
        <v>1</v>
      </c>
    </row>
    <row r="171" spans="1:17" s="19" customFormat="1" ht="15" thickTop="1" thickBot="1">
      <c r="A171" s="11">
        <v>169</v>
      </c>
      <c r="B171" s="19">
        <f>Nivåfrågor!$A$494</f>
        <v>3</v>
      </c>
      <c r="C171" s="19">
        <f ca="1">Nivåfrågor!$B$494</f>
        <v>34</v>
      </c>
      <c r="D171" s="19" t="str">
        <f>Nivåfrågor!C494</f>
        <v xml:space="preserve">De senaste två åren, har organisationens arbetssätt för analys och hantering av informationssäkerhetsrisker omfattat bedömning av följande centrala typer av skadeverkan och grad av skadeverkan? </v>
      </c>
      <c r="E171" s="19">
        <v>4</v>
      </c>
      <c r="F171" s="19" t="str">
        <f>Nivåfrågor!C499</f>
        <v xml:space="preserve">Tillhandahållande av tjänster (den egna organisationens och andra organisationers) </v>
      </c>
      <c r="G171" s="19">
        <v>1</v>
      </c>
      <c r="H171" s="19">
        <v>0</v>
      </c>
      <c r="I171" s="19">
        <v>0</v>
      </c>
      <c r="J171" s="19">
        <v>0</v>
      </c>
      <c r="K171" s="19">
        <v>0</v>
      </c>
      <c r="L171" s="19">
        <v>0</v>
      </c>
      <c r="M171" s="19">
        <v>0</v>
      </c>
      <c r="N171" s="19">
        <v>0</v>
      </c>
      <c r="O171" s="19">
        <v>0</v>
      </c>
      <c r="P171" s="19">
        <v>0</v>
      </c>
      <c r="Q171" s="20">
        <f t="shared" si="5"/>
        <v>1</v>
      </c>
    </row>
    <row r="172" spans="1:17" s="19" customFormat="1" ht="15" thickTop="1" thickBot="1">
      <c r="A172" s="11">
        <v>170</v>
      </c>
      <c r="B172" s="19">
        <f>Nivåfrågor!$A$494</f>
        <v>3</v>
      </c>
      <c r="C172" s="19">
        <f ca="1">Nivåfrågor!$B$494</f>
        <v>34</v>
      </c>
      <c r="D172" s="19" t="str">
        <f>Nivåfrågor!C494</f>
        <v xml:space="preserve">De senaste två åren, har organisationens arbetssätt för analys och hantering av informationssäkerhetsrisker omfattat bedömning av följande centrala typer av skadeverkan och grad av skadeverkan? </v>
      </c>
      <c r="E172" s="19">
        <v>5</v>
      </c>
      <c r="F172" s="19" t="str">
        <f>Nivåfrågor!D499</f>
        <v>Förtroende (allmänhetens eller andras, för organisationen eller andra organisationer, för egna eller andras tjänster)</v>
      </c>
      <c r="G172" s="19">
        <v>1</v>
      </c>
      <c r="H172" s="19">
        <v>0</v>
      </c>
      <c r="I172" s="19">
        <v>0</v>
      </c>
      <c r="J172" s="19">
        <v>0</v>
      </c>
      <c r="K172" s="19">
        <v>0</v>
      </c>
      <c r="L172" s="19">
        <v>0</v>
      </c>
      <c r="M172" s="19">
        <v>0</v>
      </c>
      <c r="N172" s="19">
        <v>0</v>
      </c>
      <c r="O172" s="19">
        <v>0</v>
      </c>
      <c r="P172" s="19">
        <v>0</v>
      </c>
      <c r="Q172" s="20">
        <f t="shared" si="5"/>
        <v>1</v>
      </c>
    </row>
    <row r="173" spans="1:17" s="21" customFormat="1" ht="15" thickTop="1" thickBot="1">
      <c r="A173" s="11">
        <v>171</v>
      </c>
      <c r="B173" s="21">
        <f>Nivåfrågor!$A$508</f>
        <v>3</v>
      </c>
      <c r="C173" s="21">
        <f ca="1">Nivåfrågor!$B$508</f>
        <v>35</v>
      </c>
      <c r="D173" s="21" t="str">
        <f>Nivåfrågor!C508</f>
        <v>De senaste två åren, har organisationens arbetssätt för analys och hantering av informationssäkerhetsrisker omfattat följande centrala typer av sannolikhetsbedömning?</v>
      </c>
      <c r="E173" s="21">
        <v>1</v>
      </c>
      <c r="F173" s="21" t="str">
        <f>Nivåfrågor!C511</f>
        <v xml:space="preserve">Hur ofta risken kan väntas inträffa givet de rådande omständigheterna </v>
      </c>
      <c r="G173" s="21">
        <v>1</v>
      </c>
      <c r="H173" s="21">
        <v>0</v>
      </c>
      <c r="I173" s="21">
        <v>0</v>
      </c>
      <c r="J173" s="21">
        <v>0</v>
      </c>
      <c r="K173" s="21">
        <v>0</v>
      </c>
      <c r="L173" s="21">
        <v>0</v>
      </c>
      <c r="M173" s="21">
        <v>0</v>
      </c>
      <c r="N173" s="21">
        <v>0</v>
      </c>
      <c r="O173" s="21">
        <v>0</v>
      </c>
      <c r="P173" s="21">
        <v>0</v>
      </c>
      <c r="Q173" s="22">
        <f t="shared" si="5"/>
        <v>1</v>
      </c>
    </row>
    <row r="174" spans="1:17" s="21" customFormat="1" ht="15" thickTop="1" thickBot="1">
      <c r="A174" s="11">
        <v>172</v>
      </c>
      <c r="B174" s="21">
        <f>Nivåfrågor!$A$508</f>
        <v>3</v>
      </c>
      <c r="C174" s="21">
        <f ca="1">Nivåfrågor!$B$508</f>
        <v>35</v>
      </c>
      <c r="D174" s="21" t="str">
        <f>Nivåfrågor!C508</f>
        <v>De senaste två åren, har organisationens arbetssätt för analys och hantering av informationssäkerhetsrisker omfattat följande centrala typer av sannolikhetsbedömning?</v>
      </c>
      <c r="E174" s="21">
        <v>2</v>
      </c>
      <c r="F174" s="21" t="str">
        <f>Nivåfrågor!D511</f>
        <v>När risken tidigast, senast och troligast kan väntas inträffa givet de rådande omständigheterna</v>
      </c>
      <c r="G174" s="21">
        <v>1</v>
      </c>
      <c r="H174" s="21">
        <v>0</v>
      </c>
      <c r="I174" s="21">
        <v>0</v>
      </c>
      <c r="J174" s="21">
        <v>0</v>
      </c>
      <c r="K174" s="21">
        <v>0</v>
      </c>
      <c r="L174" s="21">
        <v>0</v>
      </c>
      <c r="M174" s="21">
        <v>0</v>
      </c>
      <c r="N174" s="21">
        <v>0</v>
      </c>
      <c r="O174" s="21">
        <v>0</v>
      </c>
      <c r="P174" s="21">
        <v>0</v>
      </c>
      <c r="Q174" s="22">
        <f t="shared" si="5"/>
        <v>1</v>
      </c>
    </row>
    <row r="175" spans="1:17" s="21" customFormat="1" ht="15" thickTop="1" thickBot="1">
      <c r="A175" s="11">
        <v>173</v>
      </c>
      <c r="B175" s="21">
        <f>Nivåfrågor!$A$508</f>
        <v>3</v>
      </c>
      <c r="C175" s="21">
        <f ca="1">Nivåfrågor!$B$508</f>
        <v>35</v>
      </c>
      <c r="D175" s="21" t="str">
        <f>Nivåfrågor!C508</f>
        <v>De senaste två åren, har organisationens arbetssätt för analys och hantering av informationssäkerhetsrisker omfattat följande centrala typer av sannolikhetsbedömning?</v>
      </c>
      <c r="E175" s="21">
        <v>3</v>
      </c>
      <c r="F175" s="21" t="str">
        <f>Nivåfrågor!E511</f>
        <v xml:space="preserve">Hur ofta risken kan väntas inträffa om föreslagna säkerhetsåtgärder införs </v>
      </c>
      <c r="G175" s="21">
        <v>1</v>
      </c>
      <c r="H175" s="21">
        <v>0</v>
      </c>
      <c r="I175" s="21">
        <v>0</v>
      </c>
      <c r="J175" s="21">
        <v>0</v>
      </c>
      <c r="K175" s="21">
        <v>0</v>
      </c>
      <c r="L175" s="21">
        <v>0</v>
      </c>
      <c r="M175" s="21">
        <v>0</v>
      </c>
      <c r="N175" s="21">
        <v>0</v>
      </c>
      <c r="O175" s="21">
        <v>0</v>
      </c>
      <c r="P175" s="21">
        <v>0</v>
      </c>
      <c r="Q175" s="22">
        <f t="shared" si="5"/>
        <v>1</v>
      </c>
    </row>
    <row r="176" spans="1:17" s="21" customFormat="1" ht="15" thickTop="1" thickBot="1">
      <c r="A176" s="11">
        <v>174</v>
      </c>
      <c r="B176" s="21">
        <f>Nivåfrågor!$A$508</f>
        <v>3</v>
      </c>
      <c r="C176" s="21">
        <f ca="1">Nivåfrågor!$B$508</f>
        <v>35</v>
      </c>
      <c r="D176" s="21" t="str">
        <f>Nivåfrågor!C508</f>
        <v>De senaste två åren, har organisationens arbetssätt för analys och hantering av informationssäkerhetsrisker omfattat följande centrala typer av sannolikhetsbedömning?</v>
      </c>
      <c r="E176" s="21">
        <v>4</v>
      </c>
      <c r="F176" s="21" t="str">
        <f>Nivåfrågor!C513</f>
        <v>När risken tidigast, senast och troligast kan väntas inträffa om föreslagna säkerhetsåtgärder införs</v>
      </c>
      <c r="G176" s="21">
        <v>1</v>
      </c>
      <c r="H176" s="21">
        <v>0</v>
      </c>
      <c r="I176" s="21">
        <v>0</v>
      </c>
      <c r="J176" s="21">
        <v>0</v>
      </c>
      <c r="K176" s="21">
        <v>0</v>
      </c>
      <c r="L176" s="21">
        <v>0</v>
      </c>
      <c r="M176" s="21">
        <v>0</v>
      </c>
      <c r="N176" s="21">
        <v>0</v>
      </c>
      <c r="O176" s="21">
        <v>0</v>
      </c>
      <c r="P176" s="21">
        <v>0</v>
      </c>
      <c r="Q176" s="22">
        <f t="shared" si="5"/>
        <v>1</v>
      </c>
    </row>
    <row r="177" spans="1:17" s="21" customFormat="1" ht="15" thickTop="1" thickBot="1">
      <c r="A177" s="11">
        <v>175</v>
      </c>
      <c r="B177" s="21">
        <f>Nivåfrågor!$A$508</f>
        <v>3</v>
      </c>
      <c r="C177" s="21">
        <f ca="1">Nivåfrågor!$B$508</f>
        <v>35</v>
      </c>
      <c r="D177" s="21" t="str">
        <f>Nivåfrågor!C508</f>
        <v>De senaste två åren, har organisationens arbetssätt för analys och hantering av informationssäkerhetsrisker omfattat följande centrala typer av sannolikhetsbedömning?</v>
      </c>
      <c r="E177" s="21">
        <v>5</v>
      </c>
      <c r="F177" s="21" t="str">
        <f>Nivåfrågor!D513</f>
        <v>Hur säker man kan vara på sannolikhetsbedömningarna givet vad man vet och de antaganden man har gjort</v>
      </c>
      <c r="G177" s="21">
        <v>1</v>
      </c>
      <c r="H177" s="21">
        <v>0</v>
      </c>
      <c r="I177" s="21">
        <v>0</v>
      </c>
      <c r="J177" s="21">
        <v>0</v>
      </c>
      <c r="K177" s="21">
        <v>0</v>
      </c>
      <c r="L177" s="21">
        <v>0</v>
      </c>
      <c r="M177" s="21">
        <v>0</v>
      </c>
      <c r="N177" s="21">
        <v>0</v>
      </c>
      <c r="O177" s="21">
        <v>0</v>
      </c>
      <c r="P177" s="21">
        <v>0</v>
      </c>
      <c r="Q177" s="22">
        <f t="shared" si="5"/>
        <v>1</v>
      </c>
    </row>
    <row r="178" spans="1:17" s="17" customFormat="1" ht="15" thickTop="1" thickBot="1">
      <c r="A178" s="11">
        <v>176</v>
      </c>
      <c r="B178" s="17">
        <f>Nivåfrågor!A522</f>
        <v>3</v>
      </c>
      <c r="C178" s="17">
        <f ca="1">Nivåfrågor!B522</f>
        <v>36</v>
      </c>
      <c r="D178" s="17" t="str">
        <f>Nivåfrågor!C522</f>
        <v>De två senaste åren, har organisationens arbetssätt för analys och hantering av informationssäkerhetsrisker omfattat riskhantering med följande centrala delar?</v>
      </c>
      <c r="E178" s="17">
        <v>1</v>
      </c>
      <c r="F178" s="17" t="str">
        <f>Nivåfrågor!C525</f>
        <v>Varje identifierad informationssäkerhetsrisk har en riskägare</v>
      </c>
      <c r="G178" s="17">
        <v>1</v>
      </c>
      <c r="H178" s="17">
        <v>0</v>
      </c>
      <c r="I178" s="17">
        <v>0</v>
      </c>
      <c r="J178" s="17">
        <v>0</v>
      </c>
      <c r="K178" s="17">
        <v>0</v>
      </c>
      <c r="L178" s="17">
        <v>0</v>
      </c>
      <c r="M178" s="17">
        <v>0</v>
      </c>
      <c r="N178" s="17">
        <v>0</v>
      </c>
      <c r="O178" s="17">
        <v>0</v>
      </c>
      <c r="P178" s="17">
        <v>0</v>
      </c>
      <c r="Q178" s="18">
        <f t="shared" si="5"/>
        <v>1</v>
      </c>
    </row>
    <row r="179" spans="1:17" s="17" customFormat="1" ht="15" thickTop="1" thickBot="1">
      <c r="A179" s="11">
        <v>177</v>
      </c>
      <c r="B179" s="17">
        <f>Nivåfrågor!A522</f>
        <v>3</v>
      </c>
      <c r="C179" s="17">
        <f ca="1">Nivåfrågor!B522</f>
        <v>36</v>
      </c>
      <c r="D179" s="17" t="str">
        <f>Nivåfrågor!C522</f>
        <v>De två senaste åren, har organisationens arbetssätt för analys och hantering av informationssäkerhetsrisker omfattat riskhantering med följande centrala delar?</v>
      </c>
      <c r="E179" s="17">
        <v>2</v>
      </c>
      <c r="F179" s="17" t="str">
        <f>Nivåfrågor!D525</f>
        <v>Organisationen har ett ramverk för riskacceptans som definierar vilka informationssäkerhetsrisker som måste åtgärdas och vilka informationssäkerhetsrisker som kan accepteras utan åtgärd</v>
      </c>
      <c r="G179" s="17">
        <v>1</v>
      </c>
      <c r="H179" s="17">
        <v>0</v>
      </c>
      <c r="I179" s="17">
        <v>0</v>
      </c>
      <c r="J179" s="17">
        <v>0</v>
      </c>
      <c r="K179" s="17">
        <v>0</v>
      </c>
      <c r="L179" s="17">
        <v>0</v>
      </c>
      <c r="M179" s="17">
        <v>1</v>
      </c>
      <c r="N179" s="17">
        <v>0</v>
      </c>
      <c r="O179" s="17">
        <v>0</v>
      </c>
      <c r="P179" s="17">
        <v>0</v>
      </c>
      <c r="Q179" s="18">
        <f t="shared" si="5"/>
        <v>2</v>
      </c>
    </row>
    <row r="180" spans="1:17" s="17" customFormat="1" ht="15" thickTop="1" thickBot="1">
      <c r="A180" s="11">
        <v>178</v>
      </c>
      <c r="B180" s="17">
        <f>Nivåfrågor!A522</f>
        <v>3</v>
      </c>
      <c r="C180" s="17">
        <f ca="1">Nivåfrågor!B522</f>
        <v>36</v>
      </c>
      <c r="D180" s="17" t="str">
        <f>Nivåfrågor!C522</f>
        <v>De två senaste åren, har organisationens arbetssätt för analys och hantering av informationssäkerhetsrisker omfattat riskhantering med följande centrala delar?</v>
      </c>
      <c r="E180" s="17">
        <v>3</v>
      </c>
      <c r="F180" s="17" t="str">
        <f>Nivåfrågor!E525</f>
        <v>Analys av enskilda informationssäkerhetsrisker uppdateras efter att beslutade säkerhetsåtgärder har införts</v>
      </c>
      <c r="G180" s="17">
        <v>1</v>
      </c>
      <c r="H180" s="17">
        <v>0</v>
      </c>
      <c r="I180" s="17">
        <v>0</v>
      </c>
      <c r="J180" s="17">
        <v>0</v>
      </c>
      <c r="K180" s="17">
        <v>0</v>
      </c>
      <c r="L180" s="17">
        <v>0</v>
      </c>
      <c r="M180" s="17">
        <v>0</v>
      </c>
      <c r="N180" s="17">
        <v>0</v>
      </c>
      <c r="O180" s="17">
        <v>0</v>
      </c>
      <c r="P180" s="17">
        <v>0</v>
      </c>
      <c r="Q180" s="18">
        <f t="shared" si="5"/>
        <v>1</v>
      </c>
    </row>
    <row r="181" spans="1:17" s="17" customFormat="1" ht="15" thickTop="1" thickBot="1">
      <c r="A181" s="11">
        <v>179</v>
      </c>
      <c r="B181" s="17">
        <f>Nivåfrågor!A522</f>
        <v>3</v>
      </c>
      <c r="C181" s="17">
        <f ca="1">Nivåfrågor!B522</f>
        <v>36</v>
      </c>
      <c r="D181" s="17" t="str">
        <f>Nivåfrågor!C522</f>
        <v>De två senaste åren, har organisationens arbetssätt för analys och hantering av informationssäkerhetsrisker omfattat riskhantering med följande centrala delar?</v>
      </c>
      <c r="E181" s="17">
        <v>4</v>
      </c>
      <c r="F181" s="17" t="str">
        <f>Nivåfrågor!C527</f>
        <v>Inträffade avvikelser och incidenter används som underlag för analys av informationssäkerhetsrisker</v>
      </c>
      <c r="G181" s="17">
        <v>1</v>
      </c>
      <c r="H181" s="17">
        <v>1</v>
      </c>
      <c r="I181" s="17">
        <v>0</v>
      </c>
      <c r="J181" s="17">
        <v>0</v>
      </c>
      <c r="K181" s="17">
        <v>0</v>
      </c>
      <c r="L181" s="17">
        <v>0</v>
      </c>
      <c r="M181" s="17">
        <v>0</v>
      </c>
      <c r="N181" s="17">
        <v>0</v>
      </c>
      <c r="O181" s="17">
        <v>0</v>
      </c>
      <c r="P181" s="17">
        <v>0</v>
      </c>
      <c r="Q181" s="18">
        <f t="shared" si="5"/>
        <v>2</v>
      </c>
    </row>
    <row r="182" spans="1:17" s="17" customFormat="1" ht="15" thickTop="1" thickBot="1">
      <c r="A182" s="11">
        <v>180</v>
      </c>
      <c r="B182" s="17">
        <f>Nivåfrågor!A522</f>
        <v>3</v>
      </c>
      <c r="C182" s="17">
        <f ca="1">Nivåfrågor!B522</f>
        <v>36</v>
      </c>
      <c r="D182" s="17" t="str">
        <f>Nivåfrågor!C522</f>
        <v>De två senaste åren, har organisationens arbetssätt för analys och hantering av informationssäkerhetsrisker omfattat riskhantering med följande centrala delar?</v>
      </c>
      <c r="E182" s="17">
        <v>5</v>
      </c>
      <c r="F182" s="17" t="str">
        <f>Nivåfrågor!D527</f>
        <v>Status för informationssäkerhetsrisker följs upp utifrån definierade intervall</v>
      </c>
      <c r="G182" s="17">
        <v>1</v>
      </c>
      <c r="H182" s="17">
        <v>0</v>
      </c>
      <c r="I182" s="17">
        <v>0</v>
      </c>
      <c r="J182" s="17">
        <v>0</v>
      </c>
      <c r="K182" s="17">
        <v>0</v>
      </c>
      <c r="L182" s="17">
        <v>0</v>
      </c>
      <c r="M182" s="17">
        <v>0</v>
      </c>
      <c r="N182" s="17">
        <v>0</v>
      </c>
      <c r="O182" s="17">
        <v>0</v>
      </c>
      <c r="P182" s="17">
        <v>0</v>
      </c>
      <c r="Q182" s="18">
        <f t="shared" si="5"/>
        <v>1</v>
      </c>
    </row>
    <row r="183" spans="1:17" s="11" customFormat="1" ht="15" thickTop="1" thickBot="1">
      <c r="A183" s="11">
        <v>181</v>
      </c>
      <c r="B183" s="11">
        <f>Nivåfrågor!$A$536</f>
        <v>3</v>
      </c>
      <c r="C183" s="11">
        <f ca="1">Nivåfrågor!$B$536</f>
        <v>37</v>
      </c>
      <c r="D183" s="11" t="str">
        <f>Nivåfrågor!C536</f>
        <v>De senaste två åren, har organisationens arbetssätt för att säkerställa informationssäkerhet vid upphandling omfattat följande centrala delar?</v>
      </c>
      <c r="E183" s="11">
        <v>1</v>
      </c>
      <c r="F183" s="11" t="str">
        <f>Nivåfrågor!C539</f>
        <v xml:space="preserve">Klassa information och analysera informationssäkerhetsrisker för det som ska utkontrakteras/anskaffas </v>
      </c>
      <c r="G183" s="11">
        <v>1</v>
      </c>
      <c r="H183" s="11">
        <v>0</v>
      </c>
      <c r="I183" s="11">
        <v>1</v>
      </c>
      <c r="J183" s="11">
        <v>0</v>
      </c>
      <c r="K183" s="11">
        <v>0</v>
      </c>
      <c r="L183" s="11">
        <v>0</v>
      </c>
      <c r="M183" s="11">
        <v>0</v>
      </c>
      <c r="N183" s="11">
        <v>0</v>
      </c>
      <c r="O183" s="11">
        <v>1</v>
      </c>
      <c r="P183" s="11">
        <v>0</v>
      </c>
      <c r="Q183" s="12">
        <f t="shared" si="5"/>
        <v>3</v>
      </c>
    </row>
    <row r="184" spans="1:17" s="11" customFormat="1" ht="15" thickTop="1" thickBot="1">
      <c r="A184" s="11">
        <v>182</v>
      </c>
      <c r="B184" s="11">
        <f>Nivåfrågor!$A$536</f>
        <v>3</v>
      </c>
      <c r="C184" s="11">
        <f ca="1">Nivåfrågor!$B$536</f>
        <v>37</v>
      </c>
      <c r="D184" s="11" t="str">
        <f>Nivåfrågor!C536</f>
        <v>De senaste två åren, har organisationens arbetssätt för att säkerställa informationssäkerhet vid upphandling omfattat följande centrala delar?</v>
      </c>
      <c r="E184" s="11">
        <v>2</v>
      </c>
      <c r="F184" s="11" t="str">
        <f>Nivåfrågor!D539</f>
        <v>Bedöma behovet av åtgärder med anledning av informationsklassningens och riskanalysens resultat, samt att identifiera säkerhetsåtgärder</v>
      </c>
      <c r="G184" s="11">
        <v>1</v>
      </c>
      <c r="H184" s="11">
        <v>0</v>
      </c>
      <c r="I184" s="11">
        <v>1</v>
      </c>
      <c r="J184" s="11">
        <v>0</v>
      </c>
      <c r="K184" s="11">
        <v>0</v>
      </c>
      <c r="L184" s="11">
        <v>0</v>
      </c>
      <c r="M184" s="11">
        <v>0</v>
      </c>
      <c r="N184" s="11">
        <v>0</v>
      </c>
      <c r="O184" s="11">
        <v>1</v>
      </c>
      <c r="P184" s="11">
        <v>0</v>
      </c>
      <c r="Q184" s="12">
        <f t="shared" si="5"/>
        <v>3</v>
      </c>
    </row>
    <row r="185" spans="1:17" s="11" customFormat="1" ht="15" thickTop="1" thickBot="1">
      <c r="A185" s="11">
        <v>183</v>
      </c>
      <c r="B185" s="11">
        <f>Nivåfrågor!$A$536</f>
        <v>3</v>
      </c>
      <c r="C185" s="11">
        <f ca="1">Nivåfrågor!$B$536</f>
        <v>37</v>
      </c>
      <c r="D185" s="11" t="str">
        <f>Nivåfrågor!C536</f>
        <v>De senaste två åren, har organisationens arbetssätt för att säkerställa informationssäkerhet vid upphandling omfattat följande centrala delar?</v>
      </c>
      <c r="E185" s="11">
        <v>3</v>
      </c>
      <c r="F185" s="11" t="str">
        <f>Nivåfrågor!E539</f>
        <v>Införa de säkerhetsåtgärder som organisationen har beslutat om utifrån informationsklassningens och riskanalysens resultat och som kan utföras av organisationen själv</v>
      </c>
      <c r="G185" s="11">
        <v>1</v>
      </c>
      <c r="H185" s="11">
        <v>0</v>
      </c>
      <c r="I185" s="11">
        <v>1</v>
      </c>
      <c r="J185" s="11">
        <v>0</v>
      </c>
      <c r="K185" s="11">
        <v>0</v>
      </c>
      <c r="L185" s="11">
        <v>0</v>
      </c>
      <c r="M185" s="11">
        <v>0</v>
      </c>
      <c r="N185" s="11">
        <v>0</v>
      </c>
      <c r="O185" s="11">
        <v>1</v>
      </c>
      <c r="P185" s="11">
        <v>0</v>
      </c>
      <c r="Q185" s="12">
        <f t="shared" si="5"/>
        <v>3</v>
      </c>
    </row>
    <row r="186" spans="1:17" s="11" customFormat="1" ht="15" thickTop="1" thickBot="1">
      <c r="A186" s="11">
        <v>184</v>
      </c>
      <c r="B186" s="11">
        <f>Nivåfrågor!$A$536</f>
        <v>3</v>
      </c>
      <c r="C186" s="11">
        <f ca="1">Nivåfrågor!$B$536</f>
        <v>37</v>
      </c>
      <c r="D186" s="11" t="str">
        <f>Nivåfrågor!C536</f>
        <v>De senaste två åren, har organisationens arbetssätt för att säkerställa informationssäkerhet vid upphandling omfattat följande centrala delar?</v>
      </c>
      <c r="E186" s="11">
        <v>4</v>
      </c>
      <c r="F186" s="11" t="str">
        <f>Nivåfrågor!C541</f>
        <v xml:space="preserve">Ställa krav på den kontrakterade parten utifrån informationsklassningens och riskanalysens resultat </v>
      </c>
      <c r="G186" s="11">
        <v>1</v>
      </c>
      <c r="H186" s="11">
        <v>0</v>
      </c>
      <c r="I186" s="11">
        <v>1</v>
      </c>
      <c r="J186" s="11">
        <v>0</v>
      </c>
      <c r="K186" s="11">
        <v>0</v>
      </c>
      <c r="L186" s="11">
        <v>0</v>
      </c>
      <c r="M186" s="11">
        <v>0</v>
      </c>
      <c r="N186" s="11">
        <v>0</v>
      </c>
      <c r="O186" s="11">
        <v>1</v>
      </c>
      <c r="P186" s="11">
        <v>0</v>
      </c>
      <c r="Q186" s="12">
        <f t="shared" si="5"/>
        <v>3</v>
      </c>
    </row>
    <row r="187" spans="1:17" s="11" customFormat="1" ht="15" thickTop="1" thickBot="1">
      <c r="A187" s="11">
        <v>185</v>
      </c>
      <c r="B187" s="11">
        <f>Nivåfrågor!$A$536</f>
        <v>3</v>
      </c>
      <c r="C187" s="11">
        <f ca="1">Nivåfrågor!$B$536</f>
        <v>37</v>
      </c>
      <c r="D187" s="11" t="str">
        <f>Nivåfrågor!C536</f>
        <v>De senaste två åren, har organisationens arbetssätt för att säkerställa informationssäkerhet vid upphandling omfattat följande centrala delar?</v>
      </c>
      <c r="E187" s="11">
        <v>5</v>
      </c>
      <c r="F187" s="11" t="str">
        <f>Nivåfrågor!D541</f>
        <v>Följa upp om de ställda kraven var ändamålsenliga och tillräckliga, samt om den kontrakterade parten har infört de säkerhetsåtgärder som avtalats</v>
      </c>
      <c r="G187" s="11">
        <v>0</v>
      </c>
      <c r="H187" s="11">
        <v>0</v>
      </c>
      <c r="I187" s="11">
        <v>0</v>
      </c>
      <c r="J187" s="11">
        <v>0</v>
      </c>
      <c r="K187" s="11">
        <v>0</v>
      </c>
      <c r="L187" s="11">
        <v>0</v>
      </c>
      <c r="M187" s="11">
        <v>0</v>
      </c>
      <c r="N187" s="11">
        <v>1</v>
      </c>
      <c r="O187" s="11">
        <v>1</v>
      </c>
      <c r="P187" s="11">
        <v>0</v>
      </c>
      <c r="Q187" s="12">
        <f t="shared" si="5"/>
        <v>2</v>
      </c>
    </row>
    <row r="188" spans="1:17" s="13" customFormat="1" ht="15" thickTop="1" thickBot="1">
      <c r="A188" s="11">
        <v>186</v>
      </c>
      <c r="B188" s="13">
        <f>Nivåfrågor!$A$550</f>
        <v>3</v>
      </c>
      <c r="C188" s="13">
        <f ca="1">Nivåfrågor!$B$550</f>
        <v>38</v>
      </c>
      <c r="D188" s="13" t="str">
        <f>Nivåfrågor!C550</f>
        <v>De senaste två åren, har organisationen undersökt och hanterat sina behov av att bygga beredskap för kriser och höjd beredskap?</v>
      </c>
      <c r="E188" s="13">
        <v>1</v>
      </c>
      <c r="F188" s="13" t="str">
        <f>Nivåfrågor!C553</f>
        <v>Vilka, om några, informationsmängder som kan omfattas av säkerhetsskydd, samt vid behov genomfört säkerhetsskyddsanalys och säkerställt att påkallade säkerhetsåtgärder är införda</v>
      </c>
      <c r="G188" s="13">
        <v>0</v>
      </c>
      <c r="H188" s="13">
        <v>0</v>
      </c>
      <c r="I188" s="13">
        <v>0</v>
      </c>
      <c r="J188" s="13">
        <v>1</v>
      </c>
      <c r="K188" s="13">
        <v>0</v>
      </c>
      <c r="L188" s="13">
        <v>0</v>
      </c>
      <c r="M188" s="13">
        <v>1</v>
      </c>
      <c r="N188" s="13">
        <v>0</v>
      </c>
      <c r="O188" s="13">
        <v>0</v>
      </c>
      <c r="P188" s="13">
        <v>0</v>
      </c>
      <c r="Q188" s="14">
        <f t="shared" si="5"/>
        <v>2</v>
      </c>
    </row>
    <row r="189" spans="1:17" s="13" customFormat="1" ht="15" thickTop="1" thickBot="1">
      <c r="A189" s="11">
        <v>187</v>
      </c>
      <c r="B189" s="13">
        <f>Nivåfrågor!$A$550</f>
        <v>3</v>
      </c>
      <c r="C189" s="13">
        <f ca="1">Nivåfrågor!$B$550</f>
        <v>38</v>
      </c>
      <c r="D189" s="13" t="str">
        <f>Nivåfrågor!C550</f>
        <v>De senaste två åren, har organisationen undersökt och hanterat sina behov av att bygga beredskap för kriser och höjd beredskap?</v>
      </c>
      <c r="E189" s="13">
        <v>2</v>
      </c>
      <c r="F189" s="13" t="str">
        <f>Nivåfrågor!D553</f>
        <v>Vilka, om några, informationsmängder som skulle vara nödvändiga för samverkan och ledning i händelse av kris eller höjd beredskap, samt vid behov säkerställt att påkallade säkerhetsåtgärder är införda</v>
      </c>
      <c r="G189" s="13">
        <v>0</v>
      </c>
      <c r="H189" s="13">
        <v>0</v>
      </c>
      <c r="I189" s="13">
        <v>0</v>
      </c>
      <c r="J189" s="13">
        <v>1</v>
      </c>
      <c r="K189" s="13">
        <v>0</v>
      </c>
      <c r="L189" s="13">
        <v>0</v>
      </c>
      <c r="M189" s="13">
        <v>1</v>
      </c>
      <c r="N189" s="13">
        <v>0</v>
      </c>
      <c r="O189" s="13">
        <v>0</v>
      </c>
      <c r="P189" s="13">
        <v>0</v>
      </c>
      <c r="Q189" s="14">
        <f t="shared" si="5"/>
        <v>2</v>
      </c>
    </row>
    <row r="190" spans="1:17" s="13" customFormat="1" ht="15" thickTop="1" thickBot="1">
      <c r="A190" s="11">
        <v>188</v>
      </c>
      <c r="B190" s="13">
        <f>Nivåfrågor!$A$550</f>
        <v>3</v>
      </c>
      <c r="C190" s="13">
        <f ca="1">Nivåfrågor!$B$550</f>
        <v>38</v>
      </c>
      <c r="D190" s="13" t="str">
        <f>Nivåfrågor!C550</f>
        <v>De senaste två åren, har organisationen undersökt och hanterat sina behov av att bygga beredskap för kriser och höjd beredskap?</v>
      </c>
      <c r="E190" s="13">
        <v>3</v>
      </c>
      <c r="F190" s="13" t="str">
        <f>Nivåfrågor!E553</f>
        <v>Eventuellt behov av att kunna upprätta, dela och ta emot säkerhetsskyddsklassificerade uppgifter samt vid behov säkerställt att påkallad förmåga finns</v>
      </c>
      <c r="G190" s="13">
        <v>0</v>
      </c>
      <c r="H190" s="13">
        <v>0</v>
      </c>
      <c r="I190" s="13">
        <v>0</v>
      </c>
      <c r="J190" s="13">
        <v>1</v>
      </c>
      <c r="K190" s="13">
        <v>0</v>
      </c>
      <c r="L190" s="13">
        <v>0</v>
      </c>
      <c r="M190" s="13">
        <v>1</v>
      </c>
      <c r="N190" s="13">
        <v>0</v>
      </c>
      <c r="O190" s="13">
        <v>0</v>
      </c>
      <c r="P190" s="13">
        <v>0</v>
      </c>
      <c r="Q190" s="14">
        <f t="shared" si="5"/>
        <v>2</v>
      </c>
    </row>
    <row r="191" spans="1:17" s="13" customFormat="1" ht="15" thickTop="1" thickBot="1">
      <c r="A191" s="11">
        <v>189</v>
      </c>
      <c r="B191" s="13">
        <f>Nivåfrågor!$A$550</f>
        <v>3</v>
      </c>
      <c r="C191" s="13">
        <f ca="1">Nivåfrågor!$B$550</f>
        <v>38</v>
      </c>
      <c r="D191" s="13" t="str">
        <f>Nivåfrågor!C550</f>
        <v>De senaste två åren, har organisationen undersökt och hanterat sina behov av att bygga beredskap för kriser och höjd beredskap?</v>
      </c>
      <c r="E191" s="13">
        <v>4</v>
      </c>
      <c r="F191" s="13" t="str">
        <f>Nivåfrågor!C555</f>
        <v>Eventuellt behov av kontinuitetshantering för att skydda sin information vid kris eller höjd beredskap, samt vid behov säkerställt att påkallad förmåga finns</v>
      </c>
      <c r="G191" s="13">
        <v>0</v>
      </c>
      <c r="H191" s="13">
        <v>1</v>
      </c>
      <c r="I191" s="13">
        <v>0</v>
      </c>
      <c r="J191" s="13">
        <v>1</v>
      </c>
      <c r="K191" s="13">
        <v>0</v>
      </c>
      <c r="L191" s="13">
        <v>0</v>
      </c>
      <c r="M191" s="13">
        <v>1</v>
      </c>
      <c r="N191" s="13">
        <v>0</v>
      </c>
      <c r="O191" s="13">
        <v>0</v>
      </c>
      <c r="P191" s="13">
        <v>0</v>
      </c>
      <c r="Q191" s="14">
        <f t="shared" si="5"/>
        <v>3</v>
      </c>
    </row>
    <row r="192" spans="1:17" s="13" customFormat="1" ht="15" thickTop="1" thickBot="1">
      <c r="A192" s="11">
        <v>190</v>
      </c>
      <c r="B192" s="13">
        <f>Nivåfrågor!$A$550</f>
        <v>3</v>
      </c>
      <c r="C192" s="13">
        <f ca="1">Nivåfrågor!$B$550</f>
        <v>38</v>
      </c>
      <c r="D192" s="13" t="str">
        <f>Nivåfrågor!C550</f>
        <v>De senaste två åren, har organisationen undersökt och hanterat sina behov av att bygga beredskap för kriser och höjd beredskap?</v>
      </c>
      <c r="E192" s="13">
        <v>5</v>
      </c>
      <c r="F192" s="13" t="str">
        <f>Nivåfrågor!D555</f>
        <v>Eventuellt behov av tillgång till alternativ ledningsplats samt vid behov säkerställt sådan tillgång</v>
      </c>
      <c r="G192" s="13">
        <v>0</v>
      </c>
      <c r="H192" s="13">
        <v>1</v>
      </c>
      <c r="I192" s="13">
        <v>0</v>
      </c>
      <c r="J192" s="13">
        <v>1</v>
      </c>
      <c r="K192" s="13">
        <v>0</v>
      </c>
      <c r="L192" s="13">
        <v>0</v>
      </c>
      <c r="M192" s="13">
        <v>1</v>
      </c>
      <c r="N192" s="13">
        <v>0</v>
      </c>
      <c r="O192" s="13">
        <v>0</v>
      </c>
      <c r="P192" s="13">
        <v>0</v>
      </c>
      <c r="Q192" s="14">
        <f t="shared" si="5"/>
        <v>3</v>
      </c>
    </row>
    <row r="193" spans="1:17" s="17" customFormat="1" ht="15" thickTop="1" thickBot="1">
      <c r="A193" s="11">
        <v>191</v>
      </c>
      <c r="B193" s="17">
        <f>Nivåfrågor!$A$568</f>
        <v>4</v>
      </c>
      <c r="C193" s="17">
        <f ca="1">Nivåfrågor!$B$568</f>
        <v>39</v>
      </c>
      <c r="D193" s="17" t="str">
        <f>Nivåfrågor!C568</f>
        <v>De senaste två åren, har organisationen undersökt vilka hinder respektive framgångsfaktorer som påverkar medarbetarnas möjligheter att arbeta på ett informationssäkert sätt?</v>
      </c>
      <c r="E193" s="17">
        <v>1</v>
      </c>
      <c r="F193" s="17" t="str">
        <f>Nivåfrågor!C571</f>
        <v>Alla medarbetare</v>
      </c>
      <c r="G193" s="17">
        <v>0</v>
      </c>
      <c r="H193" s="17">
        <v>0</v>
      </c>
      <c r="I193" s="17">
        <v>0</v>
      </c>
      <c r="J193" s="17">
        <v>1</v>
      </c>
      <c r="K193" s="17">
        <v>0</v>
      </c>
      <c r="L193" s="17">
        <v>1</v>
      </c>
      <c r="M193" s="17">
        <v>0</v>
      </c>
      <c r="N193" s="17">
        <v>1</v>
      </c>
      <c r="O193" s="17">
        <v>0</v>
      </c>
      <c r="P193" s="17">
        <v>1</v>
      </c>
      <c r="Q193" s="14">
        <f t="shared" si="5"/>
        <v>4</v>
      </c>
    </row>
    <row r="194" spans="1:17" s="17" customFormat="1" ht="15" thickTop="1" thickBot="1">
      <c r="A194" s="11">
        <v>192</v>
      </c>
      <c r="B194" s="17">
        <f>Nivåfrågor!$A$568</f>
        <v>4</v>
      </c>
      <c r="C194" s="17">
        <f ca="1">Nivåfrågor!$B$568</f>
        <v>39</v>
      </c>
      <c r="D194" s="17" t="str">
        <f>Nivåfrågor!C568</f>
        <v>De senaste två åren, har organisationen undersökt vilka hinder respektive framgångsfaktorer som påverkar medarbetarnas möjligheter att arbeta på ett informationssäkert sätt?</v>
      </c>
      <c r="E194" s="17">
        <v>2</v>
      </c>
      <c r="F194" s="17" t="str">
        <f>Nivåfrågor!D571</f>
        <v xml:space="preserve">75 % till mindre än 100 % av medarbetarna </v>
      </c>
      <c r="G194" s="17">
        <v>0</v>
      </c>
      <c r="H194" s="17">
        <v>0</v>
      </c>
      <c r="I194" s="17">
        <v>0</v>
      </c>
      <c r="J194" s="17">
        <v>1</v>
      </c>
      <c r="K194" s="17">
        <v>0</v>
      </c>
      <c r="L194" s="17">
        <v>1</v>
      </c>
      <c r="M194" s="17">
        <v>0</v>
      </c>
      <c r="N194" s="17">
        <v>1</v>
      </c>
      <c r="O194" s="17">
        <v>0</v>
      </c>
      <c r="P194" s="17">
        <v>1</v>
      </c>
      <c r="Q194" s="14">
        <f t="shared" si="5"/>
        <v>4</v>
      </c>
    </row>
    <row r="195" spans="1:17" s="17" customFormat="1" ht="15" thickTop="1" thickBot="1">
      <c r="A195" s="11">
        <v>193</v>
      </c>
      <c r="B195" s="17">
        <f>Nivåfrågor!$A$568</f>
        <v>4</v>
      </c>
      <c r="C195" s="17">
        <f ca="1">Nivåfrågor!$B$568</f>
        <v>39</v>
      </c>
      <c r="D195" s="17" t="str">
        <f>Nivåfrågor!C568</f>
        <v>De senaste två åren, har organisationen undersökt vilka hinder respektive framgångsfaktorer som påverkar medarbetarnas möjligheter att arbeta på ett informationssäkert sätt?</v>
      </c>
      <c r="E195" s="17">
        <v>3</v>
      </c>
      <c r="F195" s="17" t="str">
        <f>Nivåfrågor!E571</f>
        <v>50 % till mindre än 75 % av medarbetarna</v>
      </c>
      <c r="G195" s="17">
        <v>0</v>
      </c>
      <c r="H195" s="17">
        <v>0</v>
      </c>
      <c r="I195" s="17">
        <v>0</v>
      </c>
      <c r="J195" s="17">
        <v>1</v>
      </c>
      <c r="K195" s="17">
        <v>0</v>
      </c>
      <c r="L195" s="17">
        <v>1</v>
      </c>
      <c r="M195" s="17">
        <v>0</v>
      </c>
      <c r="N195" s="17">
        <v>1</v>
      </c>
      <c r="O195" s="17">
        <v>0</v>
      </c>
      <c r="P195" s="17">
        <v>1</v>
      </c>
      <c r="Q195" s="14">
        <f t="shared" si="5"/>
        <v>4</v>
      </c>
    </row>
    <row r="196" spans="1:17" s="17" customFormat="1" ht="15" thickTop="1" thickBot="1">
      <c r="A196" s="11">
        <v>194</v>
      </c>
      <c r="B196" s="17">
        <f>Nivåfrågor!$A$568</f>
        <v>4</v>
      </c>
      <c r="C196" s="17">
        <f ca="1">Nivåfrågor!$B$568</f>
        <v>39</v>
      </c>
      <c r="D196" s="17" t="str">
        <f>Nivåfrågor!C568</f>
        <v>De senaste två åren, har organisationen undersökt vilka hinder respektive framgångsfaktorer som påverkar medarbetarnas möjligheter att arbeta på ett informationssäkert sätt?</v>
      </c>
      <c r="E196" s="17">
        <v>4</v>
      </c>
      <c r="F196" s="17" t="str">
        <f>Nivåfrågor!C573</f>
        <v xml:space="preserve">25 % till mindre än 50 % av medarbetarna </v>
      </c>
      <c r="G196" s="17">
        <v>0</v>
      </c>
      <c r="H196" s="17">
        <v>0</v>
      </c>
      <c r="I196" s="17">
        <v>0</v>
      </c>
      <c r="J196" s="17">
        <v>1</v>
      </c>
      <c r="K196" s="17">
        <v>0</v>
      </c>
      <c r="L196" s="17">
        <v>1</v>
      </c>
      <c r="M196" s="17">
        <v>0</v>
      </c>
      <c r="N196" s="17">
        <v>1</v>
      </c>
      <c r="O196" s="17">
        <v>0</v>
      </c>
      <c r="P196" s="17">
        <v>1</v>
      </c>
      <c r="Q196" s="14">
        <f t="shared" si="5"/>
        <v>4</v>
      </c>
    </row>
    <row r="197" spans="1:17" s="17" customFormat="1" ht="15" thickTop="1" thickBot="1">
      <c r="A197" s="11">
        <v>195</v>
      </c>
      <c r="B197" s="17">
        <f>Nivåfrågor!$A$568</f>
        <v>4</v>
      </c>
      <c r="C197" s="17">
        <f ca="1">Nivåfrågor!$B$568</f>
        <v>39</v>
      </c>
      <c r="D197" s="17" t="str">
        <f>Nivåfrågor!C568</f>
        <v>De senaste två åren, har organisationen undersökt vilka hinder respektive framgångsfaktorer som påverkar medarbetarnas möjligheter att arbeta på ett informationssäkert sätt?</v>
      </c>
      <c r="E197" s="17">
        <v>5</v>
      </c>
      <c r="F197" s="17" t="str">
        <f>Nivåfrågor!D573</f>
        <v xml:space="preserve">Mer än 0 % till mindre än 25 % av medarbetarna </v>
      </c>
      <c r="G197" s="17">
        <v>0</v>
      </c>
      <c r="H197" s="17">
        <v>0</v>
      </c>
      <c r="I197" s="17">
        <v>0</v>
      </c>
      <c r="J197" s="17">
        <v>1</v>
      </c>
      <c r="K197" s="17">
        <v>0</v>
      </c>
      <c r="L197" s="17">
        <v>1</v>
      </c>
      <c r="M197" s="17">
        <v>0</v>
      </c>
      <c r="N197" s="17">
        <v>1</v>
      </c>
      <c r="O197" s="17">
        <v>0</v>
      </c>
      <c r="P197" s="17">
        <v>1</v>
      </c>
      <c r="Q197" s="14">
        <f t="shared" si="5"/>
        <v>4</v>
      </c>
    </row>
    <row r="198" spans="1:17" s="19" customFormat="1" ht="15" thickTop="1" thickBot="1">
      <c r="A198" s="11">
        <v>196</v>
      </c>
      <c r="B198" s="19">
        <f>Nivåfrågor!$A$582</f>
        <v>4</v>
      </c>
      <c r="C198" s="19">
        <f ca="1">Nivåfrågor!$B$582</f>
        <v>40</v>
      </c>
      <c r="D198" s="19" t="str">
        <f>Nivåfrågor!C582</f>
        <v>De senaste två åren, har organisationens ledning arbetat för att säkerställa ständiga förbättringar i det systematiska informationssäkerhetsarbetet?</v>
      </c>
      <c r="E198" s="19">
        <v>1</v>
      </c>
      <c r="F198" s="19" t="str">
        <f>Nivåfrågor!C585</f>
        <v>Ta bort eller reducera identifierade hinder för att arbeta på ett informationssäkert sätt</v>
      </c>
      <c r="G198" s="19">
        <v>0</v>
      </c>
      <c r="H198" s="19">
        <v>0</v>
      </c>
      <c r="I198" s="19">
        <v>0</v>
      </c>
      <c r="J198" s="19">
        <v>0</v>
      </c>
      <c r="K198" s="19">
        <v>1</v>
      </c>
      <c r="L198" s="19">
        <v>0</v>
      </c>
      <c r="M198" s="19">
        <v>1</v>
      </c>
      <c r="N198" s="19">
        <v>0</v>
      </c>
      <c r="O198" s="19">
        <v>0</v>
      </c>
      <c r="P198" s="19">
        <v>1</v>
      </c>
      <c r="Q198" s="14">
        <f t="shared" si="5"/>
        <v>3</v>
      </c>
    </row>
    <row r="199" spans="1:17" s="19" customFormat="1" ht="15" thickTop="1" thickBot="1">
      <c r="A199" s="11">
        <v>197</v>
      </c>
      <c r="B199" s="19">
        <f>Nivåfrågor!$A$582</f>
        <v>4</v>
      </c>
      <c r="C199" s="19">
        <f ca="1">Nivåfrågor!$B$582</f>
        <v>40</v>
      </c>
      <c r="D199" s="19" t="str">
        <f>Nivåfrågor!C582</f>
        <v>De senaste två åren, har organisationens ledning arbetat för att säkerställa ständiga förbättringar i det systematiska informationssäkerhetsarbetet?</v>
      </c>
      <c r="E199" s="19">
        <v>2</v>
      </c>
      <c r="F199" s="19" t="str">
        <f>Nivåfrågor!D585</f>
        <v>Införa eller stärka identifierade framgångsfaktorer för att arbeta på ett informationssäkert sätt</v>
      </c>
      <c r="G199" s="19">
        <v>0</v>
      </c>
      <c r="H199" s="19">
        <v>0</v>
      </c>
      <c r="I199" s="19">
        <v>0</v>
      </c>
      <c r="J199" s="19">
        <v>0</v>
      </c>
      <c r="K199" s="19">
        <v>1</v>
      </c>
      <c r="L199" s="19">
        <v>0</v>
      </c>
      <c r="M199" s="19">
        <v>1</v>
      </c>
      <c r="N199" s="19">
        <v>0</v>
      </c>
      <c r="O199" s="19">
        <v>0</v>
      </c>
      <c r="P199" s="19">
        <v>1</v>
      </c>
      <c r="Q199" s="14">
        <f t="shared" si="5"/>
        <v>3</v>
      </c>
    </row>
    <row r="200" spans="1:17" s="19" customFormat="1" ht="15" thickTop="1" thickBot="1">
      <c r="A200" s="11">
        <v>198</v>
      </c>
      <c r="B200" s="19">
        <f>Nivåfrågor!$A$582</f>
        <v>4</v>
      </c>
      <c r="C200" s="19">
        <f ca="1">Nivåfrågor!$B$582</f>
        <v>40</v>
      </c>
      <c r="D200" s="19" t="str">
        <f>Nivåfrågor!C582</f>
        <v>De senaste två åren, har organisationens ledning arbetat för att säkerställa ständiga förbättringar i det systematiska informationssäkerhetsarbetet?</v>
      </c>
      <c r="E200" s="19">
        <v>3</v>
      </c>
      <c r="F200" s="19" t="str">
        <f>Nivåfrågor!E585</f>
        <v>Utvärdera säkerhetsåtgärderna och vid behov ersätta, justera eller komplettera de säkerhetsåtgärder som inte har bedömts vara ändamålsenliga eller tillräckliga</v>
      </c>
      <c r="G200" s="19">
        <v>0</v>
      </c>
      <c r="H200" s="19">
        <v>0</v>
      </c>
      <c r="I200" s="19">
        <v>0</v>
      </c>
      <c r="J200" s="19">
        <v>0</v>
      </c>
      <c r="K200" s="19">
        <v>1</v>
      </c>
      <c r="L200" s="19">
        <v>0</v>
      </c>
      <c r="M200" s="19">
        <v>1</v>
      </c>
      <c r="N200" s="19">
        <v>0</v>
      </c>
      <c r="O200" s="19">
        <v>0</v>
      </c>
      <c r="P200" s="19">
        <v>1</v>
      </c>
      <c r="Q200" s="14">
        <f t="shared" si="5"/>
        <v>3</v>
      </c>
    </row>
    <row r="201" spans="1:17" s="19" customFormat="1" ht="15" thickTop="1" thickBot="1">
      <c r="A201" s="11">
        <v>199</v>
      </c>
      <c r="B201" s="19">
        <f>Nivåfrågor!$A$582</f>
        <v>4</v>
      </c>
      <c r="C201" s="19">
        <f ca="1">Nivåfrågor!$B$582</f>
        <v>40</v>
      </c>
      <c r="D201" s="19" t="str">
        <f>Nivåfrågor!C582</f>
        <v>De senaste två åren, har organisationens ledning arbetat för att säkerställa ständiga förbättringar i det systematiska informationssäkerhetsarbetet?</v>
      </c>
      <c r="E201" s="19">
        <v>4</v>
      </c>
      <c r="F201" s="19" t="str">
        <f>Nivåfrågor!C587</f>
        <v>Mäta resultaten av informationssäkerhetsarbetet med hjälp av indikatorer (exempelvis sådana som finns i fliken Analysstöd)</v>
      </c>
      <c r="G201" s="19">
        <v>0</v>
      </c>
      <c r="H201" s="19">
        <v>0</v>
      </c>
      <c r="I201" s="19">
        <v>0</v>
      </c>
      <c r="J201" s="19">
        <v>0</v>
      </c>
      <c r="K201" s="19">
        <v>1</v>
      </c>
      <c r="L201" s="19">
        <v>0</v>
      </c>
      <c r="M201" s="19">
        <v>1</v>
      </c>
      <c r="N201" s="19">
        <v>0</v>
      </c>
      <c r="O201" s="19">
        <v>0</v>
      </c>
      <c r="P201" s="19">
        <v>1</v>
      </c>
      <c r="Q201" s="14">
        <f t="shared" si="5"/>
        <v>3</v>
      </c>
    </row>
    <row r="202" spans="1:17" s="19" customFormat="1" ht="15" thickTop="1" thickBot="1">
      <c r="A202" s="11">
        <v>200</v>
      </c>
      <c r="B202" s="19">
        <f>Nivåfrågor!$A$582</f>
        <v>4</v>
      </c>
      <c r="C202" s="19">
        <f ca="1">Nivåfrågor!$B$582</f>
        <v>40</v>
      </c>
      <c r="D202" s="19" t="str">
        <f>Nivåfrågor!C582</f>
        <v>De senaste två åren, har organisationens ledning arbetat för att säkerställa ständiga förbättringar i det systematiska informationssäkerhetsarbetet?</v>
      </c>
      <c r="E202" s="19">
        <v>5</v>
      </c>
      <c r="F202" s="25" t="str">
        <f>Nivåfrågor!D587</f>
        <v>Integrera informationssäkerhetsarbetet med befintliga sätt att leda och styra organisationen</v>
      </c>
      <c r="G202" s="25">
        <v>0</v>
      </c>
      <c r="H202" s="25">
        <v>0</v>
      </c>
      <c r="I202" s="25">
        <v>0</v>
      </c>
      <c r="J202" s="25">
        <v>0</v>
      </c>
      <c r="K202" s="25">
        <v>1</v>
      </c>
      <c r="L202" s="25">
        <v>0</v>
      </c>
      <c r="M202" s="25">
        <v>1</v>
      </c>
      <c r="N202" s="25">
        <v>0</v>
      </c>
      <c r="O202" s="25">
        <v>0</v>
      </c>
      <c r="P202" s="25">
        <v>1</v>
      </c>
      <c r="Q202" s="14">
        <f t="shared" si="5"/>
        <v>3</v>
      </c>
    </row>
    <row r="203" spans="1:17" ht="15.5" thickTop="1" thickBot="1">
      <c r="B203" s="3"/>
      <c r="F203" s="23" t="s">
        <v>148</v>
      </c>
      <c r="G203" s="23">
        <f t="shared" ref="G203:P203" si="6">SUM(G$3:G$202)</f>
        <v>47</v>
      </c>
      <c r="H203" s="23">
        <f t="shared" si="6"/>
        <v>24</v>
      </c>
      <c r="I203" s="23">
        <f t="shared" si="6"/>
        <v>26</v>
      </c>
      <c r="J203" s="23">
        <f t="shared" si="6"/>
        <v>30</v>
      </c>
      <c r="K203" s="23">
        <f t="shared" si="6"/>
        <v>45</v>
      </c>
      <c r="L203" s="23">
        <f t="shared" si="6"/>
        <v>43</v>
      </c>
      <c r="M203" s="23">
        <f t="shared" si="6"/>
        <v>34</v>
      </c>
      <c r="N203" s="23">
        <f t="shared" si="6"/>
        <v>41</v>
      </c>
      <c r="O203" s="23">
        <f t="shared" si="6"/>
        <v>16</v>
      </c>
      <c r="P203" s="23">
        <f t="shared" si="6"/>
        <v>42</v>
      </c>
      <c r="Q203" s="1"/>
    </row>
    <row r="204" spans="1:17" ht="15" thickTop="1"/>
    <row r="205" spans="1:17">
      <c r="G205" t="str">
        <f t="shared" ref="G205:P205" si="7">G2</f>
        <v>Analys och hantering av informationssäkerhetsrisker</v>
      </c>
      <c r="H205" s="3" t="str">
        <f t="shared" si="7"/>
        <v>Incident- och kontinuitetshantering</v>
      </c>
      <c r="I205" s="3" t="str">
        <f t="shared" si="7"/>
        <v>Informationsklassning</v>
      </c>
      <c r="J205" s="3" t="str">
        <f t="shared" si="7"/>
        <v>Inventering, undersökningar och omvärldsbevakning</v>
      </c>
      <c r="K205" s="3" t="str">
        <f t="shared" si="7"/>
        <v>Ledningens styrning och kontroll</v>
      </c>
      <c r="L205" s="3" t="str">
        <f t="shared" si="7"/>
        <v>Medarbetarnas kunskaper och utbildningsverksamhet</v>
      </c>
      <c r="M205" s="3" t="str">
        <f t="shared" si="7"/>
        <v>Säkerhetsåtgärder och förbättringsarbete</v>
      </c>
      <c r="N205" s="3" t="str">
        <f t="shared" si="7"/>
        <v>Uppföljning och utvärdering</v>
      </c>
      <c r="O205" s="3" t="str">
        <f t="shared" si="7"/>
        <v>Upphandling</v>
      </c>
      <c r="P205" s="3" t="str">
        <f t="shared" si="7"/>
        <v>Upprättande och utveckling av säkerhetskultur</v>
      </c>
    </row>
    <row r="206" spans="1:17">
      <c r="F206" s="3" t="s">
        <v>134</v>
      </c>
      <c r="G206">
        <f>'Särskild återkoppling'!H53</f>
        <v>47</v>
      </c>
      <c r="H206">
        <f>'Särskild återkoppling'!H17</f>
        <v>24</v>
      </c>
      <c r="I206">
        <f>'Särskild återkoppling'!H67</f>
        <v>26</v>
      </c>
      <c r="J206">
        <f>'Särskild återkoppling'!H138</f>
        <v>30</v>
      </c>
      <c r="K206">
        <f>'Särskild återkoppling'!H83</f>
        <v>45</v>
      </c>
      <c r="L206">
        <f>'Särskild återkoppling'!H125</f>
        <v>43</v>
      </c>
      <c r="M206">
        <f>'Särskild återkoppling'!H154</f>
        <v>34</v>
      </c>
      <c r="N206">
        <f>'Särskild återkoppling'!H107</f>
        <v>41</v>
      </c>
      <c r="O206">
        <f>'Särskild återkoppling'!H165</f>
        <v>16</v>
      </c>
      <c r="P206">
        <f>'Särskild återkoppling'!H34</f>
        <v>42</v>
      </c>
    </row>
    <row r="207" spans="1:17">
      <c r="F207" s="3" t="s">
        <v>3</v>
      </c>
      <c r="G207">
        <f ca="1">'Särskild återkoppling'!G53</f>
        <v>0</v>
      </c>
      <c r="H207">
        <f ca="1">'Särskild återkoppling'!G17</f>
        <v>0</v>
      </c>
      <c r="I207">
        <f ca="1">'Särskild återkoppling'!G67</f>
        <v>0</v>
      </c>
      <c r="J207">
        <f ca="1">'Särskild återkoppling'!G138</f>
        <v>0</v>
      </c>
      <c r="K207">
        <f>'Särskild återkoppling'!G83</f>
        <v>0</v>
      </c>
      <c r="L207">
        <f ca="1">'Särskild återkoppling'!G125</f>
        <v>0</v>
      </c>
      <c r="M207">
        <f ca="1">'Särskild återkoppling'!G154</f>
        <v>0</v>
      </c>
      <c r="N207">
        <f ca="1">'Särskild återkoppling'!G107</f>
        <v>0</v>
      </c>
      <c r="O207">
        <f ca="1">'Särskild återkoppling'!G165</f>
        <v>0</v>
      </c>
      <c r="P207">
        <f ca="1">'Särskild återkoppling'!G34</f>
        <v>0</v>
      </c>
    </row>
    <row r="208" spans="1:17">
      <c r="F208" s="3" t="s">
        <v>140</v>
      </c>
      <c r="G208">
        <f ca="1">'Särskild återkoppling'!G54</f>
        <v>0</v>
      </c>
      <c r="H208">
        <f ca="1">'Särskild återkoppling'!G18</f>
        <v>0</v>
      </c>
      <c r="I208">
        <f ca="1">'Särskild återkoppling'!G68</f>
        <v>0</v>
      </c>
      <c r="J208">
        <f ca="1">'Särskild återkoppling'!G139</f>
        <v>0</v>
      </c>
      <c r="K208">
        <f>'Särskild återkoppling'!G84</f>
        <v>0</v>
      </c>
      <c r="L208">
        <f ca="1">'Särskild återkoppling'!G126</f>
        <v>0</v>
      </c>
      <c r="M208">
        <f ca="1">'Särskild återkoppling'!G155</f>
        <v>0</v>
      </c>
      <c r="N208">
        <f ca="1">'Särskild återkoppling'!G108</f>
        <v>0</v>
      </c>
      <c r="O208">
        <f ca="1">'Särskild återkoppling'!G166</f>
        <v>0</v>
      </c>
      <c r="P208">
        <f ca="1">'Särskild återkoppling'!G35</f>
        <v>0</v>
      </c>
    </row>
    <row r="209" spans="6:16">
      <c r="F209" s="3" t="s">
        <v>141</v>
      </c>
      <c r="G209">
        <f ca="1">'Särskild återkoppling'!G55</f>
        <v>0</v>
      </c>
      <c r="H209">
        <f ca="1">'Särskild återkoppling'!G19</f>
        <v>0</v>
      </c>
      <c r="I209">
        <f ca="1">'Särskild återkoppling'!G69</f>
        <v>0</v>
      </c>
      <c r="J209">
        <f ca="1">'Särskild återkoppling'!G140</f>
        <v>0</v>
      </c>
      <c r="K209">
        <f>'Särskild återkoppling'!G85</f>
        <v>0</v>
      </c>
      <c r="L209">
        <f ca="1">'Särskild återkoppling'!G127</f>
        <v>0</v>
      </c>
      <c r="M209">
        <f ca="1">'Särskild återkoppling'!G156</f>
        <v>0</v>
      </c>
      <c r="N209">
        <f ca="1">'Särskild återkoppling'!G109</f>
        <v>0</v>
      </c>
      <c r="O209">
        <f ca="1">'Särskild återkoppling'!G167</f>
        <v>0</v>
      </c>
      <c r="P209">
        <f ca="1">'Särskild återkoppling'!G36</f>
        <v>0</v>
      </c>
    </row>
    <row r="210" spans="6:16">
      <c r="F210" s="3" t="s">
        <v>183</v>
      </c>
      <c r="G210">
        <f ca="1">Nivåfrågor!$E$2</f>
        <v>0</v>
      </c>
      <c r="H210">
        <f ca="1">Nivåfrågor!$E$2</f>
        <v>0</v>
      </c>
      <c r="I210">
        <f ca="1">Nivåfrågor!$E$2</f>
        <v>0</v>
      </c>
      <c r="J210">
        <f ca="1">Nivåfrågor!$E$2</f>
        <v>0</v>
      </c>
      <c r="K210">
        <f ca="1">Nivåfrågor!$E$2</f>
        <v>0</v>
      </c>
      <c r="L210">
        <f ca="1">Nivåfrågor!$E$2</f>
        <v>0</v>
      </c>
      <c r="M210">
        <f ca="1">Nivåfrågor!$E$2</f>
        <v>0</v>
      </c>
      <c r="N210">
        <f ca="1">Nivåfrågor!$E$2</f>
        <v>0</v>
      </c>
      <c r="O210">
        <f ca="1">Nivåfrågor!$E$2</f>
        <v>0</v>
      </c>
      <c r="P210">
        <f ca="1">Nivåfrågor!$E$2</f>
        <v>0</v>
      </c>
    </row>
    <row r="211" spans="6:16" s="3" customFormat="1"/>
    <row r="212" spans="6:16" s="3" customFormat="1">
      <c r="F212" s="27" t="s">
        <v>208</v>
      </c>
    </row>
    <row r="213" spans="6:16" s="3" customFormat="1">
      <c r="G213" s="3" t="s">
        <v>174</v>
      </c>
      <c r="H213" s="3" t="s">
        <v>175</v>
      </c>
      <c r="I213" s="3" t="s">
        <v>176</v>
      </c>
      <c r="J213" s="3" t="s">
        <v>177</v>
      </c>
    </row>
    <row r="214" spans="6:16" s="3" customFormat="1">
      <c r="F214" s="3" t="s">
        <v>209</v>
      </c>
      <c r="G214" s="3">
        <f>Nivåfrågor!M2</f>
        <v>23</v>
      </c>
      <c r="H214" s="3">
        <f ca="1">IF(Nivåfrågor!D2="Ja",Nivåfrågor!N2,Nivåfrågor!N4)</f>
        <v>68</v>
      </c>
      <c r="I214" s="3">
        <f ca="1">IF(Nivåfrågor!D2="Ja",Nivåfrågor!O2,Nivåfrågor!O4)</f>
        <v>130</v>
      </c>
      <c r="J214" s="3">
        <f ca="1">IF(Nivåfrågor!D2="Ja",Nivåfrågor!P2,Nivåfrågor!P4)</f>
        <v>176</v>
      </c>
    </row>
    <row r="215" spans="6:16" s="3" customFormat="1">
      <c r="F215" s="3" t="s">
        <v>6</v>
      </c>
      <c r="G215" s="3" t="str">
        <f ca="1">IF(
 AND(Nivåfrågor!$E$2=1,Nivåfrågor!$C2&gt;G214),
 G214,
 " ")</f>
        <v xml:space="preserve"> </v>
      </c>
      <c r="H215" s="3" t="str">
        <f ca="1">IF(
 AND(Nivåfrågor!$E$2=2,Nivåfrågor!$C2&gt;H214),
 H214,
 " ")</f>
        <v xml:space="preserve"> </v>
      </c>
      <c r="I215" s="3" t="str">
        <f ca="1">IF(
 AND(Nivåfrågor!$E$2=3,Nivåfrågor!$C2&gt;I214),
 I214,
 " ")</f>
        <v xml:space="preserve"> </v>
      </c>
      <c r="J215" s="3" t="str">
        <f ca="1">IF(
 AND(Nivåfrågor!$E$2=4,Nivåfrågor!$C2&gt;J214),
 J214,
 " ")</f>
        <v xml:space="preserve"> </v>
      </c>
    </row>
    <row r="216" spans="6:16" s="3" customFormat="1">
      <c r="F216" s="3" t="s">
        <v>210</v>
      </c>
      <c r="G216" s="3">
        <f ca="1">IF(G215=G214,0,G214)</f>
        <v>23</v>
      </c>
      <c r="H216" s="3">
        <f ca="1">IF(H215=H214,0,H214)</f>
        <v>68</v>
      </c>
      <c r="I216" s="3">
        <f ca="1">IF(I215=I214,0,I214)</f>
        <v>130</v>
      </c>
      <c r="J216" s="3">
        <f ca="1">IF(J215=J214,0,J214)</f>
        <v>176</v>
      </c>
    </row>
    <row r="217" spans="6:16" s="3" customFormat="1"/>
    <row r="218" spans="6:16">
      <c r="F218" s="27" t="str">
        <f>Återkoppling!B19</f>
        <v>Översiktsbild med indikativ nivå per arbetsområde</v>
      </c>
    </row>
    <row r="219" spans="6:16">
      <c r="G219" t="str">
        <f t="shared" ref="G219:P219" si="8">G2</f>
        <v>Analys och hantering av informationssäkerhetsrisker</v>
      </c>
      <c r="H219" s="3" t="str">
        <f t="shared" si="8"/>
        <v>Incident- och kontinuitetshantering</v>
      </c>
      <c r="I219" s="3" t="str">
        <f t="shared" si="8"/>
        <v>Informationsklassning</v>
      </c>
      <c r="J219" s="3" t="str">
        <f t="shared" si="8"/>
        <v>Inventering, undersökningar och omvärldsbevakning</v>
      </c>
      <c r="K219" s="3" t="str">
        <f t="shared" si="8"/>
        <v>Ledningens styrning och kontroll</v>
      </c>
      <c r="L219" s="3" t="str">
        <f t="shared" si="8"/>
        <v>Medarbetarnas kunskaper och utbildningsverksamhet</v>
      </c>
      <c r="M219" s="3" t="str">
        <f t="shared" si="8"/>
        <v>Säkerhetsåtgärder och förbättringsarbete</v>
      </c>
      <c r="N219" s="3" t="str">
        <f t="shared" si="8"/>
        <v>Uppföljning och utvärdering</v>
      </c>
      <c r="O219" s="3" t="str">
        <f t="shared" si="8"/>
        <v>Upphandling</v>
      </c>
      <c r="P219" s="3" t="str">
        <f t="shared" si="8"/>
        <v>Upprättande och utveckling av säkerhetskultur</v>
      </c>
    </row>
    <row r="220" spans="6:16">
      <c r="F220" s="3" t="str">
        <f>F210</f>
        <v>Organisationens övergripande nivå</v>
      </c>
      <c r="G220" s="3">
        <f ca="1">IF(G210&gt;0,G210,0.1)</f>
        <v>0.1</v>
      </c>
      <c r="H220" s="3">
        <f t="shared" ref="H220:P220" ca="1" si="9">IF(H210&gt;0,H210,0.1)</f>
        <v>0.1</v>
      </c>
      <c r="I220" s="3">
        <f t="shared" ca="1" si="9"/>
        <v>0.1</v>
      </c>
      <c r="J220" s="3">
        <f t="shared" ca="1" si="9"/>
        <v>0.1</v>
      </c>
      <c r="K220" s="3">
        <f t="shared" ca="1" si="9"/>
        <v>0.1</v>
      </c>
      <c r="L220" s="3">
        <f t="shared" ca="1" si="9"/>
        <v>0.1</v>
      </c>
      <c r="M220" s="3">
        <f t="shared" ca="1" si="9"/>
        <v>0.1</v>
      </c>
      <c r="N220" s="3">
        <f t="shared" ca="1" si="9"/>
        <v>0.1</v>
      </c>
      <c r="O220" s="3">
        <f t="shared" ca="1" si="9"/>
        <v>0.1</v>
      </c>
      <c r="P220" s="3">
        <f t="shared" ca="1" si="9"/>
        <v>0.1</v>
      </c>
    </row>
    <row r="221" spans="6:16">
      <c r="F221" s="3" t="s">
        <v>184</v>
      </c>
      <c r="G221" s="3">
        <f t="shared" ref="G221:P221" ca="1" si="10">G208</f>
        <v>0</v>
      </c>
      <c r="H221" s="3">
        <f t="shared" ca="1" si="10"/>
        <v>0</v>
      </c>
      <c r="I221" s="3">
        <f t="shared" ca="1" si="10"/>
        <v>0</v>
      </c>
      <c r="J221" s="3">
        <f t="shared" ca="1" si="10"/>
        <v>0</v>
      </c>
      <c r="K221" s="3">
        <f t="shared" si="10"/>
        <v>0</v>
      </c>
      <c r="L221" s="3">
        <f t="shared" ca="1" si="10"/>
        <v>0</v>
      </c>
      <c r="M221" s="3">
        <f t="shared" ca="1" si="10"/>
        <v>0</v>
      </c>
      <c r="N221" s="3">
        <f t="shared" ca="1" si="10"/>
        <v>0</v>
      </c>
      <c r="O221" s="3">
        <f t="shared" ca="1" si="10"/>
        <v>0</v>
      </c>
      <c r="P221" s="3">
        <f t="shared" ca="1" si="10"/>
        <v>0</v>
      </c>
    </row>
    <row r="222" spans="6:16" s="3" customFormat="1">
      <c r="F222" s="3" t="s">
        <v>633</v>
      </c>
      <c r="G222" s="3">
        <f>Analysstöd!H55</f>
        <v>0</v>
      </c>
      <c r="H222" s="3">
        <f>Analysstöd!H55</f>
        <v>0</v>
      </c>
      <c r="I222" s="3">
        <f>Analysstöd!H55</f>
        <v>0</v>
      </c>
      <c r="J222" s="3">
        <f>Analysstöd!H55</f>
        <v>0</v>
      </c>
      <c r="K222" s="3">
        <f>Analysstöd!H55</f>
        <v>0</v>
      </c>
      <c r="L222" s="3">
        <f>Analysstöd!H55</f>
        <v>0</v>
      </c>
      <c r="M222" s="3">
        <f>Analysstöd!H55</f>
        <v>0</v>
      </c>
      <c r="N222" s="3">
        <f>Analysstöd!H55</f>
        <v>0</v>
      </c>
      <c r="O222" s="3">
        <f>Analysstöd!H55</f>
        <v>0</v>
      </c>
      <c r="P222" s="3">
        <f>Analysstöd!H55</f>
        <v>0</v>
      </c>
    </row>
    <row r="223" spans="6:16" s="89" customFormat="1">
      <c r="F223" s="89" t="s">
        <v>634</v>
      </c>
      <c r="G223" s="89">
        <f>Analysstöd!H59</f>
        <v>0</v>
      </c>
      <c r="H223" s="89">
        <f>Analysstöd!H61</f>
        <v>0</v>
      </c>
      <c r="I223" s="89">
        <f>Analysstöd!H63</f>
        <v>0</v>
      </c>
      <c r="J223" s="89">
        <f>Analysstöd!H65</f>
        <v>0</v>
      </c>
      <c r="K223" s="89">
        <f>Analysstöd!O67</f>
        <v>0</v>
      </c>
      <c r="L223" s="89">
        <f>Analysstöd!H67</f>
        <v>0</v>
      </c>
      <c r="M223" s="89">
        <f>Analysstöd!O65</f>
        <v>0</v>
      </c>
      <c r="N223" s="89">
        <f>Analysstöd!O63</f>
        <v>0</v>
      </c>
      <c r="O223" s="89">
        <f>Analysstöd!O61</f>
        <v>0</v>
      </c>
      <c r="P223" s="89">
        <f>Analysstöd!O59</f>
        <v>0</v>
      </c>
    </row>
    <row r="224" spans="6:16" s="89" customFormat="1"/>
    <row r="225" spans="6:17" s="3" customFormat="1">
      <c r="F225" s="27" t="str">
        <f>Återkoppling!B57</f>
        <v>Detaljerade resultat per arbetsområde</v>
      </c>
    </row>
    <row r="226" spans="6:17">
      <c r="G226" s="3" t="str">
        <f>G2</f>
        <v>Analys och hantering av informationssäkerhetsrisker</v>
      </c>
      <c r="H226" s="3"/>
      <c r="I226" s="3"/>
      <c r="J226" s="3"/>
      <c r="K226" s="3"/>
      <c r="L226" s="3"/>
      <c r="M226" s="3"/>
      <c r="N226" s="3"/>
      <c r="O226" s="3"/>
      <c r="P226" s="3"/>
      <c r="Q226" s="3"/>
    </row>
    <row r="227" spans="6:17" s="3" customFormat="1">
      <c r="F227" s="3" t="s">
        <v>154</v>
      </c>
      <c r="G227" s="3">
        <f ca="1">'Särskild återkoppling'!G53</f>
        <v>0</v>
      </c>
    </row>
    <row r="228" spans="6:17" s="3" customFormat="1">
      <c r="F228" s="3" t="s">
        <v>213</v>
      </c>
      <c r="G228" s="3">
        <f ca="1">G229-G227</f>
        <v>47</v>
      </c>
    </row>
    <row r="229" spans="6:17">
      <c r="F229" s="3" t="s">
        <v>153</v>
      </c>
      <c r="G229">
        <f>'Särskild återkoppling'!H53</f>
        <v>47</v>
      </c>
      <c r="H229" s="3"/>
      <c r="I229" s="3"/>
      <c r="J229" s="3"/>
      <c r="K229" s="3"/>
      <c r="L229" s="3"/>
      <c r="M229" s="3"/>
      <c r="N229" s="3"/>
      <c r="O229" s="3"/>
      <c r="P229" s="3"/>
    </row>
    <row r="231" spans="6:17">
      <c r="G231" s="3" t="str">
        <f>H2</f>
        <v>Incident- och kontinuitetshantering</v>
      </c>
    </row>
    <row r="232" spans="6:17" s="3" customFormat="1">
      <c r="F232" s="3" t="s">
        <v>154</v>
      </c>
      <c r="G232" s="3">
        <f ca="1">'Särskild återkoppling'!G17</f>
        <v>0</v>
      </c>
    </row>
    <row r="233" spans="6:17" s="3" customFormat="1">
      <c r="F233" s="3" t="s">
        <v>213</v>
      </c>
      <c r="G233" s="3">
        <f ca="1">G234-G232</f>
        <v>24</v>
      </c>
    </row>
    <row r="234" spans="6:17">
      <c r="F234" s="3" t="s">
        <v>153</v>
      </c>
      <c r="G234" s="3">
        <f>'Särskild återkoppling'!H17</f>
        <v>24</v>
      </c>
      <c r="J234" s="3"/>
    </row>
    <row r="236" spans="6:17">
      <c r="G236" s="3" t="str">
        <f>I2</f>
        <v>Informationsklassning</v>
      </c>
    </row>
    <row r="237" spans="6:17" s="3" customFormat="1">
      <c r="F237" s="3" t="s">
        <v>154</v>
      </c>
      <c r="G237" s="3">
        <f ca="1">'Särskild återkoppling'!G67</f>
        <v>0</v>
      </c>
    </row>
    <row r="238" spans="6:17" s="3" customFormat="1">
      <c r="F238" s="3" t="s">
        <v>213</v>
      </c>
      <c r="G238" s="3">
        <f ca="1">G239-G237</f>
        <v>26</v>
      </c>
    </row>
    <row r="239" spans="6:17">
      <c r="F239" s="3" t="s">
        <v>153</v>
      </c>
      <c r="G239" s="3">
        <f>'Särskild återkoppling'!H67</f>
        <v>26</v>
      </c>
    </row>
    <row r="241" spans="6:7">
      <c r="G241" s="3" t="str">
        <f>J2</f>
        <v>Inventering, undersökningar och omvärldsbevakning</v>
      </c>
    </row>
    <row r="242" spans="6:7" s="3" customFormat="1">
      <c r="F242" s="3" t="s">
        <v>154</v>
      </c>
      <c r="G242" s="3">
        <f ca="1">'Särskild återkoppling'!G138</f>
        <v>0</v>
      </c>
    </row>
    <row r="243" spans="6:7" s="3" customFormat="1">
      <c r="F243" s="3" t="s">
        <v>213</v>
      </c>
      <c r="G243" s="3">
        <f ca="1">G244-G242</f>
        <v>30</v>
      </c>
    </row>
    <row r="244" spans="6:7">
      <c r="F244" s="3" t="s">
        <v>153</v>
      </c>
      <c r="G244" s="3">
        <f>'Särskild återkoppling'!H138</f>
        <v>30</v>
      </c>
    </row>
    <row r="246" spans="6:7">
      <c r="G246" s="3" t="str">
        <f>K2</f>
        <v>Ledningens styrning och kontroll</v>
      </c>
    </row>
    <row r="247" spans="6:7" s="3" customFormat="1">
      <c r="F247" s="3" t="s">
        <v>154</v>
      </c>
      <c r="G247" s="3">
        <f>'Särskild återkoppling'!G83</f>
        <v>0</v>
      </c>
    </row>
    <row r="248" spans="6:7" s="3" customFormat="1">
      <c r="F248" s="3" t="s">
        <v>213</v>
      </c>
      <c r="G248" s="3">
        <f>G249-G247</f>
        <v>45</v>
      </c>
    </row>
    <row r="249" spans="6:7">
      <c r="F249" s="3" t="s">
        <v>153</v>
      </c>
      <c r="G249" s="3">
        <f>'Särskild återkoppling'!H83</f>
        <v>45</v>
      </c>
    </row>
    <row r="251" spans="6:7">
      <c r="G251" s="3" t="str">
        <f>L2</f>
        <v>Medarbetarnas kunskaper och utbildningsverksamhet</v>
      </c>
    </row>
    <row r="252" spans="6:7" s="3" customFormat="1">
      <c r="F252" s="3" t="s">
        <v>154</v>
      </c>
      <c r="G252" s="3">
        <f ca="1">'Särskild återkoppling'!G125</f>
        <v>0</v>
      </c>
    </row>
    <row r="253" spans="6:7" s="3" customFormat="1">
      <c r="F253" s="3" t="s">
        <v>213</v>
      </c>
      <c r="G253" s="3">
        <f ca="1">G254-G252</f>
        <v>43</v>
      </c>
    </row>
    <row r="254" spans="6:7">
      <c r="F254" s="3" t="s">
        <v>153</v>
      </c>
      <c r="G254" s="3">
        <f>'Särskild återkoppling'!H125</f>
        <v>43</v>
      </c>
    </row>
    <row r="256" spans="6:7">
      <c r="G256" s="3" t="str">
        <f>M2</f>
        <v>Säkerhetsåtgärder och förbättringsarbete</v>
      </c>
    </row>
    <row r="257" spans="6:7" s="3" customFormat="1">
      <c r="F257" s="3" t="s">
        <v>154</v>
      </c>
      <c r="G257" s="3">
        <f ca="1">'Särskild återkoppling'!G154</f>
        <v>0</v>
      </c>
    </row>
    <row r="258" spans="6:7" s="3" customFormat="1">
      <c r="F258" s="3" t="s">
        <v>213</v>
      </c>
      <c r="G258" s="3">
        <f ca="1">G259-G257</f>
        <v>34</v>
      </c>
    </row>
    <row r="259" spans="6:7">
      <c r="F259" s="3" t="s">
        <v>153</v>
      </c>
      <c r="G259" s="3">
        <f>'Särskild återkoppling'!H154</f>
        <v>34</v>
      </c>
    </row>
    <row r="261" spans="6:7">
      <c r="G261" s="3" t="str">
        <f>N2</f>
        <v>Uppföljning och utvärdering</v>
      </c>
    </row>
    <row r="262" spans="6:7" s="3" customFormat="1">
      <c r="F262" s="3" t="s">
        <v>154</v>
      </c>
      <c r="G262" s="3">
        <f ca="1">'Särskild återkoppling'!G107</f>
        <v>0</v>
      </c>
    </row>
    <row r="263" spans="6:7" s="3" customFormat="1">
      <c r="F263" s="3" t="s">
        <v>213</v>
      </c>
      <c r="G263" s="3">
        <f ca="1">G264-G262</f>
        <v>41</v>
      </c>
    </row>
    <row r="264" spans="6:7">
      <c r="F264" s="3" t="s">
        <v>153</v>
      </c>
      <c r="G264" s="3">
        <f>'Särskild återkoppling'!H107</f>
        <v>41</v>
      </c>
    </row>
    <row r="266" spans="6:7">
      <c r="G266" s="3" t="str">
        <f>O2</f>
        <v>Upphandling</v>
      </c>
    </row>
    <row r="267" spans="6:7" s="3" customFormat="1">
      <c r="F267" s="3" t="s">
        <v>154</v>
      </c>
      <c r="G267" s="3">
        <f ca="1">'Särskild återkoppling'!G165</f>
        <v>0</v>
      </c>
    </row>
    <row r="268" spans="6:7" s="3" customFormat="1">
      <c r="F268" s="3" t="s">
        <v>213</v>
      </c>
      <c r="G268" s="3">
        <f ca="1">G269-G267</f>
        <v>16</v>
      </c>
    </row>
    <row r="269" spans="6:7">
      <c r="F269" s="3" t="s">
        <v>153</v>
      </c>
      <c r="G269" s="3">
        <f>'Särskild återkoppling'!H165</f>
        <v>16</v>
      </c>
    </row>
    <row r="271" spans="6:7">
      <c r="G271" s="3" t="str">
        <f>P2</f>
        <v>Upprättande och utveckling av säkerhetskultur</v>
      </c>
    </row>
    <row r="272" spans="6:7" s="3" customFormat="1">
      <c r="F272" s="3" t="s">
        <v>154</v>
      </c>
      <c r="G272" s="3">
        <f ca="1">'Särskild återkoppling'!G34</f>
        <v>0</v>
      </c>
    </row>
    <row r="273" spans="6:12" s="3" customFormat="1">
      <c r="F273" s="3" t="s">
        <v>213</v>
      </c>
      <c r="G273" s="3">
        <f ca="1">G274-G272</f>
        <v>42</v>
      </c>
    </row>
    <row r="274" spans="6:12">
      <c r="F274" s="3" t="s">
        <v>153</v>
      </c>
      <c r="G274" s="3">
        <f>'Särskild återkoppling'!H34</f>
        <v>42</v>
      </c>
    </row>
    <row r="275" spans="6:12" s="3" customFormat="1"/>
    <row r="276" spans="6:12" s="3" customFormat="1">
      <c r="F276" s="27" t="str">
        <f>Återkoppling!B316</f>
        <v>Detaljerad sammanställning</v>
      </c>
    </row>
    <row r="277" spans="6:12">
      <c r="F277" s="3" t="s">
        <v>180</v>
      </c>
      <c r="I277" s="3"/>
      <c r="J277" s="3"/>
    </row>
    <row r="278" spans="6:12" s="3" customFormat="1">
      <c r="G278" s="3" t="s">
        <v>174</v>
      </c>
      <c r="H278" s="3" t="s">
        <v>175</v>
      </c>
      <c r="I278" s="3" t="s">
        <v>176</v>
      </c>
      <c r="J278" s="3" t="s">
        <v>177</v>
      </c>
      <c r="K278" s="3" t="s">
        <v>173</v>
      </c>
      <c r="L278" s="3" t="s">
        <v>3</v>
      </c>
    </row>
    <row r="279" spans="6:12" s="3" customFormat="1">
      <c r="F279" s="3" t="s">
        <v>169</v>
      </c>
      <c r="G279" s="3">
        <f>COUNTIF(Nivåfrågor!A31:'Nivåfrågor'!A1090,"=1")*1</f>
        <v>15</v>
      </c>
      <c r="H279" s="3">
        <f>COUNTIF(Nivåfrågor!A31:'Nivåfrågor'!A1090,"=2")*0</f>
        <v>0</v>
      </c>
      <c r="I279" s="3">
        <f>COUNTIF(Nivåfrågor!A31:'Nivåfrågor'!A1090,"=3")*0</f>
        <v>0</v>
      </c>
      <c r="J279" s="3">
        <f>COUNTIF(Nivåfrågor!A31:'Nivåfrågor'!A1090,"=4")*0</f>
        <v>0</v>
      </c>
      <c r="K279" s="3">
        <f>ROUND(COUNTIF(Nivåfrågor!A31:'Nivåfrågor'!A1090,"=1")*0.5,0)</f>
        <v>8</v>
      </c>
      <c r="L279" s="3">
        <f>SUM(G279:K279)</f>
        <v>23</v>
      </c>
    </row>
    <row r="280" spans="6:12" s="3" customFormat="1">
      <c r="F280" s="3" t="s">
        <v>170</v>
      </c>
      <c r="G280" s="3">
        <f>COUNTIF(Nivåfrågor!A31:'Nivåfrågor'!A1090,"=1")*2</f>
        <v>30</v>
      </c>
      <c r="H280" s="3">
        <f ca="1">(COUNTIF(Nivåfrågor!A31:'Nivåfrågor'!A1090,"=2")+IF(Nivåfrågor!D2="KORREKT IFYLLT SVAR SAKNAS",0,IF(Nivåfrågor!D2="Ja",0,-1)))*2</f>
        <v>26</v>
      </c>
      <c r="I280" s="3">
        <f>COUNTIF(Nivåfrågor!A31:'Nivåfrågor'!A1090,"=3")*0</f>
        <v>0</v>
      </c>
      <c r="J280" s="3">
        <f>COUNTIF(Nivåfrågor!A31:'Nivåfrågor'!A1090,"=4")*0</f>
        <v>0</v>
      </c>
      <c r="K280" s="3">
        <f>ROUND((COUNTIF(Nivåfrågor!A31:'Nivåfrågor'!A1090,"=1")+COUNTIF(Nivåfrågor!A31:'Nivåfrågor'!A1090,"=2"))*0.5,0)</f>
        <v>14</v>
      </c>
      <c r="L280" s="3">
        <f ca="1">SUM(G280:K280)</f>
        <v>70</v>
      </c>
    </row>
    <row r="281" spans="6:12" s="3" customFormat="1">
      <c r="F281" s="3" t="s">
        <v>171</v>
      </c>
      <c r="G281" s="3">
        <f>COUNTIF(Nivåfrågor!A31:'Nivåfrågor'!A1090,"=1")*3</f>
        <v>45</v>
      </c>
      <c r="H281" s="3">
        <f ca="1">(COUNTIF(Nivåfrågor!A31:'Nivåfrågor'!A1090,"=2")+IF(Nivåfrågor!D2="KORREKT IFYLLT SVAR SAKNAS",0,IF(Nivåfrågor!D2="Ja",0,-1)))*3</f>
        <v>39</v>
      </c>
      <c r="I281" s="3">
        <f ca="1">(COUNTIF(Nivåfrågor!A31:'Nivåfrågor'!A1090,"=3")+IF(Nivåfrågor!D2="KORREKT IFYLLT SVAR SAKNAS",0,IF(Nivåfrågor!D2="Ja",0,-1)))*3</f>
        <v>30</v>
      </c>
      <c r="J281" s="3">
        <f>COUNTIF(Nivåfrågor!A31:'Nivåfrågor'!A1090,"=4")*0</f>
        <v>0</v>
      </c>
      <c r="K281" s="3">
        <f>ROUND((COUNTIF(Nivåfrågor!A31:'Nivåfrågor'!A1090,"=1")+COUNTIF(Nivåfrågor!A31:'Nivåfrågor'!A1090,"=2")+COUNTIF(Nivåfrågor!A31:'Nivåfrågor'!A1090,"=3"))*0.5,0)</f>
        <v>19</v>
      </c>
      <c r="L281" s="3">
        <f ca="1">SUM(G281:K281)</f>
        <v>133</v>
      </c>
    </row>
    <row r="282" spans="6:12" s="3" customFormat="1">
      <c r="F282" s="3" t="s">
        <v>172</v>
      </c>
      <c r="G282" s="3">
        <f>COUNTIF(Nivåfrågor!A31:'Nivåfrågor'!A1090,"=1")*4</f>
        <v>60</v>
      </c>
      <c r="H282" s="3">
        <f ca="1">(COUNTIF(Nivåfrågor!A31:'Nivåfrågor'!A1090,"=2")+IF(Nivåfrågor!D2="KORREKT IFYLLT SVAR SAKNAS",0,IF(Nivåfrågor!D2="Ja",0,-1)))*4</f>
        <v>52</v>
      </c>
      <c r="I282" s="3">
        <f ca="1">(COUNTIF(Nivåfrågor!A31:'Nivåfrågor'!A1090,"=3")+IF(Nivåfrågor!D2="KORREKT IFYLLT SVAR SAKNAS",0,IF(Nivåfrågor!D2="Ja",0,-1)))*4</f>
        <v>40</v>
      </c>
      <c r="J282" s="3">
        <f ca="1">(COUNTIF(Nivåfrågor!A31:'Nivåfrågor'!A1090,"=4")+IF(Nivåfrågor!D2="KORREKT IFYLLT SVAR SAKNAS",0,IF(Nivåfrågor!D2="Ja",0,-1)))*4</f>
        <v>8</v>
      </c>
      <c r="K282" s="3">
        <f>ROUND((COUNTIF(Nivåfrågor!A31:'Nivåfrågor'!A1090,"=1")+COUNTIF(Nivåfrågor!A31:'Nivåfrågor'!A1090,"=2")+COUNTIF(Nivåfrågor!A31:'Nivåfrågor'!A1090,"=3")+COUNTIF(Nivåfrågor!A31:'Nivåfrågor'!A1090,"=4"))*0.5,0)</f>
        <v>20</v>
      </c>
      <c r="L282" s="3">
        <f ca="1">SUM(G282:K282)</f>
        <v>180</v>
      </c>
    </row>
    <row r="283" spans="6:12" s="3" customFormat="1"/>
    <row r="284" spans="6:12">
      <c r="F284" s="3" t="s">
        <v>181</v>
      </c>
    </row>
    <row r="285" spans="6:12">
      <c r="G285" s="3" t="s">
        <v>165</v>
      </c>
      <c r="H285" s="3" t="s">
        <v>166</v>
      </c>
      <c r="I285" s="3" t="s">
        <v>167</v>
      </c>
      <c r="J285" s="3" t="s">
        <v>168</v>
      </c>
      <c r="K285" s="3" t="s">
        <v>148</v>
      </c>
    </row>
    <row r="286" spans="6:12">
      <c r="F286" s="3" t="s">
        <v>182</v>
      </c>
      <c r="G286" s="3">
        <f>Nivåfrågor!I2</f>
        <v>0</v>
      </c>
      <c r="H286" s="89">
        <f ca="1">Nivåfrågor!J2</f>
        <v>0</v>
      </c>
      <c r="I286" s="89">
        <f ca="1">Nivåfrågor!K2</f>
        <v>0</v>
      </c>
      <c r="J286" s="89">
        <f>Nivåfrågor!L2</f>
        <v>0</v>
      </c>
      <c r="K286" s="3">
        <f ca="1">SUBTOTAL(9,G286:J286)</f>
        <v>0</v>
      </c>
    </row>
    <row r="287" spans="6:12" s="3" customFormat="1"/>
    <row r="288" spans="6:12" s="3" customFormat="1"/>
    <row r="289" spans="7:12" s="3" customFormat="1"/>
    <row r="290" spans="7:12" s="3" customFormat="1"/>
    <row r="291" spans="7:12">
      <c r="G291" s="3"/>
      <c r="H291" s="3"/>
      <c r="I291" s="3"/>
      <c r="J291" s="3"/>
      <c r="K291" s="3"/>
    </row>
    <row r="292" spans="7:12">
      <c r="G292" s="3"/>
      <c r="H292" s="3"/>
      <c r="I292" s="3"/>
      <c r="J292" s="3"/>
      <c r="K292" s="3"/>
      <c r="L292" s="3"/>
    </row>
    <row r="293" spans="7:12">
      <c r="G293" s="3"/>
      <c r="H293" s="3"/>
      <c r="I293" s="3"/>
      <c r="J293" s="3"/>
      <c r="K293" s="3"/>
      <c r="L293" s="3"/>
    </row>
    <row r="294" spans="7:12">
      <c r="G294" s="3"/>
      <c r="H294" s="3"/>
      <c r="I294" s="3"/>
      <c r="J294" s="3"/>
      <c r="K294" s="3"/>
      <c r="L294" s="3"/>
    </row>
    <row r="295" spans="7:12">
      <c r="G295" s="3"/>
      <c r="H295" s="3"/>
      <c r="I295" s="3"/>
      <c r="J295" s="3"/>
      <c r="K295" s="3"/>
      <c r="L295" s="3"/>
    </row>
  </sheetData>
  <sheetProtection algorithmName="SHA-512" hashValue="DLTDVMaVVIkBCgHnzz+R19IR4e5eawGAmRJrD0xPbcGmqT7uiIed7zarVTBZTrJPX9VryTNhAUsVcg5eggr6vg==" saltValue="RFcnqClmVNXKtr24B1FX4Q==" spinCount="100000" sheet="1" objects="1" scenarios="1"/>
  <autoFilter ref="A2:Q203">
    <sortState ref="A3:Q208">
      <sortCondition ref="A2:A208"/>
    </sortState>
  </autoFilter>
  <sortState columnSort="1" ref="F2:O209">
    <sortCondition ref="F2:O2"/>
  </sortState>
  <mergeCells count="1">
    <mergeCell ref="A1:XF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P168"/>
  <sheetViews>
    <sheetView zoomScale="90" zoomScaleNormal="90" workbookViewId="0">
      <selection activeCell="B5" sqref="B5"/>
    </sheetView>
  </sheetViews>
  <sheetFormatPr defaultColWidth="9.3046875" defaultRowHeight="14.5"/>
  <cols>
    <col min="1" max="1" width="1.53515625" style="2" customWidth="1"/>
    <col min="2" max="2" width="3" style="2" customWidth="1"/>
    <col min="3" max="3" width="5.3828125" style="2" customWidth="1"/>
    <col min="4" max="4" width="4.3828125" style="2" customWidth="1"/>
    <col min="5" max="5" width="9.84375" style="2" customWidth="1"/>
    <col min="6" max="6" width="48.3046875" style="2" customWidth="1"/>
    <col min="7" max="7" width="6.3828125" style="2" customWidth="1"/>
    <col min="8" max="8" width="4.15234375" style="2" customWidth="1"/>
    <col min="9" max="9" width="10.15234375" style="2" customWidth="1"/>
    <col min="10" max="10" width="2.3046875" style="4" customWidth="1"/>
    <col min="11" max="14" width="10.3046875" style="2" customWidth="1"/>
    <col min="15" max="16384" width="9.3046875" style="2"/>
  </cols>
  <sheetData>
    <row r="1" spans="1:16" s="97" customFormat="1" ht="22.5" customHeight="1">
      <c r="A1" s="623" t="s">
        <v>206</v>
      </c>
      <c r="B1" s="623"/>
      <c r="C1" s="623"/>
      <c r="D1" s="623"/>
      <c r="E1" s="623"/>
      <c r="F1" s="623"/>
      <c r="G1" s="623"/>
      <c r="H1" s="623"/>
      <c r="I1" s="623"/>
      <c r="J1" s="623"/>
      <c r="K1" s="623"/>
      <c r="L1" s="623"/>
      <c r="M1" s="623"/>
      <c r="N1" s="623"/>
      <c r="O1" s="623"/>
      <c r="P1" s="623"/>
    </row>
    <row r="2" spans="1:16" s="8" customFormat="1">
      <c r="B2" s="8" t="s">
        <v>198</v>
      </c>
      <c r="J2" s="26"/>
    </row>
    <row r="3" spans="1:16" s="8" customFormat="1">
      <c r="B3" s="8" t="s">
        <v>136</v>
      </c>
      <c r="J3" s="26"/>
    </row>
    <row r="4" spans="1:16" s="8" customFormat="1">
      <c r="B4" s="8" t="s">
        <v>199</v>
      </c>
      <c r="J4" s="26"/>
    </row>
    <row r="5" spans="1:16" s="8" customFormat="1">
      <c r="J5" s="26"/>
    </row>
    <row r="8" spans="1:16">
      <c r="B8" s="624" t="s">
        <v>119</v>
      </c>
      <c r="C8" s="624"/>
      <c r="D8" s="624"/>
      <c r="E8" s="624"/>
      <c r="F8" s="624"/>
      <c r="G8" s="624"/>
      <c r="H8" s="624"/>
    </row>
    <row r="9" spans="1:16" ht="29">
      <c r="B9" s="2" t="s">
        <v>0</v>
      </c>
      <c r="C9" s="2" t="s">
        <v>1</v>
      </c>
      <c r="D9" s="2" t="s">
        <v>4</v>
      </c>
      <c r="E9" s="2" t="s">
        <v>135</v>
      </c>
      <c r="F9" s="2" t="s">
        <v>132</v>
      </c>
      <c r="G9" s="2" t="s">
        <v>131</v>
      </c>
      <c r="H9" s="2" t="s">
        <v>134</v>
      </c>
      <c r="I9" s="2" t="s">
        <v>204</v>
      </c>
    </row>
    <row r="10" spans="1:16" ht="43.5">
      <c r="B10" s="2">
        <v>1</v>
      </c>
      <c r="C10" s="2">
        <f ca="1">Nivåfrågor!B149</f>
        <v>9</v>
      </c>
      <c r="D10" s="2">
        <f>Nivåfrågor!A149</f>
        <v>1</v>
      </c>
      <c r="E10" s="2" t="s">
        <v>1</v>
      </c>
      <c r="F10" s="2" t="str">
        <f>Nivåfrågor!C149</f>
        <v>De senaste två åren, har organisationen haft ett arbetssätt för hantering av informationssäkerhetsincidenter och 
-avvikelser?</v>
      </c>
      <c r="G10" s="2">
        <f>IF(ISNUMBER(Nivåfrågor!E161),Nivåfrågor!E161,0)</f>
        <v>0</v>
      </c>
      <c r="H10" s="2">
        <v>5</v>
      </c>
      <c r="I10" s="2">
        <f>H10*10^(D10-1)</f>
        <v>5</v>
      </c>
      <c r="K10" s="8"/>
    </row>
    <row r="11" spans="1:16" ht="29">
      <c r="B11" s="2">
        <v>2</v>
      </c>
      <c r="C11" s="2">
        <f ca="1">Nivåfrågor!B166</f>
        <v>10</v>
      </c>
      <c r="D11" s="2">
        <f>Nivåfrågor!A166</f>
        <v>1</v>
      </c>
      <c r="E11" s="2" t="s">
        <v>1</v>
      </c>
      <c r="F11" s="2" t="str">
        <f>Nivåfrågor!C166</f>
        <v>Har organisationen haft ett arbetssätt för kontinuitetshantering de senaste två åren?</v>
      </c>
      <c r="G11" s="2">
        <f>IF(ISNUMBER(Nivåfrågor!E178),Nivåfrågor!E178,0)</f>
        <v>0</v>
      </c>
      <c r="H11" s="2">
        <v>5</v>
      </c>
      <c r="I11" s="2">
        <f t="shared" ref="I11:I16" si="0">H11*10^(D11-1)</f>
        <v>5</v>
      </c>
    </row>
    <row r="12" spans="1:16" ht="41.5" customHeight="1">
      <c r="B12" s="2">
        <v>3</v>
      </c>
      <c r="C12" s="2">
        <f ca="1">Nivåfrågor!B395</f>
        <v>27</v>
      </c>
      <c r="D12" s="2">
        <f>Nivåfrågor!A395</f>
        <v>2</v>
      </c>
      <c r="E12" s="2" t="s">
        <v>1</v>
      </c>
      <c r="F12" s="2" t="str">
        <f>Nivåfrågor!C395</f>
        <v>Har organisationen, de senaste två åren, övat kontinuitetshantering enligt sitt arbetssätt för kontinuitetshantering?</v>
      </c>
      <c r="G12" s="2">
        <f ca="1">IF(ISNUMBER(Nivåfrågor!E403),Nivåfrågor!E403,0)</f>
        <v>0</v>
      </c>
      <c r="H12" s="2">
        <v>5</v>
      </c>
      <c r="I12" s="2">
        <f t="shared" si="0"/>
        <v>50</v>
      </c>
    </row>
    <row r="13" spans="1:16" ht="43.5">
      <c r="B13" s="2">
        <v>4</v>
      </c>
      <c r="C13" s="2">
        <f ca="1">Nivåfrågor!B424</f>
        <v>29</v>
      </c>
      <c r="D13" s="2">
        <f>Nivåfrågor!A424</f>
        <v>3</v>
      </c>
      <c r="E13" s="2" t="s">
        <v>1</v>
      </c>
      <c r="F13" s="2" t="str">
        <f>Nivåfrågor!C424</f>
        <v>De senaste två åren, har organisationens arbetssätt för hantering av informationssäkerhetsincidenter och -avvikelser omfattat följande centrala delar?</v>
      </c>
      <c r="G13" s="2">
        <f ca="1">IF(ISNUMBER(Nivåfrågor!E434),Nivåfrågor!E434,0)</f>
        <v>0</v>
      </c>
      <c r="H13" s="2">
        <v>5</v>
      </c>
      <c r="I13" s="2">
        <f t="shared" si="0"/>
        <v>500</v>
      </c>
    </row>
    <row r="14" spans="1:16" ht="29">
      <c r="B14" s="2">
        <v>5</v>
      </c>
      <c r="C14" s="2">
        <f ca="1">Nivåfrågor!B438</f>
        <v>30</v>
      </c>
      <c r="D14" s="2">
        <f>Nivåfrågor!A438</f>
        <v>3</v>
      </c>
      <c r="E14" s="2" t="s">
        <v>133</v>
      </c>
      <c r="F14" s="2" t="str">
        <f>Nivåfrågor!D443</f>
        <v>Vad medarbetarna ska göra om en informationssäkerhetsincident inträffar</v>
      </c>
      <c r="G14" s="2">
        <f ca="1">IF(AND(Nivåfrågor!D444="x",ISNUMBER(Nivåfrågor!E448)),1,0)</f>
        <v>0</v>
      </c>
      <c r="H14" s="2">
        <v>1</v>
      </c>
      <c r="I14" s="2">
        <f t="shared" si="0"/>
        <v>100</v>
      </c>
      <c r="K14" s="4"/>
    </row>
    <row r="15" spans="1:16" ht="29" customHeight="1">
      <c r="B15" s="2">
        <v>7</v>
      </c>
      <c r="C15" s="2">
        <f ca="1">Nivåfrågor!B522</f>
        <v>36</v>
      </c>
      <c r="D15" s="2">
        <f>Nivåfrågor!A522</f>
        <v>3</v>
      </c>
      <c r="E15" s="2" t="s">
        <v>133</v>
      </c>
      <c r="F15" s="2" t="str">
        <f>Nivåfrågor!C527</f>
        <v>Inträffade avvikelser och incidenter används som underlag för analys av informationssäkerhetsrisker</v>
      </c>
      <c r="G15" s="2">
        <f ca="1">IF(AND(Nivåfrågor!C528="x",ISNUMBER(Nivåfrågor!E532)),1,0)</f>
        <v>0</v>
      </c>
      <c r="H15" s="2">
        <v>1</v>
      </c>
      <c r="I15" s="2">
        <f t="shared" si="0"/>
        <v>100</v>
      </c>
    </row>
    <row r="16" spans="1:16" ht="72.5">
      <c r="B16" s="2">
        <v>8</v>
      </c>
      <c r="C16" s="2">
        <f ca="1">Nivåfrågor!B550</f>
        <v>38</v>
      </c>
      <c r="D16" s="2">
        <f>Nivåfrågor!A550</f>
        <v>3</v>
      </c>
      <c r="E16" s="2" t="s">
        <v>133</v>
      </c>
      <c r="F16" s="2" t="str">
        <f>CONCATENATE(Nivåfrågor!C555," &amp; ",Nivåfrågor!D555)</f>
        <v>Eventuellt behov av kontinuitetshantering för att skydda sin information vid kris eller höjd beredskap, samt vid behov säkerställt att påkallad förmåga finns &amp; Eventuellt behov av tillgång till alternativ ledningsplats samt vid behov säkerställt sådan tillgång</v>
      </c>
      <c r="G16" s="2">
        <f>IF(AND(Nivåfrågor!C556="x",ISNUMBER(Nivåfrågor!E560)),1,0)+IF(AND(Nivåfrågor!D556="x",ISNUMBER(Nivåfrågor!E560)),1,0)</f>
        <v>0</v>
      </c>
      <c r="H16" s="2">
        <v>2</v>
      </c>
      <c r="I16" s="2">
        <f t="shared" si="0"/>
        <v>200</v>
      </c>
      <c r="K16" s="4"/>
    </row>
    <row r="17" spans="2:14" ht="14.5" customHeight="1">
      <c r="F17" s="5" t="s">
        <v>139</v>
      </c>
      <c r="G17" s="6">
        <f ca="1">SUM(G10:G16)</f>
        <v>0</v>
      </c>
      <c r="H17" s="6">
        <f>SUM(H10:H16)</f>
        <v>24</v>
      </c>
      <c r="I17" s="7">
        <f ca="1">G17/H17</f>
        <v>0</v>
      </c>
      <c r="K17" s="2" t="s">
        <v>203</v>
      </c>
      <c r="L17" s="2" t="s">
        <v>203</v>
      </c>
      <c r="M17" s="2" t="s">
        <v>203</v>
      </c>
      <c r="N17" s="2" t="s">
        <v>203</v>
      </c>
    </row>
    <row r="18" spans="2:14" ht="14.5" customHeight="1">
      <c r="F18" s="5" t="s">
        <v>136</v>
      </c>
      <c r="G18" s="6">
        <f ca="1">IF(AND(G10&gt;=4,G11&gt;=4,G12&gt;=4,G13&gt;=4),
 4,
 IF(AND(G10&gt;=3,G11&gt;=3,G12&gt;=3,G13&gt;=3),
  3,
  IF(AND(G10&gt;=2,G11&gt;=2,G12&gt;=2),
   2,
   IF(AND(G10&gt;=1,G11&gt;=1),
    1,
    0))))</f>
        <v>0</v>
      </c>
      <c r="H18" s="6">
        <v>4</v>
      </c>
      <c r="K18" s="4">
        <v>1</v>
      </c>
      <c r="L18" s="2">
        <v>2</v>
      </c>
      <c r="M18" s="2">
        <v>3</v>
      </c>
      <c r="N18" s="2">
        <v>4</v>
      </c>
    </row>
    <row r="19" spans="2:14">
      <c r="F19" s="5" t="s">
        <v>137</v>
      </c>
      <c r="G19" s="6">
        <f ca="1">IF(
 AND(G18=4,G17&gt;=N19),
 4,
 IF(
  AND(G18=4,G17&gt;=M19),
  3,
  IF(
   AND(G18=4,G17&gt;=L19),
   2,
   IF(
    AND(G18=4,G17&gt;=K19),
    1,
    IF(
     AND(G18=3,G17&gt;=M19),
     3,
     IF(
      AND(G18=3,G17&gt;=L19),
      2,
      IF(
       AND(G18=3,G17&gt;=K19),
       1,
       IF(
        AND(G18=2,G17&gt;=L19),
        2,
        IF(
         AND(G18=2,G17&gt;=K19),
         1,
         IF(
          AND(G18=1,G17&gt;=K19),
          1,
          0))))))))))</f>
        <v>0</v>
      </c>
      <c r="H19" s="6">
        <v>4</v>
      </c>
      <c r="K19" s="2">
        <f>IF(K18=
 1,
 ROUND(K18*COUNTIF($I10:$I16,"=5")+COUNTIF($I10:$I16,"&lt;10")/2,0),
 IF(K18=
  2,
  ROUND(K18*(COUNTIF($I10:$I16,"=5")+COUNTIF($I10:$I16,"=50"))+COUNTIF($I10:$I16,"&lt;100")/2,0),
  IF(K18=
   3,
   ROUND(K18*(COUNTIF($I10:$I16,"=5")+COUNTIF($I10:$I16,"=50")+COUNTIF($I10:$I16,"=500"))+COUNTIF($I10:$I16,"&lt;1000")/2,0),
   ROUND(K18*(COUNTIF($I10:$I16,"=5")+COUNTIF($I10:$I16,"=50")+COUNTIF($I10:$I16,"=500")+COUNTIF($I10:$I16,"=5000"))+COUNTIF($I10:$I16,"&lt;10000")/2,0))))</f>
        <v>3</v>
      </c>
      <c r="L19" s="2">
        <f>IF(L18=
 1,
 ROUND(L18*COUNTIF($I10:$I16,"=5")+COUNTIF($I10:$I16,"&lt;10")/2,0),
 IF(L18=
  2,
  ROUND(L18*(COUNTIF($I10:$I16,"=5")+COUNTIF($I10:$I16,"=50"))+COUNTIF($I10:$I16,"&lt;100")/2,0),
  IF(L18=
   3,
   ROUND(L18*(COUNTIF($I10:$I16,"=5")+COUNTIF($I10:$I16,"=50")+COUNTIF($I10:$I16,"=500"))+COUNTIF($I10:$I16,"&lt;1000")/2,0),
   ROUND(L18*(COUNTIF($I10:$I16,"=5")+COUNTIF($I10:$I16,"=50")+COUNTIF($I10:$I16,"=500")+COUNTIF($I10:$I16,"=5000"))+COUNTIF($I10:$I16,"&lt;10000")/2,0))))</f>
        <v>8</v>
      </c>
      <c r="M19" s="2">
        <f>IF(M18=
 1,
 ROUND(M18*COUNTIF($I10:$I16,"=5")+COUNTIF($I10:$I16,"&lt;10")/2,0),
 IF(M18=
  2,
  ROUND(M18*(COUNTIF($I10:$I16,"=5")+COUNTIF($I10:$I16,"=50"))+COUNTIF($I10:$I16,"&lt;100")/2,0),
  IF(M18=
   3,
   ROUND(M18*(COUNTIF($I10:$I16,"=5")+COUNTIF($I10:$I16,"=50")+COUNTIF($I10:$I16,"=500"))+COUNTIF($I10:$I16,"&lt;1000")/2,0),
   ROUND(M18*(COUNTIF($I10:$I16,"=5")+COUNTIF($I10:$I16,"=50")+COUNTIF($I10:$I16,"=500")+COUNTIF($I10:$I16,"=5000"))+COUNTIF($I10:$I16,"&lt;10000")/2,0))))</f>
        <v>16</v>
      </c>
      <c r="N19" s="2">
        <f>IF(N18=
 1,
 ROUND(N18*COUNTIF($I10:$I16,"=5")+COUNTIF($I10:$I16,"&lt;10")/2,0),
 IF(N18=
  2,
  ROUND(N18*(COUNTIF($I10:$I16,"=5")+COUNTIF($I10:$I16,"=50"))+COUNTIF($I10:$I16,"&lt;100")/2,0),
  IF(N18=
   3,
   ROUND(N18*(COUNTIF($I10:$I16,"=5")+COUNTIF($I10:$I16,"=50")+COUNTIF($I10:$I16,"=500"))+COUNTIF($I10:$I16,"&lt;1000")/2,0),
   ROUND(N18*(COUNTIF($I10:$I16,"=5")+COUNTIF($I10:$I16,"=50")+COUNTIF($I10:$I16,"=500")+COUNTIF($I10:$I16,"=5000"))+COUNTIF($I10:$I16,"&lt;10000")/2,0))))</f>
        <v>20</v>
      </c>
    </row>
    <row r="20" spans="2:14">
      <c r="F20" s="5" t="s">
        <v>138</v>
      </c>
      <c r="G20" s="6">
        <f ca="1">Nivåfrågor!$E$2</f>
        <v>0</v>
      </c>
      <c r="H20" s="6">
        <v>4</v>
      </c>
    </row>
    <row r="22" spans="2:14">
      <c r="B22" s="624" t="s">
        <v>142</v>
      </c>
      <c r="C22" s="624"/>
      <c r="D22" s="624"/>
      <c r="E22" s="624"/>
      <c r="F22" s="624"/>
      <c r="G22" s="624"/>
      <c r="H22" s="624"/>
    </row>
    <row r="23" spans="2:14" ht="29">
      <c r="B23" s="2" t="s">
        <v>0</v>
      </c>
      <c r="C23" s="2" t="s">
        <v>1</v>
      </c>
      <c r="D23" s="2" t="s">
        <v>4</v>
      </c>
      <c r="E23" s="2" t="s">
        <v>135</v>
      </c>
      <c r="F23" s="2" t="s">
        <v>132</v>
      </c>
      <c r="G23" s="2" t="s">
        <v>131</v>
      </c>
      <c r="H23" s="2" t="s">
        <v>134</v>
      </c>
      <c r="I23" s="2" t="s">
        <v>204</v>
      </c>
    </row>
    <row r="24" spans="2:14" ht="29">
      <c r="B24" s="2">
        <v>1</v>
      </c>
      <c r="C24" s="2">
        <f ca="1">Nivåfrågor!B33</f>
        <v>1</v>
      </c>
      <c r="D24" s="2">
        <f>Nivåfrågor!A33</f>
        <v>1</v>
      </c>
      <c r="E24" s="2" t="s">
        <v>1</v>
      </c>
      <c r="F24" s="2" t="str">
        <f>Nivåfrågor!C33</f>
        <v>Har ledningen styrt organisationens informationssäkerhetsarbete de senaste två åren?</v>
      </c>
      <c r="G24" s="2">
        <f>IF(ISNUMBER(Nivåfrågor!E43),Nivåfrågor!E43,0)</f>
        <v>0</v>
      </c>
      <c r="H24" s="2">
        <v>5</v>
      </c>
      <c r="I24" s="2">
        <f t="shared" ref="I24:I33" si="1">H24*10^(D24-1)</f>
        <v>5</v>
      </c>
    </row>
    <row r="25" spans="2:14" ht="43.5">
      <c r="B25" s="2">
        <v>2</v>
      </c>
      <c r="C25" s="2">
        <f ca="1">Nivåfrågor!B230</f>
        <v>14</v>
      </c>
      <c r="D25" s="2">
        <f>Nivåfrågor!A230</f>
        <v>1</v>
      </c>
      <c r="E25" s="2" t="s">
        <v>133</v>
      </c>
      <c r="F25" s="2" t="str">
        <f>Nivåfrågor!D233</f>
        <v>Resultat av genomförda utvärderingar av om medarbetarna tillämpar interna regler, arbetssätt och stöd för informationssäkerhetsarbete på avsett sätt</v>
      </c>
      <c r="G25" s="2">
        <f>IF(AND(Nivåfrågor!D234="x",ISNUMBER(Nivåfrågor!E240)),1,0)</f>
        <v>0</v>
      </c>
      <c r="H25" s="2">
        <v>1</v>
      </c>
      <c r="I25" s="2">
        <f t="shared" si="1"/>
        <v>1</v>
      </c>
    </row>
    <row r="26" spans="2:14" ht="43.5">
      <c r="B26" s="2">
        <v>3</v>
      </c>
      <c r="C26" s="2">
        <f ca="1">Nivåfrågor!B244</f>
        <v>15</v>
      </c>
      <c r="D26" s="2">
        <f>Nivåfrågor!A244</f>
        <v>1</v>
      </c>
      <c r="E26" s="2" t="s">
        <v>1</v>
      </c>
      <c r="F26" s="2" t="str">
        <f>Nivåfrågor!C244</f>
        <v>Har organisationens ledning informerat sig om status på organisationens systematiska informationssäkerhetsarbete de senaste två åren?</v>
      </c>
      <c r="G26" s="2">
        <f>IF(ISNUMBER(Nivåfrågor!E254),Nivåfrågor!E254,0)</f>
        <v>0</v>
      </c>
      <c r="H26" s="2">
        <v>5</v>
      </c>
      <c r="I26" s="2">
        <f t="shared" si="1"/>
        <v>5</v>
      </c>
    </row>
    <row r="27" spans="2:14" ht="58">
      <c r="B27" s="2">
        <v>4</v>
      </c>
      <c r="C27" s="2">
        <f ca="1">Nivåfrågor!B274</f>
        <v>17</v>
      </c>
      <c r="D27" s="2">
        <f>Nivåfrågor!A274</f>
        <v>2</v>
      </c>
      <c r="E27" s="2" t="s">
        <v>1</v>
      </c>
      <c r="F27" s="2" t="str">
        <f>Nivåfrågor!C274</f>
        <v>Har organisationen, de senaste två åren, undersökt i vilken utsträckning medarbetarna efter genomförd utbildning i informationssäkerhet vet hur de ska arbeta på ett informationssäkert sätt?</v>
      </c>
      <c r="G27" s="2">
        <f ca="1">IF(ISNUMBER(Nivåfrågor!E282),Nivåfrågor!E282,0)</f>
        <v>0</v>
      </c>
      <c r="H27" s="2">
        <v>5</v>
      </c>
      <c r="I27" s="2">
        <f t="shared" si="1"/>
        <v>50</v>
      </c>
    </row>
    <row r="28" spans="2:14" ht="43.5">
      <c r="B28" s="2">
        <v>5</v>
      </c>
      <c r="C28" s="2">
        <f ca="1">Nivåfrågor!B286</f>
        <v>18</v>
      </c>
      <c r="D28" s="2">
        <f>Nivåfrågor!A286</f>
        <v>2</v>
      </c>
      <c r="E28" s="2" t="s">
        <v>1</v>
      </c>
      <c r="F28" s="2" t="str">
        <f>Nivåfrågor!C286</f>
        <v>De senaste två åren, har organisationen undersökt om medarbetarna använder sina kunskaper i sitt arbete efter genomförd utbildning i informationssäkerhet?</v>
      </c>
      <c r="G28" s="2">
        <f ca="1">IF(ISNUMBER(Nivåfrågor!E294),Nivåfrågor!E294,0)</f>
        <v>0</v>
      </c>
      <c r="H28" s="2">
        <v>5</v>
      </c>
      <c r="I28" s="2">
        <f t="shared" si="1"/>
        <v>50</v>
      </c>
    </row>
    <row r="29" spans="2:14" ht="43.5">
      <c r="B29" s="2">
        <v>6</v>
      </c>
      <c r="C29" s="2">
        <f ca="1">Nivåfrågor!B424</f>
        <v>29</v>
      </c>
      <c r="D29" s="2">
        <f>Nivåfrågor!A424</f>
        <v>3</v>
      </c>
      <c r="E29" s="2" t="s">
        <v>133</v>
      </c>
      <c r="F29" s="2" t="str">
        <f>Nivåfrågor!D429</f>
        <v>Analys av inträffade incidenter, deras grundorsaker och hantering, samt erfarenhetsåterföring till förebyggande arbete</v>
      </c>
      <c r="G29" s="2">
        <f ca="1">IF(AND(Nivåfrågor!D430="x",ISNUMBER(Nivåfrågor!E434)),1,0)</f>
        <v>0</v>
      </c>
      <c r="H29" s="2">
        <v>1</v>
      </c>
      <c r="I29" s="2">
        <f t="shared" si="1"/>
        <v>100</v>
      </c>
    </row>
    <row r="30" spans="2:14" ht="43.5">
      <c r="B30" s="2">
        <v>7</v>
      </c>
      <c r="C30" s="2">
        <f ca="1">Nivåfrågor!B438</f>
        <v>30</v>
      </c>
      <c r="D30" s="2">
        <f>Nivåfrågor!A438</f>
        <v>3</v>
      </c>
      <c r="E30" s="2" t="s">
        <v>1</v>
      </c>
      <c r="F30" s="2" t="str">
        <f>Nivåfrågor!C438</f>
        <v>De senaste två åren, har organisationen i sin undersökning av medarbetarnas kunskaper undersökt kunskaperna inom följande grundläggande områden?</v>
      </c>
      <c r="G30" s="2">
        <f ca="1">IF(ISNUMBER(Nivåfrågor!E448),Nivåfrågor!E448,0)</f>
        <v>0</v>
      </c>
      <c r="H30" s="2">
        <v>5</v>
      </c>
      <c r="I30" s="2">
        <f t="shared" si="1"/>
        <v>500</v>
      </c>
    </row>
    <row r="31" spans="2:14" ht="43.5">
      <c r="B31" s="2">
        <v>8</v>
      </c>
      <c r="C31" s="2">
        <f ca="1">Nivåfrågor!B452</f>
        <v>31</v>
      </c>
      <c r="D31" s="2">
        <f>Nivåfrågor!A452</f>
        <v>3</v>
      </c>
      <c r="E31" s="2" t="s">
        <v>1</v>
      </c>
      <c r="F31" s="2" t="str">
        <f>Nivåfrågor!C452</f>
        <v>De senaste två åren, har organisationens utbildning i informationssäkerhet varit utformad utifrån följande centrala aspekter?</v>
      </c>
      <c r="G31" s="2">
        <f ca="1">IF(ISNUMBER(Nivåfrågor!E462),Nivåfrågor!E462,0)</f>
        <v>0</v>
      </c>
      <c r="H31" s="2">
        <v>5</v>
      </c>
      <c r="I31" s="2">
        <f t="shared" si="1"/>
        <v>500</v>
      </c>
    </row>
    <row r="32" spans="2:14" ht="58">
      <c r="B32" s="2">
        <v>9</v>
      </c>
      <c r="C32" s="2">
        <f ca="1">Nivåfrågor!B568</f>
        <v>39</v>
      </c>
      <c r="D32" s="2">
        <f>Nivåfrågor!A568</f>
        <v>4</v>
      </c>
      <c r="E32" s="2" t="s">
        <v>1</v>
      </c>
      <c r="F32" s="2" t="str">
        <f>Nivåfrågor!C568</f>
        <v>De senaste två åren, har organisationen undersökt vilka hinder respektive framgångsfaktorer som påverkar medarbetarnas möjligheter att arbeta på ett informationssäkert sätt?</v>
      </c>
      <c r="G32" s="2">
        <f>IF(ISNUMBER(Nivåfrågor!E576),Nivåfrågor!E576,0)</f>
        <v>0</v>
      </c>
      <c r="H32" s="2">
        <v>5</v>
      </c>
      <c r="I32" s="2">
        <f t="shared" si="1"/>
        <v>5000</v>
      </c>
    </row>
    <row r="33" spans="2:14" ht="43.5">
      <c r="B33" s="2">
        <v>10</v>
      </c>
      <c r="C33" s="2">
        <f ca="1">Nivåfrågor!B582</f>
        <v>40</v>
      </c>
      <c r="D33" s="2">
        <f>Nivåfrågor!A582</f>
        <v>4</v>
      </c>
      <c r="E33" s="2" t="s">
        <v>1</v>
      </c>
      <c r="F33" s="2" t="str">
        <f>Nivåfrågor!C582</f>
        <v>De senaste två åren, har organisationens ledning arbetat för att säkerställa ständiga förbättringar i det systematiska informationssäkerhetsarbetet?</v>
      </c>
      <c r="G33" s="2">
        <f>IF(ISNUMBER(Nivåfrågor!E592),Nivåfrågor!E592,0)</f>
        <v>0</v>
      </c>
      <c r="H33" s="2">
        <v>5</v>
      </c>
      <c r="I33" s="2">
        <f t="shared" si="1"/>
        <v>5000</v>
      </c>
      <c r="K33" s="4"/>
    </row>
    <row r="34" spans="2:14">
      <c r="F34" s="5" t="s">
        <v>139</v>
      </c>
      <c r="G34" s="6">
        <f ca="1">SUM(G24:G33)</f>
        <v>0</v>
      </c>
      <c r="H34" s="6">
        <f>SUM(H24:H33)</f>
        <v>42</v>
      </c>
      <c r="I34" s="9">
        <f ca="1">G34/H34</f>
        <v>0</v>
      </c>
      <c r="K34" s="2" t="s">
        <v>203</v>
      </c>
      <c r="L34" s="2" t="s">
        <v>203</v>
      </c>
      <c r="M34" s="2" t="s">
        <v>203</v>
      </c>
      <c r="N34" s="2" t="s">
        <v>203</v>
      </c>
    </row>
    <row r="35" spans="2:14">
      <c r="F35" s="5" t="s">
        <v>136</v>
      </c>
      <c r="G35" s="6">
        <f ca="1">IF(AND(G24&gt;=4,G26&gt;=4,G27&gt;=4,G28&gt;=4,G30&gt;=4,G31&gt;=4,G32&gt;=4,G33&gt;=4),
 4,
 IF(AND(G24&gt;=3,G26&gt;=3,G27&gt;=3,G28&gt;=3,G30&gt;=3,G31&gt;=3),
  3,
  IF(AND(G24&gt;=2,G26&gt;=2,G27&gt;=2),
   2,
   IF(AND(G24&gt;=1,G26&gt;=1),
    1,
    0))))</f>
        <v>0</v>
      </c>
      <c r="H35" s="6">
        <v>4</v>
      </c>
      <c r="I35" s="6"/>
      <c r="K35" s="4">
        <v>1</v>
      </c>
      <c r="L35" s="2">
        <v>2</v>
      </c>
      <c r="M35" s="2">
        <v>3</v>
      </c>
      <c r="N35" s="2">
        <v>4</v>
      </c>
    </row>
    <row r="36" spans="2:14">
      <c r="F36" s="5" t="s">
        <v>137</v>
      </c>
      <c r="G36" s="6">
        <f ca="1">IF(
 AND(G35=4,G34&gt;=N36),
 4,
 IF(
  AND(G35=4,G34&gt;=M36),
  3,
  IF(
   AND(G35=4,G34&gt;=L36),
   2,
   IF(
    AND(G35=4,G34&gt;=K36),
    1,
    IF(
     AND(G35=3,G34&gt;=M36),
     3,
     IF(
      AND(G35=3,G34&gt;=L36),
      2,
      IF(
       AND(G35=3,G34&gt;=K36),
       1,
       IF(
        AND(G35=2,G34&gt;=L36),
        2,
        IF(
         AND(G35=2,G34&gt;=K36),
         1,
         IF(
          AND(G35=1,G34&gt;=K36),
          1,
          0))))))))))</f>
        <v>0</v>
      </c>
      <c r="H36" s="6">
        <v>4</v>
      </c>
      <c r="I36" s="6"/>
      <c r="K36" s="2">
        <f>IF(K35=
 1,
 ROUND(K35*COUNTIF($I24:$I33,"=5")+COUNTIF($I24:$I33,"&lt;10")/2,0),
 IF(K35=
  2,
  ROUND(K35*(COUNTIF($I24:$I33,"=5")+COUNTIF($I24:$I33,"=50"))+COUNTIF($I24:$I33,"&lt;100")/2,0),
  IF(K35=
   3,
   ROUND(K35*(COUNTIF($I24:$I33,"=5")+COUNTIF($I24:$I33,"=50")+COUNTIF($I24:$I33,"=500"))+COUNTIF($I24:$I33,"&lt;1000")/2,0),
   ROUND(K35*(COUNTIF($I24:$I33,"=5")+COUNTIF($I24:$I33,"=50")+COUNTIF($I24:$I33,"=500")+COUNTIF($I24:$I33,"=5000"))+COUNTIF($I24:$I33,"&lt;10000")/2,0))))</f>
        <v>4</v>
      </c>
      <c r="L36" s="2">
        <f t="shared" ref="L36:N36" si="2">IF(L35=
 1,
 ROUND(L35*COUNTIF($I24:$I33,"=5")+COUNTIF($I24:$I33,"&lt;10")/2,0),
 IF(L35=
  2,
  ROUND(L35*(COUNTIF($I24:$I33,"=5")+COUNTIF($I24:$I33,"=50"))+COUNTIF($I24:$I33,"&lt;100")/2,0),
  IF(L35=
   3,
   ROUND(L35*(COUNTIF($I24:$I33,"=5")+COUNTIF($I24:$I33,"=50")+COUNTIF($I24:$I33,"=500"))+COUNTIF($I24:$I33,"&lt;1000")/2,0),
   ROUND(L35*(COUNTIF($I24:$I33,"=5")+COUNTIF($I24:$I33,"=50")+COUNTIF($I24:$I33,"=500")+COUNTIF($I24:$I33,"=5000"))+COUNTIF($I24:$I33,"&lt;10000")/2,0))))</f>
        <v>11</v>
      </c>
      <c r="M36" s="2">
        <f t="shared" si="2"/>
        <v>22</v>
      </c>
      <c r="N36" s="2">
        <f t="shared" si="2"/>
        <v>37</v>
      </c>
    </row>
    <row r="37" spans="2:14">
      <c r="F37" s="5" t="s">
        <v>138</v>
      </c>
      <c r="G37" s="6">
        <f ca="1">Nivåfrågor!$E$2</f>
        <v>0</v>
      </c>
      <c r="H37" s="6">
        <v>4</v>
      </c>
      <c r="I37" s="6"/>
    </row>
    <row r="38" spans="2:14">
      <c r="F38" s="5"/>
      <c r="G38" s="6"/>
      <c r="H38" s="6"/>
      <c r="I38" s="6"/>
    </row>
    <row r="39" spans="2:14">
      <c r="B39" s="624" t="s">
        <v>188</v>
      </c>
      <c r="C39" s="624"/>
      <c r="D39" s="624"/>
      <c r="E39" s="624"/>
      <c r="F39" s="624"/>
      <c r="G39" s="624"/>
      <c r="H39" s="624"/>
    </row>
    <row r="40" spans="2:14" ht="29">
      <c r="B40" s="2" t="s">
        <v>0</v>
      </c>
      <c r="C40" s="2" t="s">
        <v>1</v>
      </c>
      <c r="D40" s="2" t="s">
        <v>4</v>
      </c>
      <c r="E40" s="2" t="s">
        <v>135</v>
      </c>
      <c r="F40" s="2" t="s">
        <v>132</v>
      </c>
      <c r="G40" s="2" t="s">
        <v>131</v>
      </c>
      <c r="H40" s="2" t="s">
        <v>134</v>
      </c>
      <c r="I40" s="2" t="s">
        <v>204</v>
      </c>
    </row>
    <row r="41" spans="2:14" ht="29">
      <c r="B41" s="2">
        <v>1</v>
      </c>
      <c r="C41" s="2">
        <f ca="1">Nivåfrågor!B101</f>
        <v>6</v>
      </c>
      <c r="D41" s="2">
        <f>Nivåfrågor!A101</f>
        <v>1</v>
      </c>
      <c r="E41" s="2" t="s">
        <v>133</v>
      </c>
      <c r="F41" s="2" t="str">
        <f>Nivåfrågor!C104</f>
        <v xml:space="preserve">Informationsklassning samt analys och hantering av informationssäkerhetsrisker </v>
      </c>
      <c r="G41" s="2">
        <f>IF(AND(Nivåfrågor!C105="x",ISNUMBER(Nivåfrågor!E113)),1,0)</f>
        <v>0</v>
      </c>
      <c r="H41" s="2">
        <v>1</v>
      </c>
      <c r="I41" s="2">
        <f t="shared" ref="I41:I52" si="3">H41*10^(D41-1)</f>
        <v>1</v>
      </c>
    </row>
    <row r="42" spans="2:14" ht="43.5">
      <c r="B42" s="2">
        <v>2</v>
      </c>
      <c r="C42" s="2">
        <f ca="1">Nivåfrågor!B133</f>
        <v>8</v>
      </c>
      <c r="D42" s="2">
        <f>Nivåfrågor!A133</f>
        <v>1</v>
      </c>
      <c r="E42" s="2" t="s">
        <v>1</v>
      </c>
      <c r="F42" s="2" t="str">
        <f>Nivåfrågor!C133</f>
        <v>Har organisationen haft ett arbetssätt för analys och hantering av informationssäkerhetsrisker de senaste två åren?</v>
      </c>
      <c r="G42" s="2">
        <f>IF(ISNUMBER(Nivåfrågor!E145),Nivåfrågor!E145,0)</f>
        <v>0</v>
      </c>
      <c r="H42" s="2">
        <v>5</v>
      </c>
      <c r="I42" s="2">
        <f t="shared" si="3"/>
        <v>5</v>
      </c>
    </row>
    <row r="43" spans="2:14" ht="29">
      <c r="B43" s="2">
        <v>3</v>
      </c>
      <c r="C43" s="2">
        <f ca="1">Nivåfrågor!B230</f>
        <v>14</v>
      </c>
      <c r="D43" s="2">
        <f>Nivåfrågor!A230</f>
        <v>1</v>
      </c>
      <c r="E43" s="2" t="s">
        <v>133</v>
      </c>
      <c r="F43" s="2" t="str">
        <f>Nivåfrågor!C235</f>
        <v xml:space="preserve">Resultat av genomförda informationsklassningar och analyser av informationssäkerhetsrisker </v>
      </c>
      <c r="G43" s="2">
        <f>IF(AND(Nivåfrågor!C236="x",ISNUMBER(Nivåfrågor!E240)),1,0)</f>
        <v>0</v>
      </c>
      <c r="H43" s="2">
        <v>1</v>
      </c>
      <c r="I43" s="2">
        <f t="shared" si="3"/>
        <v>1</v>
      </c>
    </row>
    <row r="44" spans="2:14" ht="29">
      <c r="B44" s="2">
        <v>4</v>
      </c>
      <c r="C44" s="2">
        <f ca="1">Nivåfrågor!B244</f>
        <v>15</v>
      </c>
      <c r="D44" s="2">
        <f>Nivåfrågor!A244</f>
        <v>1</v>
      </c>
      <c r="E44" s="2" t="s">
        <v>133</v>
      </c>
      <c r="F44" s="2" t="str">
        <f>Nivåfrågor!C249</f>
        <v>Eventuella allvarligare risker i organisationens informationsbehandling som inte har åtgärdats</v>
      </c>
      <c r="G44" s="2">
        <f>IF(AND(Nivåfrågor!C250="x",ISNUMBER(Nivåfrågor!E254)),1,0)</f>
        <v>0</v>
      </c>
      <c r="H44" s="2">
        <v>1</v>
      </c>
      <c r="I44" s="2">
        <f t="shared" si="3"/>
        <v>1</v>
      </c>
    </row>
    <row r="45" spans="2:14" ht="43.5">
      <c r="B45" s="2">
        <v>5</v>
      </c>
      <c r="C45" s="2">
        <f ca="1">Nivåfrågor!B323</f>
        <v>21</v>
      </c>
      <c r="D45" s="2">
        <f>Nivåfrågor!A323</f>
        <v>2</v>
      </c>
      <c r="E45" s="2" t="s">
        <v>1</v>
      </c>
      <c r="F45" s="2" t="str">
        <f>Nivåfrågor!C323</f>
        <v>De senaste två åren, har organisationen analyserat sina informationssäkerhetsrisker enligt sitt arbetssätt för analys och hantering av informationssäkerhetsrisker?</v>
      </c>
      <c r="G45" s="2">
        <f ca="1">IF(ISNUMBER(Nivåfrågor!E331),Nivåfrågor!E331,0)</f>
        <v>0</v>
      </c>
      <c r="H45" s="2">
        <v>5</v>
      </c>
      <c r="I45" s="2">
        <f t="shared" si="3"/>
        <v>50</v>
      </c>
    </row>
    <row r="46" spans="2:14" ht="58">
      <c r="B46" s="2">
        <v>6</v>
      </c>
      <c r="C46" s="2">
        <f ca="1">Nivåfrågor!B335</f>
        <v>22</v>
      </c>
      <c r="D46" s="2">
        <f>Nivåfrågor!A335</f>
        <v>2</v>
      </c>
      <c r="E46" s="2" t="s">
        <v>1</v>
      </c>
      <c r="F46" s="2" t="str">
        <f>Nivåfrågor!C335</f>
        <v>De senaste två åren, har organisationen tittat på och använt resultat från sin omvärldsbevakning vid informationsklassningar och analyser av informationssäkerhetsrisker?</v>
      </c>
      <c r="G46" s="2">
        <f>IF(ISNUMBER(Nivåfrågor!E343),Nivåfrågor!E343,0)</f>
        <v>0</v>
      </c>
      <c r="H46" s="2">
        <v>5</v>
      </c>
      <c r="I46" s="2">
        <f t="shared" si="3"/>
        <v>50</v>
      </c>
    </row>
    <row r="47" spans="2:14" ht="43.5">
      <c r="B47" s="2">
        <v>7</v>
      </c>
      <c r="C47" s="2">
        <f ca="1">Nivåfrågor!B347</f>
        <v>23</v>
      </c>
      <c r="D47" s="2">
        <f>Nivåfrågor!A347</f>
        <v>2</v>
      </c>
      <c r="E47" s="2" t="s">
        <v>1</v>
      </c>
      <c r="F47" s="2" t="str">
        <f>Nivåfrågor!C347</f>
        <v>De senaste två åren, har organisationen fattat beslut om att införa – eller att inte införa – säkerhetsåtgärder utifrån genomförd analys av informationssäkerhetsrisker?</v>
      </c>
      <c r="G47" s="2">
        <f>IF(ISNUMBER(Nivåfrågor!E355),Nivåfrågor!E355,0)</f>
        <v>0</v>
      </c>
      <c r="H47" s="2">
        <v>5</v>
      </c>
      <c r="I47" s="2">
        <f t="shared" si="3"/>
        <v>50</v>
      </c>
    </row>
    <row r="48" spans="2:14" ht="43.5">
      <c r="B48" s="2">
        <v>8</v>
      </c>
      <c r="C48" s="2">
        <f ca="1">Nivåfrågor!B480</f>
        <v>33</v>
      </c>
      <c r="D48" s="2">
        <f>Nivåfrågor!A480</f>
        <v>3</v>
      </c>
      <c r="E48" s="2" t="s">
        <v>1</v>
      </c>
      <c r="F48" s="2" t="str">
        <f>Nivåfrågor!C480</f>
        <v>De senaste två åren, har organisationens arbetssätt för analys och hantering av informationssäkerhetsrisker omfattat följande centrala delar?</v>
      </c>
      <c r="G48" s="2">
        <f ca="1">IF(ISNUMBER(Nivåfrågor!E490),Nivåfrågor!E490,0)</f>
        <v>0</v>
      </c>
      <c r="H48" s="2">
        <v>5</v>
      </c>
      <c r="I48" s="2">
        <f t="shared" si="3"/>
        <v>500</v>
      </c>
    </row>
    <row r="49" spans="2:14" ht="58">
      <c r="B49" s="2">
        <v>9</v>
      </c>
      <c r="C49" s="2">
        <f ca="1">Nivåfrågor!B494</f>
        <v>34</v>
      </c>
      <c r="D49" s="2">
        <f>Nivåfrågor!A494</f>
        <v>3</v>
      </c>
      <c r="E49" s="2" t="s">
        <v>1</v>
      </c>
      <c r="F49" s="2" t="str">
        <f>Nivåfrågor!C494</f>
        <v xml:space="preserve">De senaste två åren, har organisationens arbetssätt för analys och hantering av informationssäkerhetsrisker omfattat bedömning av följande centrala typer av skadeverkan och grad av skadeverkan? </v>
      </c>
      <c r="G49" s="2">
        <f ca="1">IF(ISNUMBER(Nivåfrågor!E504),Nivåfrågor!E504,0)</f>
        <v>0</v>
      </c>
      <c r="H49" s="2">
        <v>5</v>
      </c>
      <c r="I49" s="2">
        <f t="shared" si="3"/>
        <v>500</v>
      </c>
    </row>
    <row r="50" spans="2:14" ht="43.5">
      <c r="B50" s="2">
        <v>10</v>
      </c>
      <c r="C50" s="2">
        <f ca="1">Nivåfrågor!B508</f>
        <v>35</v>
      </c>
      <c r="D50" s="2">
        <f>Nivåfrågor!A508</f>
        <v>3</v>
      </c>
      <c r="E50" s="2" t="s">
        <v>1</v>
      </c>
      <c r="F50" s="2" t="str">
        <f>Nivåfrågor!C508</f>
        <v>De senaste två åren, har organisationens arbetssätt för analys och hantering av informationssäkerhetsrisker omfattat följande centrala typer av sannolikhetsbedömning?</v>
      </c>
      <c r="G50" s="2">
        <f ca="1">IF(ISNUMBER(Nivåfrågor!E518),Nivåfrågor!E518,0)</f>
        <v>0</v>
      </c>
      <c r="H50" s="2">
        <v>5</v>
      </c>
      <c r="I50" s="2">
        <f t="shared" si="3"/>
        <v>500</v>
      </c>
      <c r="K50" s="4"/>
    </row>
    <row r="51" spans="2:14" ht="43.5">
      <c r="B51" s="2">
        <v>11</v>
      </c>
      <c r="C51" s="2">
        <f ca="1">Nivåfrågor!B522</f>
        <v>36</v>
      </c>
      <c r="D51" s="2">
        <f>Nivåfrågor!A522</f>
        <v>3</v>
      </c>
      <c r="E51" s="2" t="s">
        <v>1</v>
      </c>
      <c r="F51" s="2" t="str">
        <f>Nivåfrågor!C522</f>
        <v>De två senaste åren, har organisationens arbetssätt för analys och hantering av informationssäkerhetsrisker omfattat riskhantering med följande centrala delar?</v>
      </c>
      <c r="G51" s="2">
        <f ca="1">IF(ISNUMBER(Nivåfrågor!E532),Nivåfrågor!E532,0)</f>
        <v>0</v>
      </c>
      <c r="H51" s="2">
        <v>5</v>
      </c>
      <c r="I51" s="2">
        <f t="shared" si="3"/>
        <v>500</v>
      </c>
    </row>
    <row r="52" spans="2:14" ht="159.5">
      <c r="B52" s="2">
        <v>12</v>
      </c>
      <c r="C52" s="2">
        <f ca="1">Nivåfrågor!B536</f>
        <v>37</v>
      </c>
      <c r="D52" s="2">
        <f>Nivåfrågor!A550</f>
        <v>3</v>
      </c>
      <c r="E52" s="2" t="s">
        <v>133</v>
      </c>
      <c r="F52" s="2" t="str">
        <f>CONCATENATE(Nivåfrågor!C539," &amp; ",Nivåfrågor!D539," &amp; ",Nivåfrågor!E539," &amp; ",Nivåfrågor!C541)</f>
        <v xml:space="preserve">Klassa information och analysera informationssäkerhetsrisker för det som ska utkontrakteras/anskaffas  &amp; Bedöma behovet av åtgärder med anledning av informationsklassningens och riskanalysens resultat, samt att identifiera säkerhetsåtgärder &amp; Införa de säkerhetsåtgärder som organisationen har beslutat om utifrån informationsklassningens och riskanalysens resultat och som kan utföras av organisationen själv &amp; Ställa krav på den kontrakterade parten utifrån informationsklassningens och riskanalysens resultat </v>
      </c>
      <c r="G52" s="2">
        <f ca="1">IF(AND(Nivåfrågor!C540="x",ISNUMBER(Nivåfrågor!E546)),1,0)+IF(AND(Nivåfrågor!D540="x",ISNUMBER(Nivåfrågor!E546)),1,0)+IF(AND(Nivåfrågor!E540="x",ISNUMBER(Nivåfrågor!E546)),1,0)+IF(AND(Nivåfrågor!C542="x",ISNUMBER(Nivåfrågor!E546)),1,0)</f>
        <v>0</v>
      </c>
      <c r="H52" s="2">
        <v>4</v>
      </c>
      <c r="I52" s="2">
        <f t="shared" si="3"/>
        <v>400</v>
      </c>
      <c r="K52" s="4"/>
    </row>
    <row r="53" spans="2:14">
      <c r="F53" s="5" t="s">
        <v>139</v>
      </c>
      <c r="G53" s="6">
        <f ca="1">SUM(G41:G52)</f>
        <v>0</v>
      </c>
      <c r="H53" s="6">
        <f>SUM(H41:H52)</f>
        <v>47</v>
      </c>
      <c r="I53" s="9">
        <f ca="1">G53/H53</f>
        <v>0</v>
      </c>
      <c r="K53" s="2" t="s">
        <v>203</v>
      </c>
      <c r="L53" s="2" t="s">
        <v>203</v>
      </c>
      <c r="M53" s="2" t="s">
        <v>203</v>
      </c>
      <c r="N53" s="2" t="s">
        <v>203</v>
      </c>
    </row>
    <row r="54" spans="2:14">
      <c r="F54" s="5" t="s">
        <v>136</v>
      </c>
      <c r="G54" s="6">
        <f ca="1">IF(AND(G42&gt;=4,G45&gt;=4,G46&gt;=4,G47&gt;=4,G48&gt;=4,G49&gt;=4,G50&gt;=4,G51&gt;=4),
 4,
 IF(AND(G42&gt;=3,G45&gt;=3,G46&gt;=3,G47&gt;=3,G48&gt;=3,G49&gt;=3,G50&gt;=3,G51&gt;=3),
  3,
  IF(AND(G42&gt;=2,G45&gt;=2,G46&gt;=2,G47&gt;=2),
   2,
   IF(AND(G42&gt;=1),
    1,
    0))))</f>
        <v>0</v>
      </c>
      <c r="H54" s="6">
        <v>4</v>
      </c>
      <c r="K54" s="4">
        <v>1</v>
      </c>
      <c r="L54" s="2">
        <v>2</v>
      </c>
      <c r="M54" s="2">
        <v>3</v>
      </c>
      <c r="N54" s="2">
        <v>4</v>
      </c>
    </row>
    <row r="55" spans="2:14">
      <c r="F55" s="5" t="s">
        <v>137</v>
      </c>
      <c r="G55" s="6">
        <f ca="1">IF(
 AND(G54=4,G53&gt;=N55),
 4,
 IF(
  AND(G54=4,G53&gt;=M55),
  3,
  IF(
   AND(G54=4,G53&gt;=L55),
   2,
   IF(
    AND(G54=4,G53&gt;=K55),
    1,
    IF(
     AND(G54=3,G53&gt;=M55),
     3,
     IF(
      AND(G54=3,G53&gt;=L55),
      2,
      IF(
       AND(G54=3,G53&gt;=K55),
       1,
       IF(
        AND(G54=2,G53&gt;=L55),
        2,
        IF(
         AND(G54=2,G53&gt;=K55),
         1,
         IF(
          AND(G54=1,G53&gt;=K55),
          1,
          0))))))))))</f>
        <v>0</v>
      </c>
      <c r="H55" s="6">
        <v>4</v>
      </c>
      <c r="K55" s="2">
        <f>IF(K54=
 1,
 ROUND(K54*COUNTIF($I41:$I52,"=5")+COUNTIF($I41:$I52,"&lt;10")/2,0),
 IF(K54=
  2,
  ROUND(K54*(COUNTIF($I41:$I52,"=5")+COUNTIF($I41:$I52,"=50"))+COUNTIF($I41:$I52,"&lt;100")/2,0),
  IF(K54=
   3,
   ROUND(K54*(COUNTIF($I41:$I52,"=5")+COUNTIF($I41:$I52,"=50")+COUNTIF($I41:$I52,"=500"))+COUNTIF($I41:$I52,"&lt;1000")/2,0),
   ROUND(K54*(COUNTIF($I41:$I52,"=5")+COUNTIF($I41:$I52,"=50")+COUNTIF($I41:$I52,"=500")+COUNTIF($I41:$I52,"=5000"))+COUNTIF($I41:$I52,"&lt;10000")/2,0))))</f>
        <v>3</v>
      </c>
      <c r="L55" s="2">
        <f t="shared" ref="L55:N55" si="4">IF(L54=
 1,
 ROUND(L54*COUNTIF($I41:$I52,"=5")+COUNTIF($I41:$I52,"&lt;10")/2,0),
 IF(L54=
  2,
  ROUND(L54*(COUNTIF($I41:$I52,"=5")+COUNTIF($I41:$I52,"=50"))+COUNTIF($I41:$I52,"&lt;100")/2,0),
  IF(L54=
   3,
   ROUND(L54*(COUNTIF($I41:$I52,"=5")+COUNTIF($I41:$I52,"=50")+COUNTIF($I41:$I52,"=500"))+COUNTIF($I41:$I52,"&lt;1000")/2,0),
   ROUND(L54*(COUNTIF($I41:$I52,"=5")+COUNTIF($I41:$I52,"=50")+COUNTIF($I41:$I52,"=500")+COUNTIF($I41:$I52,"=5000"))+COUNTIF($I41:$I52,"&lt;10000")/2,0))))</f>
        <v>12</v>
      </c>
      <c r="M55" s="2">
        <f t="shared" si="4"/>
        <v>30</v>
      </c>
      <c r="N55" s="2">
        <f t="shared" si="4"/>
        <v>38</v>
      </c>
    </row>
    <row r="56" spans="2:14">
      <c r="F56" s="5" t="s">
        <v>138</v>
      </c>
      <c r="G56" s="6">
        <f ca="1">Nivåfrågor!$E$2</f>
        <v>0</v>
      </c>
      <c r="H56" s="6">
        <v>4</v>
      </c>
    </row>
    <row r="58" spans="2:14">
      <c r="B58" s="624" t="s">
        <v>86</v>
      </c>
      <c r="C58" s="624"/>
      <c r="D58" s="624"/>
      <c r="E58" s="624"/>
      <c r="F58" s="624"/>
      <c r="G58" s="624"/>
      <c r="H58" s="624"/>
    </row>
    <row r="59" spans="2:14" ht="29">
      <c r="B59" s="2" t="s">
        <v>0</v>
      </c>
      <c r="C59" s="2" t="s">
        <v>1</v>
      </c>
      <c r="D59" s="2" t="s">
        <v>4</v>
      </c>
      <c r="E59" s="2" t="s">
        <v>135</v>
      </c>
      <c r="F59" s="2" t="s">
        <v>132</v>
      </c>
      <c r="G59" s="2" t="s">
        <v>131</v>
      </c>
      <c r="H59" s="2" t="s">
        <v>134</v>
      </c>
      <c r="I59" s="2" t="s">
        <v>204</v>
      </c>
    </row>
    <row r="60" spans="2:14" ht="29">
      <c r="B60" s="2">
        <v>1</v>
      </c>
      <c r="C60" s="2">
        <f ca="1">Nivåfrågor!B101</f>
        <v>6</v>
      </c>
      <c r="D60" s="2">
        <f>Nivåfrågor!A101</f>
        <v>1</v>
      </c>
      <c r="E60" s="2" t="s">
        <v>133</v>
      </c>
      <c r="F60" s="2" t="str">
        <f>Nivåfrågor!C104</f>
        <v xml:space="preserve">Informationsklassning samt analys och hantering av informationssäkerhetsrisker </v>
      </c>
      <c r="G60" s="2">
        <f>IF(AND(Nivåfrågor!C105="x",ISNUMBER(Nivåfrågor!E113)),1,0)</f>
        <v>0</v>
      </c>
      <c r="H60" s="2">
        <v>1</v>
      </c>
      <c r="I60" s="2">
        <f t="shared" ref="I60:I66" si="5">H60*10^(D60-1)</f>
        <v>1</v>
      </c>
    </row>
    <row r="61" spans="2:14" ht="29">
      <c r="B61" s="2">
        <v>2</v>
      </c>
      <c r="C61" s="2">
        <f ca="1">Nivåfrågor!B117</f>
        <v>7</v>
      </c>
      <c r="D61" s="2">
        <f>Nivåfrågor!A117</f>
        <v>1</v>
      </c>
      <c r="E61" s="2" t="s">
        <v>1</v>
      </c>
      <c r="F61" s="2" t="str">
        <f>Nivåfrågor!C117</f>
        <v>Har organisationen haft ett arbetssätt för informationsklassning de senaste två åren?</v>
      </c>
      <c r="G61" s="2">
        <f>IF(ISNUMBER(Nivåfrågor!E129),Nivåfrågor!E129,0)</f>
        <v>0</v>
      </c>
      <c r="H61" s="2">
        <v>5</v>
      </c>
      <c r="I61" s="2">
        <f t="shared" si="5"/>
        <v>5</v>
      </c>
    </row>
    <row r="62" spans="2:14" ht="29">
      <c r="B62" s="2">
        <v>3</v>
      </c>
      <c r="C62" s="2">
        <f ca="1">Nivåfrågor!B230</f>
        <v>14</v>
      </c>
      <c r="D62" s="2">
        <f>Nivåfrågor!A230</f>
        <v>1</v>
      </c>
      <c r="E62" s="2" t="s">
        <v>133</v>
      </c>
      <c r="F62" s="2" t="str">
        <f>Nivåfrågor!C235</f>
        <v xml:space="preserve">Resultat av genomförda informationsklassningar och analyser av informationssäkerhetsrisker </v>
      </c>
      <c r="G62" s="2">
        <f>IF(AND(Nivåfrågor!C236="x",ISNUMBER(Nivåfrågor!E240)),1,0)</f>
        <v>0</v>
      </c>
      <c r="H62" s="2">
        <v>1</v>
      </c>
      <c r="I62" s="2">
        <f t="shared" si="5"/>
        <v>1</v>
      </c>
    </row>
    <row r="63" spans="2:14" ht="29">
      <c r="B63" s="2">
        <v>4</v>
      </c>
      <c r="C63" s="2">
        <f ca="1">Nivåfrågor!B311</f>
        <v>20</v>
      </c>
      <c r="D63" s="2">
        <f>Nivåfrågor!A311</f>
        <v>2</v>
      </c>
      <c r="E63" s="2" t="s">
        <v>1</v>
      </c>
      <c r="F63" s="2" t="str">
        <f>Nivåfrågor!C311</f>
        <v>Har organisationen, de senaste två åren, klassat sin information enligt sitt arbetssätt för informationsklassning?</v>
      </c>
      <c r="G63" s="2">
        <f ca="1">IF(ISNUMBER(Nivåfrågor!E319),Nivåfrågor!E319,0)</f>
        <v>0</v>
      </c>
      <c r="H63" s="2">
        <v>5</v>
      </c>
      <c r="I63" s="2">
        <f t="shared" si="5"/>
        <v>50</v>
      </c>
    </row>
    <row r="64" spans="2:14" ht="58">
      <c r="B64" s="2">
        <v>5</v>
      </c>
      <c r="C64" s="2">
        <f ca="1">Nivåfrågor!B335</f>
        <v>22</v>
      </c>
      <c r="D64" s="2">
        <f>Nivåfrågor!A335</f>
        <v>2</v>
      </c>
      <c r="E64" s="2" t="s">
        <v>1</v>
      </c>
      <c r="F64" s="2" t="str">
        <f>Nivåfrågor!C335</f>
        <v>De senaste två åren, har organisationen tittat på och använt resultat från sin omvärldsbevakning vid informationsklassningar och analyser av informationssäkerhetsrisker?</v>
      </c>
      <c r="G64" s="2">
        <f>IF(ISNUMBER(Nivåfrågor!E343),Nivåfrågor!E343,0)</f>
        <v>0</v>
      </c>
      <c r="H64" s="2">
        <v>5</v>
      </c>
      <c r="I64" s="2">
        <f t="shared" si="5"/>
        <v>50</v>
      </c>
    </row>
    <row r="65" spans="2:14" ht="29">
      <c r="B65" s="2">
        <v>6</v>
      </c>
      <c r="C65" s="2">
        <f ca="1">Nivåfrågor!B466</f>
        <v>32</v>
      </c>
      <c r="D65" s="2">
        <f>Nivåfrågor!A466</f>
        <v>3</v>
      </c>
      <c r="E65" s="2" t="s">
        <v>1</v>
      </c>
      <c r="F65" s="2" t="str">
        <f>Nivåfrågor!C466</f>
        <v>De senaste två åren, har organisationens arbetssätt för informationsklassning omfattat följande centrala delar?</v>
      </c>
      <c r="G65" s="2">
        <f ca="1">IF(ISNUMBER(Nivåfrågor!E476),Nivåfrågor!E476,0)</f>
        <v>0</v>
      </c>
      <c r="H65" s="2">
        <v>5</v>
      </c>
      <c r="I65" s="2">
        <f t="shared" si="5"/>
        <v>500</v>
      </c>
    </row>
    <row r="66" spans="2:14" ht="159.5">
      <c r="B66" s="2">
        <v>7</v>
      </c>
      <c r="C66" s="2">
        <f ca="1">Nivåfrågor!B536</f>
        <v>37</v>
      </c>
      <c r="D66" s="2">
        <f>Nivåfrågor!A536</f>
        <v>3</v>
      </c>
      <c r="E66" s="2" t="s">
        <v>133</v>
      </c>
      <c r="F66" s="2" t="str">
        <f>CONCATENATE(Nivåfrågor!C539," &amp; ",Nivåfrågor!D539," &amp; ",Nivåfrågor!E539," &amp; ",Nivåfrågor!C541)</f>
        <v xml:space="preserve">Klassa information och analysera informationssäkerhetsrisker för det som ska utkontrakteras/anskaffas  &amp; Bedöma behovet av åtgärder med anledning av informationsklassningens och riskanalysens resultat, samt att identifiera säkerhetsåtgärder &amp; Införa de säkerhetsåtgärder som organisationen har beslutat om utifrån informationsklassningens och riskanalysens resultat och som kan utföras av organisationen själv &amp; Ställa krav på den kontrakterade parten utifrån informationsklassningens och riskanalysens resultat </v>
      </c>
      <c r="G66" s="2">
        <f ca="1">IF(AND(Nivåfrågor!C540="x",ISNUMBER(Nivåfrågor!E546)),1,0)+IF(AND(Nivåfrågor!D540="x",ISNUMBER(Nivåfrågor!E546)),1,0)+IF(AND(Nivåfrågor!E540="x",ISNUMBER(Nivåfrågor!E546)),1,0)+IF(AND(Nivåfrågor!C542="x",ISNUMBER(Nivåfrågor!E546)),1,0)</f>
        <v>0</v>
      </c>
      <c r="H66" s="2">
        <v>4</v>
      </c>
      <c r="I66" s="2">
        <f t="shared" si="5"/>
        <v>400</v>
      </c>
      <c r="K66" s="4"/>
    </row>
    <row r="67" spans="2:14">
      <c r="F67" s="5" t="s">
        <v>139</v>
      </c>
      <c r="G67" s="6">
        <f ca="1">SUM(G60:G66)</f>
        <v>0</v>
      </c>
      <c r="H67" s="6">
        <f>SUM(H60:H66)</f>
        <v>26</v>
      </c>
      <c r="I67" s="9">
        <f ca="1">G67/H67</f>
        <v>0</v>
      </c>
      <c r="K67" s="2" t="s">
        <v>203</v>
      </c>
      <c r="L67" s="2" t="s">
        <v>203</v>
      </c>
      <c r="M67" s="2" t="s">
        <v>203</v>
      </c>
      <c r="N67" s="2" t="s">
        <v>203</v>
      </c>
    </row>
    <row r="68" spans="2:14">
      <c r="F68" s="5" t="s">
        <v>136</v>
      </c>
      <c r="G68" s="6">
        <f ca="1">IF(AND(G61&gt;=4,G63&gt;=4,G64&gt;=4,G65&gt;=4),
 4,
 IF(AND(G61&gt;=3,G63&gt;=3,G64&gt;=3,G65&gt;=3),
  3,
  IF(AND(G61&gt;=2,G63&gt;=2,G64&gt;=2),
   2,
   IF(G61&gt;=1,
    1,
    0))))</f>
        <v>0</v>
      </c>
      <c r="H68" s="6">
        <v>4</v>
      </c>
      <c r="K68" s="4">
        <v>1</v>
      </c>
      <c r="L68" s="2">
        <v>2</v>
      </c>
      <c r="M68" s="2">
        <v>3</v>
      </c>
      <c r="N68" s="2">
        <v>4</v>
      </c>
    </row>
    <row r="69" spans="2:14">
      <c r="F69" s="5" t="s">
        <v>137</v>
      </c>
      <c r="G69" s="6">
        <f ca="1">IF(
 AND(G68=4,G67&gt;=N69),
 4,
 IF(
  AND(G68=4,G67&gt;=M69),
  3,
  IF(
   AND(G68=4,G67&gt;=L69),
   2,
   IF(
    AND(G68=4,G67&gt;=K69),
    1,
    IF(
     AND(G68=3,G67&gt;=M69),
     3,
     IF(
      AND(G68=3,G67&gt;=L69),
      2,
      IF(
       AND(G68=3,G67&gt;=K69),
       1,
       IF(
        AND(G68=2,G67&gt;=L69),
        2,
        IF(
         AND(G68=2,G67&gt;=K69),
         1,
         IF(
          AND(G68=1,G67&gt;=K69),
          1,
          0))))))))))</f>
        <v>0</v>
      </c>
      <c r="H69" s="6">
        <v>4</v>
      </c>
      <c r="K69" s="2">
        <f>IF(K68=
 1,
 ROUND(K68*COUNTIF($I60:$I66,"=5")+COUNTIF($I60:$I66,"&lt;10")/2,0),
 IF(K68=
  2,
  ROUND(K68*(COUNTIF($I60:$I66,"=5")+COUNTIF($I60:$I66,"=50"))+COUNTIF($I60:$I66,"&lt;100")/2,0),
  IF(K68=
   3,
   ROUND(K68*(COUNTIF($I60:$I66,"=5")+COUNTIF($I60:$I66,"=50")+COUNTIF($I60:$I66,"=500"))+COUNTIF($I60:$I66,"&lt;1000")/2,0),
   ROUND(K68*(COUNTIF($I60:$I66,"=5")+COUNTIF($I60:$I66,"=50")+COUNTIF($I60:$I66,"=500")+COUNTIF($I60:$I66,"=5000"))+COUNTIF($I60:$I66,"&lt;10000")/2,0))))</f>
        <v>3</v>
      </c>
      <c r="L69" s="2">
        <f t="shared" ref="L69:N69" si="6">IF(L68=
 1,
 ROUND(L68*COUNTIF($I60:$I66,"=5")+COUNTIF($I60:$I66,"&lt;10")/2,0),
 IF(L68=
  2,
  ROUND(L68*(COUNTIF($I60:$I66,"=5")+COUNTIF($I60:$I66,"=50"))+COUNTIF($I60:$I66,"&lt;100")/2,0),
  IF(L68=
   3,
   ROUND(L68*(COUNTIF($I60:$I66,"=5")+COUNTIF($I60:$I66,"=50")+COUNTIF($I60:$I66,"=500"))+COUNTIF($I60:$I66,"&lt;1000")/2,0),
   ROUND(L68*(COUNTIF($I60:$I66,"=5")+COUNTIF($I60:$I66,"=50")+COUNTIF($I60:$I66,"=500")+COUNTIF($I60:$I66,"=5000"))+COUNTIF($I60:$I66,"&lt;10000")/2,0))))</f>
        <v>9</v>
      </c>
      <c r="M69" s="2">
        <f t="shared" si="6"/>
        <v>16</v>
      </c>
      <c r="N69" s="2">
        <f t="shared" si="6"/>
        <v>20</v>
      </c>
    </row>
    <row r="70" spans="2:14">
      <c r="F70" s="5" t="s">
        <v>138</v>
      </c>
      <c r="G70" s="6">
        <f ca="1">Nivåfrågor!$E$2</f>
        <v>0</v>
      </c>
      <c r="H70" s="6">
        <v>4</v>
      </c>
    </row>
    <row r="72" spans="2:14">
      <c r="B72" s="624" t="s">
        <v>117</v>
      </c>
      <c r="C72" s="624"/>
      <c r="D72" s="624"/>
      <c r="E72" s="624"/>
      <c r="F72" s="624"/>
      <c r="G72" s="624"/>
      <c r="H72" s="624"/>
    </row>
    <row r="73" spans="2:14" ht="29">
      <c r="B73" s="2" t="s">
        <v>0</v>
      </c>
      <c r="C73" s="2" t="s">
        <v>1</v>
      </c>
      <c r="D73" s="2" t="s">
        <v>4</v>
      </c>
      <c r="E73" s="2" t="s">
        <v>135</v>
      </c>
      <c r="F73" s="2" t="s">
        <v>132</v>
      </c>
      <c r="G73" s="2" t="s">
        <v>131</v>
      </c>
      <c r="H73" s="2" t="s">
        <v>134</v>
      </c>
      <c r="I73" s="2" t="s">
        <v>204</v>
      </c>
    </row>
    <row r="74" spans="2:14" ht="29">
      <c r="B74" s="2">
        <v>1</v>
      </c>
      <c r="C74" s="2">
        <f ca="1">Nivåfrågor!B33</f>
        <v>1</v>
      </c>
      <c r="D74" s="2">
        <f>Nivåfrågor!A33</f>
        <v>1</v>
      </c>
      <c r="E74" s="2" t="s">
        <v>1</v>
      </c>
      <c r="F74" s="2" t="str">
        <f>Nivåfrågor!C33</f>
        <v>Har ledningen styrt organisationens informationssäkerhetsarbete de senaste två åren?</v>
      </c>
      <c r="G74" s="2">
        <f>IF(ISNUMBER(Nivåfrågor!E43),Nivåfrågor!E43,0)</f>
        <v>0</v>
      </c>
      <c r="H74" s="2">
        <v>5</v>
      </c>
      <c r="I74" s="2">
        <f t="shared" ref="I74:I82" si="7">H74*10^(D74-1)</f>
        <v>5</v>
      </c>
    </row>
    <row r="75" spans="2:14" ht="29">
      <c r="B75" s="2">
        <v>2</v>
      </c>
      <c r="C75" s="2">
        <f ca="1">Nivåfrågor!B49</f>
        <v>2</v>
      </c>
      <c r="D75" s="2">
        <f>Nivåfrågor!A49</f>
        <v>1</v>
      </c>
      <c r="E75" s="2" t="s">
        <v>1</v>
      </c>
      <c r="F75" s="2" t="str">
        <f>Nivåfrågor!C49</f>
        <v>Har organisationen haft en informationssäkerhetspolicy de senaste två åren?</v>
      </c>
      <c r="G75" s="2">
        <f>IF(ISNUMBER(Nivåfrågor!E61),Nivåfrågor!E61,0)</f>
        <v>0</v>
      </c>
      <c r="H75" s="2">
        <v>5</v>
      </c>
      <c r="I75" s="2">
        <f t="shared" si="7"/>
        <v>5</v>
      </c>
    </row>
    <row r="76" spans="2:14" ht="43.5">
      <c r="B76" s="2">
        <v>3</v>
      </c>
      <c r="C76" s="2">
        <f ca="1">Nivåfrågor!B77</f>
        <v>4</v>
      </c>
      <c r="D76" s="2">
        <f>Nivåfrågor!A77</f>
        <v>1</v>
      </c>
      <c r="E76" s="2" t="s">
        <v>1</v>
      </c>
      <c r="F76" s="2" t="str">
        <f>Nivåfrågor!C77</f>
        <v>Har organisationens verksamheter haft utpekade informationsägare eller motsvarande för sin information de senaste två åren?</v>
      </c>
      <c r="G76" s="2">
        <f>IF(ISNUMBER(Nivåfrågor!E85),Nivåfrågor!E85,0)</f>
        <v>0</v>
      </c>
      <c r="H76" s="2">
        <v>5</v>
      </c>
      <c r="I76" s="2">
        <f t="shared" si="7"/>
        <v>5</v>
      </c>
    </row>
    <row r="77" spans="2:14" ht="29">
      <c r="B77" s="2">
        <v>4</v>
      </c>
      <c r="C77" s="2">
        <f ca="1">Nivåfrågor!B230</f>
        <v>14</v>
      </c>
      <c r="D77" s="2">
        <f>Nivåfrågor!A230</f>
        <v>1</v>
      </c>
      <c r="E77" s="2" t="s">
        <v>1</v>
      </c>
      <c r="F77" s="2" t="str">
        <f>Nivåfrågor!C230</f>
        <v>Har organisationen följt upp resultatet av sitt systematiska informationssäkerhetsarbete de senaste två åren?</v>
      </c>
      <c r="G77" s="2">
        <f>IF(ISNUMBER(Nivåfrågor!E240),Nivåfrågor!E240,0)</f>
        <v>0</v>
      </c>
      <c r="H77" s="2">
        <v>5</v>
      </c>
      <c r="I77" s="2">
        <f t="shared" si="7"/>
        <v>5</v>
      </c>
    </row>
    <row r="78" spans="2:14" ht="43.5">
      <c r="B78" s="2">
        <v>5</v>
      </c>
      <c r="C78" s="2">
        <f ca="1">Nivåfrågor!B244</f>
        <v>15</v>
      </c>
      <c r="D78" s="2">
        <f>Nivåfrågor!A244</f>
        <v>1</v>
      </c>
      <c r="E78" s="2" t="s">
        <v>1</v>
      </c>
      <c r="F78" s="2" t="str">
        <f>Nivåfrågor!C244</f>
        <v>Har organisationens ledning informerat sig om status på organisationens systematiska informationssäkerhetsarbete de senaste två åren?</v>
      </c>
      <c r="G78" s="2">
        <f>IF(ISNUMBER(Nivåfrågor!E254),Nivåfrågor!E254,0)</f>
        <v>0</v>
      </c>
      <c r="H78" s="2">
        <v>5</v>
      </c>
      <c r="I78" s="2">
        <f t="shared" si="7"/>
        <v>5</v>
      </c>
    </row>
    <row r="79" spans="2:14" ht="43.5">
      <c r="B79" s="2">
        <v>6</v>
      </c>
      <c r="C79" s="2">
        <f ca="1">Nivåfrågor!B347</f>
        <v>23</v>
      </c>
      <c r="D79" s="2">
        <f>Nivåfrågor!A347</f>
        <v>2</v>
      </c>
      <c r="E79" s="2" t="s">
        <v>1</v>
      </c>
      <c r="F79" s="2" t="str">
        <f>Nivåfrågor!C347</f>
        <v>De senaste två åren, har organisationen fattat beslut om att införa – eller att inte införa – säkerhetsåtgärder utifrån genomförd analys av informationssäkerhetsrisker?</v>
      </c>
      <c r="G79" s="2">
        <f>IF(ISNUMBER(Nivåfrågor!E355),Nivåfrågor!E355,0)</f>
        <v>0</v>
      </c>
      <c r="H79" s="2">
        <v>5</v>
      </c>
      <c r="I79" s="2">
        <f t="shared" si="7"/>
        <v>50</v>
      </c>
    </row>
    <row r="80" spans="2:14" ht="43.5">
      <c r="B80" s="2">
        <v>7</v>
      </c>
      <c r="C80" s="2">
        <f ca="1">Nivåfrågor!B359</f>
        <v>24</v>
      </c>
      <c r="D80" s="2">
        <f>Nivåfrågor!A359</f>
        <v>2</v>
      </c>
      <c r="E80" s="2" t="s">
        <v>1</v>
      </c>
      <c r="F80" s="2" t="str">
        <f>Nivåfrågor!C359</f>
        <v>De senaste två åren, har organisationen beslutat om att tilldela resurser för att kunna införa beslutade säkerhetsåtgärder?</v>
      </c>
      <c r="G80" s="2">
        <f>IF(ISNUMBER(Nivåfrågor!E367),Nivåfrågor!E367,0)</f>
        <v>0</v>
      </c>
      <c r="H80" s="2">
        <v>5</v>
      </c>
      <c r="I80" s="2">
        <f t="shared" si="7"/>
        <v>50</v>
      </c>
    </row>
    <row r="81" spans="2:14" ht="29">
      <c r="B81" s="2">
        <v>8</v>
      </c>
      <c r="C81" s="2">
        <f ca="1">Nivåfrågor!B371</f>
        <v>25</v>
      </c>
      <c r="D81" s="2">
        <f>Nivåfrågor!A371</f>
        <v>2</v>
      </c>
      <c r="E81" s="2" t="s">
        <v>1</v>
      </c>
      <c r="F81" s="2" t="str">
        <f>Nivåfrågor!C371</f>
        <v>Har organisationen, de senaste två åren, infört de säkerhetsåtgärder som beslutats?</v>
      </c>
      <c r="G81" s="2">
        <f>IF(ISNUMBER(Nivåfrågor!E379),Nivåfrågor!E379,0)</f>
        <v>0</v>
      </c>
      <c r="H81" s="2">
        <v>5</v>
      </c>
      <c r="I81" s="2">
        <f t="shared" si="7"/>
        <v>50</v>
      </c>
    </row>
    <row r="82" spans="2:14" ht="43.5">
      <c r="B82" s="2">
        <v>9</v>
      </c>
      <c r="C82" s="2">
        <f ca="1">Nivåfrågor!B582</f>
        <v>40</v>
      </c>
      <c r="D82" s="2">
        <f>Nivåfrågor!A582</f>
        <v>4</v>
      </c>
      <c r="E82" s="2" t="s">
        <v>1</v>
      </c>
      <c r="F82" s="2" t="str">
        <f>Nivåfrågor!C582</f>
        <v>De senaste två åren, har organisationens ledning arbetat för att säkerställa ständiga förbättringar i det systematiska informationssäkerhetsarbetet?</v>
      </c>
      <c r="G82" s="2">
        <f>IF(ISNUMBER(Nivåfrågor!E592),Nivåfrågor!E592,0)</f>
        <v>0</v>
      </c>
      <c r="H82" s="2">
        <v>5</v>
      </c>
      <c r="I82" s="2">
        <f t="shared" si="7"/>
        <v>5000</v>
      </c>
      <c r="K82" s="4"/>
    </row>
    <row r="83" spans="2:14">
      <c r="F83" s="5" t="s">
        <v>139</v>
      </c>
      <c r="G83" s="6">
        <f>SUM(G74:G82)</f>
        <v>0</v>
      </c>
      <c r="H83" s="6">
        <f>SUM(H74:H82)</f>
        <v>45</v>
      </c>
      <c r="I83" s="9">
        <f>G83/H83</f>
        <v>0</v>
      </c>
      <c r="K83" s="2" t="s">
        <v>203</v>
      </c>
      <c r="L83" s="2" t="s">
        <v>203</v>
      </c>
      <c r="M83" s="2" t="s">
        <v>203</v>
      </c>
      <c r="N83" s="2" t="s">
        <v>203</v>
      </c>
    </row>
    <row r="84" spans="2:14">
      <c r="F84" s="5" t="s">
        <v>136</v>
      </c>
      <c r="G84" s="6">
        <f>IF(AND(G74&gt;=4,G75&gt;=4,G76&gt;=4,G77&gt;=4,G78&gt;=4,G79&gt;=4,G80&gt;=4,G81&gt;=4,G82&gt;=4),
 4,
 IF(AND(G74&gt;=3,G75&gt;=3,G76&gt;=3,G77&gt;=3,G78&gt;=3,G79&gt;=3,G80&gt;=3,G81&gt;=3,G82&gt;=3),
  3,
  IF(AND(G74&gt;=2,G75&gt;=2,G76&gt;=2,G77&gt;=2,G78&gt;=2,G79&gt;=2),
   2,
   IF(AND(G74&gt;=1,G75&gt;=1,G76&gt;=1),
    1,
    0))))</f>
        <v>0</v>
      </c>
      <c r="H84" s="6">
        <v>4</v>
      </c>
      <c r="K84" s="4">
        <v>1</v>
      </c>
      <c r="L84" s="2">
        <v>2</v>
      </c>
      <c r="M84" s="2">
        <v>3</v>
      </c>
      <c r="N84" s="2">
        <v>4</v>
      </c>
    </row>
    <row r="85" spans="2:14">
      <c r="F85" s="5" t="s">
        <v>137</v>
      </c>
      <c r="G85" s="6">
        <f>IF(
 AND(G84=4,G83&gt;=N85),
 4,
 IF(
  AND(G84=4,G83&gt;=M85),
  3,
  IF(
   AND(G84=4,G83&gt;=L85),
   2,
   IF(
    AND(G84=4,G83&gt;=K85),
    1,
    IF(
     AND(G84=3,G83&gt;=M85),
     3,
     IF(
      AND(G84=3,G83&gt;=L85),
      2,
      IF(
       AND(G84=3,G83&gt;=K85),
       1,
       IF(
        AND(G84=2,G83&gt;=L85),
        2,
        IF(
         AND(G84=2,G83&gt;=K85),
         1,
         IF(
          AND(G84=1,G83&gt;=K85),
          1,
          0))))))))))</f>
        <v>0</v>
      </c>
      <c r="H85" s="6">
        <v>4</v>
      </c>
      <c r="K85" s="2">
        <f>IF(K84=
 1,
 ROUND(K84*COUNTIF($I74:$I82,"=5")+COUNTIF($I74:$I82,"&lt;10")/2,0),
 IF(K84=
  2,
  ROUND(K84*(COUNTIF($I74:$I82,"=5")+COUNTIF($I74:$I82,"=50"))+COUNTIF($I74:$I82,"&lt;100")/2,0),
  IF(K84=
   3,
   ROUND(K84*(COUNTIF($I74:$I82,"=5")+COUNTIF($I74:$I82,"=50")+COUNTIF($I74:$I82,"=500"))+COUNTIF($I74:$I82,"&lt;1000")/2,0),
   ROUND(K84*(COUNTIF($I74:$I82,"=5")+COUNTIF($I74:$I82,"=50")+COUNTIF($I74:$I82,"=500")+COUNTIF($I74:$I82,"=5000"))+COUNTIF($I74:$I82,"&lt;10000")/2,0))))</f>
        <v>8</v>
      </c>
      <c r="L85" s="2">
        <f t="shared" ref="L85:N85" si="8">IF(L84=
 1,
 ROUND(L84*COUNTIF($I74:$I82,"=5")+COUNTIF($I74:$I82,"&lt;10")/2,0),
 IF(L84=
  2,
  ROUND(L84*(COUNTIF($I74:$I82,"=5")+COUNTIF($I74:$I82,"=50"))+COUNTIF($I74:$I82,"&lt;100")/2,0),
  IF(L84=
   3,
   ROUND(L84*(COUNTIF($I74:$I82,"=5")+COUNTIF($I74:$I82,"=50")+COUNTIF($I74:$I82,"=500"))+COUNTIF($I74:$I82,"&lt;1000")/2,0),
   ROUND(L84*(COUNTIF($I74:$I82,"=5")+COUNTIF($I74:$I82,"=50")+COUNTIF($I74:$I82,"=500")+COUNTIF($I74:$I82,"=5000"))+COUNTIF($I74:$I82,"&lt;10000")/2,0))))</f>
        <v>20</v>
      </c>
      <c r="M85" s="2">
        <f t="shared" si="8"/>
        <v>28</v>
      </c>
      <c r="N85" s="2">
        <f t="shared" si="8"/>
        <v>41</v>
      </c>
    </row>
    <row r="86" spans="2:14">
      <c r="F86" s="5" t="s">
        <v>138</v>
      </c>
      <c r="G86" s="6">
        <f ca="1">Nivåfrågor!$E$2</f>
        <v>0</v>
      </c>
      <c r="H86" s="6">
        <v>4</v>
      </c>
    </row>
    <row r="88" spans="2:14">
      <c r="B88" s="624" t="s">
        <v>118</v>
      </c>
      <c r="C88" s="624"/>
      <c r="D88" s="624"/>
      <c r="E88" s="624"/>
      <c r="F88" s="624"/>
      <c r="G88" s="624"/>
      <c r="H88" s="624"/>
    </row>
    <row r="89" spans="2:14" ht="29">
      <c r="B89" s="2" t="s">
        <v>0</v>
      </c>
      <c r="C89" s="2" t="s">
        <v>1</v>
      </c>
      <c r="D89" s="2" t="s">
        <v>4</v>
      </c>
      <c r="E89" s="2" t="s">
        <v>135</v>
      </c>
      <c r="F89" s="2" t="s">
        <v>132</v>
      </c>
      <c r="G89" s="2" t="s">
        <v>131</v>
      </c>
      <c r="H89" s="2" t="s">
        <v>134</v>
      </c>
      <c r="I89" s="2" t="s">
        <v>204</v>
      </c>
    </row>
    <row r="90" spans="2:14">
      <c r="B90" s="2">
        <v>1</v>
      </c>
      <c r="C90" s="2">
        <f ca="1">Nivåfrågor!B101</f>
        <v>6</v>
      </c>
      <c r="D90" s="2">
        <f>Nivåfrågor!A101</f>
        <v>1</v>
      </c>
      <c r="E90" s="2" t="s">
        <v>133</v>
      </c>
      <c r="F90" s="2" t="str">
        <f>Nivåfrågor!E104</f>
        <v xml:space="preserve">Uppföljning av informationssäkerhetsarbetet </v>
      </c>
      <c r="G90" s="2">
        <f>IF(AND(Nivåfrågor!E105="x",ISNUMBER(Nivåfrågor!E113)),1,0)</f>
        <v>0</v>
      </c>
      <c r="H90" s="2">
        <v>1</v>
      </c>
      <c r="I90" s="2">
        <f t="shared" ref="I90:I106" si="9">H90*10^(D90-1)</f>
        <v>1</v>
      </c>
    </row>
    <row r="91" spans="2:14">
      <c r="B91" s="2">
        <v>2</v>
      </c>
      <c r="C91" s="2">
        <f ca="1">Nivåfrågor!B117</f>
        <v>7</v>
      </c>
      <c r="D91" s="2">
        <f>Nivåfrågor!A117</f>
        <v>1</v>
      </c>
      <c r="E91" s="2" t="s">
        <v>133</v>
      </c>
      <c r="F91" s="2" t="str">
        <f>Nivåfrågor!D122</f>
        <v>Följts upp och utvärderats minst en gång</v>
      </c>
      <c r="G91" s="2">
        <f>IF(AND(Nivåfrågor!D123="x",ISNUMBER(Nivåfrågor!E129)),1,0)</f>
        <v>0</v>
      </c>
      <c r="H91" s="2">
        <v>1</v>
      </c>
      <c r="I91" s="2">
        <f t="shared" si="9"/>
        <v>1</v>
      </c>
    </row>
    <row r="92" spans="2:14">
      <c r="B92" s="2">
        <v>3</v>
      </c>
      <c r="C92" s="2">
        <f ca="1">Nivåfrågor!B133</f>
        <v>8</v>
      </c>
      <c r="D92" s="2">
        <f>Nivåfrågor!A133</f>
        <v>1</v>
      </c>
      <c r="E92" s="2" t="s">
        <v>133</v>
      </c>
      <c r="F92" s="2" t="str">
        <f>Nivåfrågor!D138</f>
        <v>Följts upp och utvärderats minst en gång</v>
      </c>
      <c r="G92" s="2">
        <f>IF(AND(Nivåfrågor!D139="x",ISNUMBER(Nivåfrågor!E145)),1,0)</f>
        <v>0</v>
      </c>
      <c r="H92" s="2">
        <v>1</v>
      </c>
      <c r="I92" s="2">
        <f t="shared" si="9"/>
        <v>1</v>
      </c>
    </row>
    <row r="93" spans="2:14">
      <c r="B93" s="2">
        <v>4</v>
      </c>
      <c r="C93" s="2">
        <f ca="1">Nivåfrågor!B149</f>
        <v>9</v>
      </c>
      <c r="D93" s="2">
        <f>Nivåfrågor!A149</f>
        <v>1</v>
      </c>
      <c r="E93" s="2" t="s">
        <v>133</v>
      </c>
      <c r="F93" s="2" t="str">
        <f>Nivåfrågor!D154</f>
        <v>Följts upp och utvärderats minst en gång</v>
      </c>
      <c r="G93" s="2">
        <f>IF(AND(Nivåfrågor!D155="x",ISNUMBER(Nivåfrågor!E161)),1,0)</f>
        <v>0</v>
      </c>
      <c r="H93" s="2">
        <v>1</v>
      </c>
      <c r="I93" s="2">
        <f t="shared" si="9"/>
        <v>1</v>
      </c>
    </row>
    <row r="94" spans="2:14">
      <c r="B94" s="2">
        <v>5</v>
      </c>
      <c r="C94" s="2">
        <f ca="1">Nivåfrågor!B166</f>
        <v>10</v>
      </c>
      <c r="D94" s="2">
        <f>Nivåfrågor!A166</f>
        <v>1</v>
      </c>
      <c r="E94" s="2" t="s">
        <v>133</v>
      </c>
      <c r="F94" s="2" t="str">
        <f>Nivåfrågor!D171</f>
        <v>Följts upp och utvärderats minst en gång</v>
      </c>
      <c r="G94" s="2">
        <f>IF(AND(Nivåfrågor!D172="x",ISNUMBER(Nivåfrågor!E178)),1,0)</f>
        <v>0</v>
      </c>
      <c r="H94" s="2">
        <v>1</v>
      </c>
      <c r="I94" s="2">
        <f t="shared" si="9"/>
        <v>1</v>
      </c>
    </row>
    <row r="95" spans="2:14">
      <c r="B95" s="2">
        <v>6</v>
      </c>
      <c r="C95" s="2">
        <f ca="1">Nivåfrågor!B182</f>
        <v>11</v>
      </c>
      <c r="D95" s="2">
        <f>Nivåfrågor!A182</f>
        <v>1</v>
      </c>
      <c r="E95" s="2" t="s">
        <v>133</v>
      </c>
      <c r="F95" s="2" t="str">
        <f>Nivåfrågor!D187</f>
        <v>Följts upp och utvärderats minst en gång</v>
      </c>
      <c r="G95" s="2">
        <f>IF(AND(Nivåfrågor!D188="x",ISNUMBER(Nivåfrågor!E194)),1,0)</f>
        <v>0</v>
      </c>
      <c r="H95" s="2">
        <v>1</v>
      </c>
      <c r="I95" s="2">
        <f t="shared" si="9"/>
        <v>1</v>
      </c>
    </row>
    <row r="96" spans="2:14">
      <c r="B96" s="2">
        <v>7</v>
      </c>
      <c r="C96" s="2">
        <f ca="1">Nivåfrågor!B198</f>
        <v>12</v>
      </c>
      <c r="D96" s="2">
        <f>Nivåfrågor!A198</f>
        <v>1</v>
      </c>
      <c r="E96" s="2" t="s">
        <v>133</v>
      </c>
      <c r="F96" s="2" t="str">
        <f>Nivåfrågor!D203</f>
        <v>Följts upp och utvärderats minst en gång</v>
      </c>
      <c r="G96" s="2">
        <f>IF(AND(Nivåfrågor!D204="x",ISNUMBER(Nivåfrågor!E210)),1,0)</f>
        <v>0</v>
      </c>
      <c r="H96" s="2">
        <v>1</v>
      </c>
      <c r="I96" s="2">
        <f t="shared" si="9"/>
        <v>1</v>
      </c>
    </row>
    <row r="97" spans="2:14">
      <c r="B97" s="2">
        <v>8</v>
      </c>
      <c r="C97" s="2">
        <f ca="1">Nivåfrågor!B214</f>
        <v>13</v>
      </c>
      <c r="D97" s="2">
        <f>Nivåfrågor!A214</f>
        <v>1</v>
      </c>
      <c r="E97" s="2" t="s">
        <v>133</v>
      </c>
      <c r="F97" s="2" t="str">
        <f>Nivåfrågor!D219</f>
        <v>Följts upp och utvärderats minst en gång</v>
      </c>
      <c r="G97" s="2">
        <f>IF(AND(Nivåfrågor!D220="x",ISNUMBER(Nivåfrågor!E226)),1,0)</f>
        <v>0</v>
      </c>
      <c r="H97" s="2">
        <v>1</v>
      </c>
      <c r="I97" s="2">
        <f t="shared" si="9"/>
        <v>1</v>
      </c>
    </row>
    <row r="98" spans="2:14" ht="29">
      <c r="B98" s="2">
        <v>9</v>
      </c>
      <c r="C98" s="2">
        <f ca="1">Nivåfrågor!B230</f>
        <v>14</v>
      </c>
      <c r="D98" s="2">
        <f>Nivåfrågor!A230</f>
        <v>1</v>
      </c>
      <c r="E98" s="2" t="s">
        <v>1</v>
      </c>
      <c r="F98" s="2" t="str">
        <f>Nivåfrågor!C230</f>
        <v>Har organisationen följt upp resultatet av sitt systematiska informationssäkerhetsarbete de senaste två åren?</v>
      </c>
      <c r="G98" s="2">
        <f>IF(ISNUMBER(Nivåfrågor!E240),Nivåfrågor!E240,0)</f>
        <v>0</v>
      </c>
      <c r="H98" s="2">
        <v>5</v>
      </c>
      <c r="I98" s="2">
        <f t="shared" si="9"/>
        <v>5</v>
      </c>
    </row>
    <row r="99" spans="2:14" ht="58">
      <c r="B99" s="2">
        <v>10</v>
      </c>
      <c r="C99" s="2">
        <f ca="1">Nivåfrågor!B274</f>
        <v>17</v>
      </c>
      <c r="D99" s="2">
        <f>Nivåfrågor!A274</f>
        <v>2</v>
      </c>
      <c r="E99" s="2" t="s">
        <v>1</v>
      </c>
      <c r="F99" s="2" t="str">
        <f>Nivåfrågor!C274</f>
        <v>Har organisationen, de senaste två åren, undersökt i vilken utsträckning medarbetarna efter genomförd utbildning i informationssäkerhet vet hur de ska arbeta på ett informationssäkert sätt?</v>
      </c>
      <c r="G99" s="2">
        <f ca="1">IF(ISNUMBER(Nivåfrågor!E282),Nivåfrågor!E282,0)</f>
        <v>0</v>
      </c>
      <c r="H99" s="2">
        <v>5</v>
      </c>
      <c r="I99" s="2">
        <f t="shared" si="9"/>
        <v>50</v>
      </c>
    </row>
    <row r="100" spans="2:14" ht="43.5">
      <c r="B100" s="2">
        <v>11</v>
      </c>
      <c r="C100" s="2">
        <f ca="1">Nivåfrågor!B286</f>
        <v>18</v>
      </c>
      <c r="D100" s="2">
        <f>Nivåfrågor!A286</f>
        <v>2</v>
      </c>
      <c r="E100" s="2" t="s">
        <v>1</v>
      </c>
      <c r="F100" s="2" t="str">
        <f>Nivåfrågor!C286</f>
        <v>De senaste två åren, har organisationen undersökt om medarbetarna använder sina kunskaper i sitt arbete efter genomförd utbildning i informationssäkerhet?</v>
      </c>
      <c r="G100" s="2">
        <f ca="1">IF(ISNUMBER(Nivåfrågor!E294),Nivåfrågor!E294,0)</f>
        <v>0</v>
      </c>
      <c r="H100" s="2">
        <v>5</v>
      </c>
      <c r="I100" s="2">
        <f t="shared" si="9"/>
        <v>50</v>
      </c>
    </row>
    <row r="101" spans="2:14" ht="43.5" customHeight="1">
      <c r="B101" s="2">
        <v>12</v>
      </c>
      <c r="C101" s="2">
        <f ca="1">Nivåfrågor!B383</f>
        <v>26</v>
      </c>
      <c r="D101" s="2">
        <f>Nivåfrågor!A383</f>
        <v>2</v>
      </c>
      <c r="E101" s="2" t="s">
        <v>1</v>
      </c>
      <c r="F101" s="2" t="str">
        <f>Nivåfrågor!C383</f>
        <v>Har organisationen, de senaste två åren, utvärderat om införda säkerhetsåtgärder är ändamålsenliga och tillräckliga?</v>
      </c>
      <c r="G101" s="2">
        <f>IF(ISNUMBER(Nivåfrågor!E391),Nivåfrågor!E391,0)</f>
        <v>0</v>
      </c>
      <c r="H101" s="2">
        <v>5</v>
      </c>
      <c r="I101" s="2">
        <f t="shared" si="9"/>
        <v>50</v>
      </c>
    </row>
    <row r="102" spans="2:14" ht="43.5">
      <c r="B102" s="2">
        <v>13</v>
      </c>
      <c r="C102" s="2">
        <f ca="1">Nivåfrågor!B424</f>
        <v>29</v>
      </c>
      <c r="D102" s="2">
        <f>Nivåfrågor!A424</f>
        <v>3</v>
      </c>
      <c r="E102" s="2" t="s">
        <v>133</v>
      </c>
      <c r="F102" s="2" t="str">
        <f>Nivåfrågor!D429</f>
        <v>Analys av inträffade incidenter, deras grundorsaker och hantering, samt erfarenhetsåterföring till förebyggande arbete</v>
      </c>
      <c r="G102" s="2">
        <f ca="1">IF(AND(Nivåfrågor!D430="x",ISNUMBER(Nivåfrågor!E434)),1,0)</f>
        <v>0</v>
      </c>
      <c r="H102" s="2">
        <v>1</v>
      </c>
      <c r="I102" s="2">
        <f t="shared" si="9"/>
        <v>100</v>
      </c>
    </row>
    <row r="103" spans="2:14" ht="43.5">
      <c r="B103" s="2">
        <v>14</v>
      </c>
      <c r="C103" s="2">
        <f ca="1">Nivåfrågor!B438</f>
        <v>30</v>
      </c>
      <c r="D103" s="2">
        <f>Nivåfrågor!A438</f>
        <v>3</v>
      </c>
      <c r="E103" s="2" t="s">
        <v>1</v>
      </c>
      <c r="F103" s="2" t="str">
        <f>Nivåfrågor!C438</f>
        <v>De senaste två åren, har organisationen i sin undersökning av medarbetarnas kunskaper undersökt kunskaperna inom följande grundläggande områden?</v>
      </c>
      <c r="G103" s="2">
        <f ca="1">IF(ISNUMBER(Nivåfrågor!E448),Nivåfrågor!E448,0)</f>
        <v>0</v>
      </c>
      <c r="H103" s="2">
        <v>5</v>
      </c>
      <c r="I103" s="2">
        <f t="shared" si="9"/>
        <v>500</v>
      </c>
    </row>
    <row r="104" spans="2:14" ht="43.5">
      <c r="B104" s="2">
        <v>15</v>
      </c>
      <c r="C104" s="2">
        <f ca="1">Nivåfrågor!B480</f>
        <v>33</v>
      </c>
      <c r="D104" s="2">
        <f>Nivåfrågor!A480</f>
        <v>3</v>
      </c>
      <c r="E104" s="2" t="s">
        <v>133</v>
      </c>
      <c r="F104" s="2" t="str">
        <f>Nivåfrågor!E483</f>
        <v>Utvärdera riskers påverkan på informationsmängders, informationssystems och nätverks tillgänglighet, riktighet och konfidentialitet</v>
      </c>
      <c r="G104" s="2">
        <f ca="1">IF(AND(Nivåfrågor!E484="x",ISNUMBER(Nivåfrågor!E490)),1,0)</f>
        <v>0</v>
      </c>
      <c r="H104" s="2">
        <v>1</v>
      </c>
      <c r="I104" s="2">
        <f t="shared" si="9"/>
        <v>100</v>
      </c>
    </row>
    <row r="105" spans="2:14" ht="43.5">
      <c r="B105" s="2">
        <v>16</v>
      </c>
      <c r="C105" s="2">
        <f ca="1">Nivåfrågor!B536</f>
        <v>37</v>
      </c>
      <c r="D105" s="2">
        <f>Nivåfrågor!A536</f>
        <v>3</v>
      </c>
      <c r="E105" s="2" t="s">
        <v>133</v>
      </c>
      <c r="F105" s="2" t="str">
        <f>Nivåfrågor!D541</f>
        <v>Följa upp om de ställda kraven var ändamålsenliga och tillräckliga, samt om den kontrakterade parten har infört de säkerhetsåtgärder som avtalats</v>
      </c>
      <c r="G105" s="2">
        <f ca="1">IF(AND(Nivåfrågor!D542="x",ISNUMBER(Nivåfrågor!E546)),1,0)</f>
        <v>0</v>
      </c>
      <c r="H105" s="2">
        <v>1</v>
      </c>
      <c r="I105" s="2">
        <f t="shared" si="9"/>
        <v>100</v>
      </c>
    </row>
    <row r="106" spans="2:14" ht="58">
      <c r="B106" s="2">
        <v>17</v>
      </c>
      <c r="C106" s="2">
        <f ca="1">Nivåfrågor!B568</f>
        <v>39</v>
      </c>
      <c r="D106" s="2">
        <f>Nivåfrågor!A568</f>
        <v>4</v>
      </c>
      <c r="E106" s="2" t="s">
        <v>1</v>
      </c>
      <c r="F106" s="2" t="str">
        <f>Nivåfrågor!C568</f>
        <v>De senaste två åren, har organisationen undersökt vilka hinder respektive framgångsfaktorer som påverkar medarbetarnas möjligheter att arbeta på ett informationssäkert sätt?</v>
      </c>
      <c r="G106" s="2">
        <f>IF(ISNUMBER(Nivåfrågor!E576),Nivåfrågor!E576,0)</f>
        <v>0</v>
      </c>
      <c r="H106" s="2">
        <v>5</v>
      </c>
      <c r="I106" s="2">
        <f t="shared" si="9"/>
        <v>5000</v>
      </c>
      <c r="K106" s="4"/>
    </row>
    <row r="107" spans="2:14">
      <c r="F107" s="5" t="s">
        <v>139</v>
      </c>
      <c r="G107" s="6">
        <f ca="1">SUM(G90:G106)</f>
        <v>0</v>
      </c>
      <c r="H107" s="6">
        <f>SUM(H90:H106)</f>
        <v>41</v>
      </c>
      <c r="I107" s="9">
        <f ca="1">G107/H107</f>
        <v>0</v>
      </c>
      <c r="K107" s="2" t="s">
        <v>203</v>
      </c>
      <c r="L107" s="2" t="s">
        <v>203</v>
      </c>
      <c r="M107" s="2" t="s">
        <v>203</v>
      </c>
      <c r="N107" s="2" t="s">
        <v>203</v>
      </c>
    </row>
    <row r="108" spans="2:14">
      <c r="F108" s="5" t="s">
        <v>136</v>
      </c>
      <c r="G108" s="6">
        <f ca="1">IF(AND(G98&gt;=4,G99&gt;=4,G100&gt;=4,G101&gt;=4,G103&gt;=4,G106&gt;=4),
 4,
 IF(AND(G98&gt;=3,G99&gt;=3,G100&gt;=3,G101&gt;=3,G103&gt;=3),
  3,
  IF(AND(G98&gt;=2,G99&gt;=2,G100&gt;=2,G101&gt;=2),
   2,
   IF(AND(G98&gt;=1),
    1,
    0))))</f>
        <v>0</v>
      </c>
      <c r="H108" s="6">
        <v>4</v>
      </c>
      <c r="K108" s="4">
        <v>1</v>
      </c>
      <c r="L108" s="2">
        <v>2</v>
      </c>
      <c r="M108" s="2">
        <v>3</v>
      </c>
      <c r="N108" s="2">
        <v>4</v>
      </c>
    </row>
    <row r="109" spans="2:14">
      <c r="F109" s="5" t="s">
        <v>137</v>
      </c>
      <c r="G109" s="6">
        <f ca="1">IF(
 AND(G108=4,G107&gt;=N109),
 4,
 IF(
  AND(G108=4,G107&gt;=M109),
  3,
  IF(
   AND(G108=4,G107&gt;=L109),
   2,
   IF(
    AND(G108=4,G107&gt;=K109),
    1,
    IF(
     AND(G108=3,G107&gt;=M109),
     3,
     IF(
      AND(G108=3,G107&gt;=L109),
      2,
      IF(
       AND(G108=3,G107&gt;=K109),
       1,
       IF(
        AND(G108=2,G107&gt;=L109),
        2,
        IF(
         AND(G108=2,G107&gt;=K109),
         1,
         IF(
          AND(G108=1,G107&gt;=K109),
          1,
          0))))))))))</f>
        <v>0</v>
      </c>
      <c r="H109" s="6">
        <v>4</v>
      </c>
      <c r="K109" s="2">
        <f>IF(K108=
 1,
 ROUND(K108*COUNTIF($I90:$I106,"=5")+COUNTIF($I90:$I106,"&lt;10")/2,0),
 IF(K108=
  2,
  ROUND(K108*(COUNTIF($I90:$I106,"=5")+COUNTIF($I90:$I106,"=50"))+COUNTIF($I90:$I106,"&lt;100")/2,0),
  IF(K108=
   3,
   ROUND(K108*(COUNTIF($I90:$I106,"=5")+COUNTIF($I90:$I106,"=50")+COUNTIF($I90:$I106,"=500"))+COUNTIF($I90:$I106,"&lt;1000")/2,0),
   ROUND(K108*(COUNTIF($I90:$I106,"=5")+COUNTIF($I90:$I106,"=50")+COUNTIF($I90:$I106,"=500")+COUNTIF($I90:$I106,"=5000"))+COUNTIF($I90:$I106,"&lt;10000")/2,0))))</f>
        <v>6</v>
      </c>
      <c r="L109" s="2">
        <f t="shared" ref="L109:N109" si="10">IF(L108=
 1,
 ROUND(L108*COUNTIF($I90:$I106,"=5")+COUNTIF($I90:$I106,"&lt;10")/2,0),
 IF(L108=
  2,
  ROUND(L108*(COUNTIF($I90:$I106,"=5")+COUNTIF($I90:$I106,"=50"))+COUNTIF($I90:$I106,"&lt;100")/2,0),
  IF(L108=
   3,
   ROUND(L108*(COUNTIF($I90:$I106,"=5")+COUNTIF($I90:$I106,"=50")+COUNTIF($I90:$I106,"=500"))+COUNTIF($I90:$I106,"&lt;1000")/2,0),
   ROUND(L108*(COUNTIF($I90:$I106,"=5")+COUNTIF($I90:$I106,"=50")+COUNTIF($I90:$I106,"=500")+COUNTIF($I90:$I106,"=5000"))+COUNTIF($I90:$I106,"&lt;10000")/2,0))))</f>
        <v>14</v>
      </c>
      <c r="M109" s="2">
        <f t="shared" si="10"/>
        <v>23</v>
      </c>
      <c r="N109" s="2">
        <f t="shared" si="10"/>
        <v>33</v>
      </c>
    </row>
    <row r="110" spans="2:14">
      <c r="F110" s="5" t="s">
        <v>138</v>
      </c>
      <c r="G110" s="6">
        <f ca="1">Nivåfrågor!$E$2</f>
        <v>0</v>
      </c>
      <c r="H110" s="6">
        <v>4</v>
      </c>
    </row>
    <row r="112" spans="2:14">
      <c r="B112" s="624" t="s">
        <v>143</v>
      </c>
      <c r="C112" s="624"/>
      <c r="D112" s="624"/>
      <c r="E112" s="624"/>
      <c r="F112" s="624"/>
      <c r="G112" s="624"/>
      <c r="H112" s="624"/>
    </row>
    <row r="113" spans="2:14" ht="29">
      <c r="B113" s="2" t="s">
        <v>0</v>
      </c>
      <c r="C113" s="2" t="s">
        <v>1</v>
      </c>
      <c r="D113" s="2" t="s">
        <v>4</v>
      </c>
      <c r="E113" s="2" t="s">
        <v>135</v>
      </c>
      <c r="F113" s="2" t="s">
        <v>132</v>
      </c>
      <c r="G113" s="2" t="s">
        <v>131</v>
      </c>
      <c r="H113" s="2" t="s">
        <v>134</v>
      </c>
      <c r="I113" s="2" t="s">
        <v>204</v>
      </c>
    </row>
    <row r="114" spans="2:14" ht="29">
      <c r="B114" s="2">
        <v>1</v>
      </c>
      <c r="C114" s="2">
        <f ca="1">Nivåfrågor!B89</f>
        <v>5</v>
      </c>
      <c r="D114" s="2">
        <f>Nivåfrågor!A89</f>
        <v>1</v>
      </c>
      <c r="E114" s="2" t="s">
        <v>1</v>
      </c>
      <c r="F114" s="2" t="str">
        <f>Nivåfrågor!C89</f>
        <v>Har organisationen de senaste två åren undersökt medarbetarnas kunskaper om informationssäkerhet?</v>
      </c>
      <c r="G114" s="2">
        <f>IF(ISNUMBER(Nivåfrågor!E97),Nivåfrågor!E97,0)</f>
        <v>0</v>
      </c>
      <c r="H114" s="2">
        <v>5</v>
      </c>
      <c r="I114" s="2">
        <f t="shared" ref="I114:I124" si="11">H114*10^(D114-1)</f>
        <v>5</v>
      </c>
    </row>
    <row r="115" spans="2:14">
      <c r="B115" s="2">
        <v>2</v>
      </c>
      <c r="C115" s="2">
        <f ca="1">Nivåfrågor!B101</f>
        <v>6</v>
      </c>
      <c r="D115" s="2">
        <f>Nivåfrågor!A101</f>
        <v>1</v>
      </c>
      <c r="E115" s="2" t="s">
        <v>133</v>
      </c>
      <c r="F115" s="2" t="str">
        <f>Nivåfrågor!D104</f>
        <v xml:space="preserve">Utbildning i informationssäkerhet </v>
      </c>
      <c r="G115" s="2">
        <f>IF(AND(Nivåfrågor!D105="x",ISNUMBER(Nivåfrågor!E113)),1,0)</f>
        <v>0</v>
      </c>
      <c r="H115" s="2">
        <v>1</v>
      </c>
      <c r="I115" s="2">
        <f t="shared" si="11"/>
        <v>1</v>
      </c>
    </row>
    <row r="116" spans="2:14" ht="29">
      <c r="B116" s="2">
        <v>3</v>
      </c>
      <c r="C116" s="2">
        <f ca="1">Nivåfrågor!B198</f>
        <v>12</v>
      </c>
      <c r="D116" s="2">
        <f>Nivåfrågor!A198</f>
        <v>1</v>
      </c>
      <c r="E116" s="2" t="s">
        <v>1</v>
      </c>
      <c r="F116" s="2" t="str">
        <f>Nivåfrågor!C198</f>
        <v>Har organisationen haft ett arbetssätt för utbildning i informationssäkerhet de senaste två åren?</v>
      </c>
      <c r="G116" s="2">
        <f>IF(ISNUMBER(Nivåfrågor!E210),Nivåfrågor!E210,0)</f>
        <v>0</v>
      </c>
      <c r="H116" s="2">
        <v>5</v>
      </c>
      <c r="I116" s="2">
        <f t="shared" si="11"/>
        <v>5</v>
      </c>
    </row>
    <row r="117" spans="2:14" ht="43.5">
      <c r="B117" s="2">
        <v>4</v>
      </c>
      <c r="C117" s="2">
        <f ca="1">Nivåfrågor!B230</f>
        <v>14</v>
      </c>
      <c r="D117" s="2">
        <f>Nivåfrågor!A230</f>
        <v>1</v>
      </c>
      <c r="E117" s="2" t="s">
        <v>133</v>
      </c>
      <c r="F117" s="2" t="str">
        <f>Nivåfrågor!C233</f>
        <v xml:space="preserve">Resultat av genomförda utvärderingar av organisationens interna regler, arbetssätt och stöd för informationssäkerhetsarbete </v>
      </c>
      <c r="G117" s="2">
        <f>IF(AND(Nivåfrågor!C234="x",ISNUMBER(Nivåfrågor!E240)),1,0)</f>
        <v>0</v>
      </c>
      <c r="H117" s="2">
        <v>1</v>
      </c>
      <c r="I117" s="2">
        <f t="shared" si="11"/>
        <v>1</v>
      </c>
    </row>
    <row r="118" spans="2:14" ht="43.5">
      <c r="B118" s="2">
        <v>5</v>
      </c>
      <c r="C118" s="2">
        <f ca="1">Nivåfrågor!B244</f>
        <v>15</v>
      </c>
      <c r="D118" s="2">
        <f>Nivåfrågor!A244</f>
        <v>1</v>
      </c>
      <c r="E118" s="2" t="s">
        <v>133</v>
      </c>
      <c r="F118" s="2" t="str">
        <f>Nivåfrågor!C247</f>
        <v>Resultat av genomförda utvärderingar av organisationens interna regler, arbetssätt och stöd för informationssäkerhetsarbete</v>
      </c>
      <c r="G118" s="2">
        <f>IF(AND(Nivåfrågor!C248="x",ISNUMBER(Nivåfrågor!E254)),1,0)</f>
        <v>0</v>
      </c>
      <c r="H118" s="2">
        <v>1</v>
      </c>
      <c r="I118" s="2">
        <f t="shared" si="11"/>
        <v>1</v>
      </c>
    </row>
    <row r="119" spans="2:14" ht="43.5">
      <c r="B119" s="2">
        <v>6</v>
      </c>
      <c r="C119" s="2">
        <f ca="1">Nivåfrågor!B262</f>
        <v>16</v>
      </c>
      <c r="D119" s="2">
        <f>Nivåfrågor!A262</f>
        <v>2</v>
      </c>
      <c r="E119" s="2" t="s">
        <v>1</v>
      </c>
      <c r="F119" s="2" t="str">
        <f>Nivåfrågor!C262</f>
        <v>De senaste två åren, har organisationen utbildat sina medarbetare inom informationssäkerhet enligt sitt arbetssätt för utbildning?</v>
      </c>
      <c r="G119" s="2">
        <f ca="1">IF(ISNUMBER(Nivåfrågor!E270),Nivåfrågor!E270,0)</f>
        <v>0</v>
      </c>
      <c r="H119" s="2">
        <v>5</v>
      </c>
      <c r="I119" s="2">
        <f t="shared" si="11"/>
        <v>50</v>
      </c>
    </row>
    <row r="120" spans="2:14" ht="58">
      <c r="B120" s="2">
        <v>7</v>
      </c>
      <c r="C120" s="2">
        <f ca="1">Nivåfrågor!B274</f>
        <v>17</v>
      </c>
      <c r="D120" s="2">
        <f>Nivåfrågor!A274</f>
        <v>2</v>
      </c>
      <c r="E120" s="2" t="s">
        <v>1</v>
      </c>
      <c r="F120" s="2" t="str">
        <f>Nivåfrågor!C274</f>
        <v>Har organisationen, de senaste två åren, undersökt i vilken utsträckning medarbetarna efter genomförd utbildning i informationssäkerhet vet hur de ska arbeta på ett informationssäkert sätt?</v>
      </c>
      <c r="G120" s="2">
        <f ca="1">IF(ISNUMBER(Nivåfrågor!E282),Nivåfrågor!E282,0)</f>
        <v>0</v>
      </c>
      <c r="H120" s="2">
        <v>5</v>
      </c>
      <c r="I120" s="2">
        <f t="shared" si="11"/>
        <v>50</v>
      </c>
    </row>
    <row r="121" spans="2:14" ht="43.5">
      <c r="B121" s="2">
        <v>8</v>
      </c>
      <c r="C121" s="2">
        <f ca="1">Nivåfrågor!B286</f>
        <v>18</v>
      </c>
      <c r="D121" s="2">
        <f>Nivåfrågor!A286</f>
        <v>2</v>
      </c>
      <c r="E121" s="2" t="s">
        <v>1</v>
      </c>
      <c r="F121" s="2" t="str">
        <f>Nivåfrågor!C286</f>
        <v>De senaste två åren, har organisationen undersökt om medarbetarna använder sina kunskaper i sitt arbete efter genomförd utbildning i informationssäkerhet?</v>
      </c>
      <c r="G121" s="2">
        <f ca="1">IF(ISNUMBER(Nivåfrågor!E294),Nivåfrågor!E294,0)</f>
        <v>0</v>
      </c>
      <c r="H121" s="2">
        <v>5</v>
      </c>
      <c r="I121" s="2">
        <f t="shared" si="11"/>
        <v>50</v>
      </c>
    </row>
    <row r="122" spans="2:14" ht="43.5">
      <c r="B122" s="2">
        <v>9</v>
      </c>
      <c r="C122" s="2">
        <f ca="1">Nivåfrågor!B438</f>
        <v>30</v>
      </c>
      <c r="D122" s="2">
        <f>Nivåfrågor!A438</f>
        <v>3</v>
      </c>
      <c r="E122" s="2" t="s">
        <v>1</v>
      </c>
      <c r="F122" s="2" t="str">
        <f>Nivåfrågor!C438</f>
        <v>De senaste två åren, har organisationen i sin undersökning av medarbetarnas kunskaper undersökt kunskaperna inom följande grundläggande områden?</v>
      </c>
      <c r="G122" s="2">
        <f ca="1">IF(ISNUMBER(Nivåfrågor!E448),Nivåfrågor!E448,0)</f>
        <v>0</v>
      </c>
      <c r="H122" s="2">
        <v>5</v>
      </c>
      <c r="I122" s="2">
        <f t="shared" si="11"/>
        <v>500</v>
      </c>
    </row>
    <row r="123" spans="2:14" ht="43.5">
      <c r="B123" s="2">
        <v>10</v>
      </c>
      <c r="C123" s="2">
        <f ca="1">Nivåfrågor!B452</f>
        <v>31</v>
      </c>
      <c r="D123" s="2">
        <f>Nivåfrågor!A452</f>
        <v>3</v>
      </c>
      <c r="E123" s="2" t="s">
        <v>1</v>
      </c>
      <c r="F123" s="2" t="str">
        <f>Nivåfrågor!C452</f>
        <v>De senaste två åren, har organisationens utbildning i informationssäkerhet varit utformad utifrån följande centrala aspekter?</v>
      </c>
      <c r="G123" s="2">
        <f ca="1">IF(ISNUMBER(Nivåfrågor!E462),Nivåfrågor!E462,0)</f>
        <v>0</v>
      </c>
      <c r="H123" s="2">
        <v>5</v>
      </c>
      <c r="I123" s="2">
        <f t="shared" si="11"/>
        <v>500</v>
      </c>
    </row>
    <row r="124" spans="2:14" ht="58">
      <c r="B124" s="2">
        <v>11</v>
      </c>
      <c r="C124" s="2">
        <f ca="1">Nivåfrågor!B568</f>
        <v>39</v>
      </c>
      <c r="D124" s="2">
        <f>Nivåfrågor!A568</f>
        <v>4</v>
      </c>
      <c r="E124" s="2" t="s">
        <v>1</v>
      </c>
      <c r="F124" s="2" t="str">
        <f>Nivåfrågor!C568</f>
        <v>De senaste två åren, har organisationen undersökt vilka hinder respektive framgångsfaktorer som påverkar medarbetarnas möjligheter att arbeta på ett informationssäkert sätt?</v>
      </c>
      <c r="G124" s="2">
        <f>IF(ISNUMBER(Nivåfrågor!E576),Nivåfrågor!E576,0)</f>
        <v>0</v>
      </c>
      <c r="H124" s="2">
        <v>5</v>
      </c>
      <c r="I124" s="2">
        <f t="shared" si="11"/>
        <v>5000</v>
      </c>
      <c r="K124" s="4"/>
    </row>
    <row r="125" spans="2:14">
      <c r="F125" s="5" t="s">
        <v>139</v>
      </c>
      <c r="G125" s="6">
        <f ca="1">SUM(G114:G124)</f>
        <v>0</v>
      </c>
      <c r="H125" s="6">
        <f>SUM(H114:H124)</f>
        <v>43</v>
      </c>
      <c r="I125" s="9">
        <f ca="1">G125/H125</f>
        <v>0</v>
      </c>
      <c r="K125" s="2" t="s">
        <v>203</v>
      </c>
      <c r="L125" s="2" t="s">
        <v>203</v>
      </c>
      <c r="M125" s="2" t="s">
        <v>203</v>
      </c>
      <c r="N125" s="2" t="s">
        <v>203</v>
      </c>
    </row>
    <row r="126" spans="2:14">
      <c r="F126" s="5" t="s">
        <v>136</v>
      </c>
      <c r="G126" s="6">
        <f ca="1">IF(AND(G114&gt;=4,G116&gt;=4,G119&gt;=4,G120&gt;=4,G121&gt;=4,G122&gt;=4,G123&gt;=4,G124&gt;=4),
 4,
 IF(AND(G114&gt;=3,G116&gt;=3,G119&gt;=3,G120&gt;=3,G121&gt;=3,G122&gt;=3,G123&gt;=3),
  3,
  IF(AND(G114&gt;=2,G116&gt;=2,G119&gt;=2,G120&gt;=2,G121&gt;=2),
   2,
   IF(AND(G114&gt;=1,G116&gt;=1),
    1,
    0))))</f>
        <v>0</v>
      </c>
      <c r="H126" s="6">
        <v>4</v>
      </c>
      <c r="K126" s="4">
        <v>1</v>
      </c>
      <c r="L126" s="2">
        <v>2</v>
      </c>
      <c r="M126" s="2">
        <v>3</v>
      </c>
      <c r="N126" s="2">
        <v>4</v>
      </c>
    </row>
    <row r="127" spans="2:14">
      <c r="F127" s="5" t="s">
        <v>137</v>
      </c>
      <c r="G127" s="6">
        <f ca="1">IF(
 AND(G126=4,G125&gt;=N127),
 4,
 IF(
  AND(G126=4,G125&gt;=M127),
  3,
  IF(
   AND(G126=4,G125&gt;=L127),
   2,
   IF(
    AND(G126=4,G125&gt;=K127),
    1,
    IF(
     AND(G126=3,G125&gt;=M127),
     3,
     IF(
      AND(G126=3,G125&gt;=L127),
      2,
      IF(
       AND(G126=3,G125&gt;=K127),
       1,
       IF(
        AND(G126=2,G125&gt;=L127),
        2,
        IF(
         AND(G126=2,G125&gt;=K127),
         1,
         IF(
          AND(G126=1,G125&gt;=K127),
          1,
          0))))))))))</f>
        <v>0</v>
      </c>
      <c r="H127" s="6">
        <v>4</v>
      </c>
      <c r="K127" s="2">
        <f>IF(K126=
 1,
 ROUND(K126*COUNTIF($I114:$I124,"=5")+COUNTIF($I114:$I124,"&lt;10")/2,0),
 IF(K126=
  2,
  ROUND(K126*(COUNTIF($I114:$I124,"=5")+COUNTIF($I114:$I124,"=50"))+COUNTIF($I114:$I124,"&lt;100")/2,0),
  IF(K126=
   3,
   ROUND(K126*(COUNTIF($I114:$I124,"=5")+COUNTIF($I114:$I124,"=50")+COUNTIF($I114:$I124,"=500"))+COUNTIF($I114:$I124,"&lt;1000")/2,0),
   ROUND(K126*(COUNTIF($I114:$I124,"=5")+COUNTIF($I114:$I124,"=50")+COUNTIF($I114:$I124,"=500")+COUNTIF($I114:$I124,"=5000"))+COUNTIF($I114:$I124,"&lt;10000")/2,0))))</f>
        <v>5</v>
      </c>
      <c r="L127" s="2">
        <f t="shared" ref="L127:N127" si="12">IF(L126=
 1,
 ROUND(L126*COUNTIF($I114:$I124,"=5")+COUNTIF($I114:$I124,"&lt;10")/2,0),
 IF(L126=
  2,
  ROUND(L126*(COUNTIF($I114:$I124,"=5")+COUNTIF($I114:$I124,"=50"))+COUNTIF($I114:$I124,"&lt;100")/2,0),
  IF(L126=
   3,
   ROUND(L126*(COUNTIF($I114:$I124,"=5")+COUNTIF($I114:$I124,"=50")+COUNTIF($I114:$I124,"=500"))+COUNTIF($I114:$I124,"&lt;1000")/2,0),
   ROUND(L126*(COUNTIF($I114:$I124,"=5")+COUNTIF($I114:$I124,"=50")+COUNTIF($I114:$I124,"=500")+COUNTIF($I114:$I124,"=5000"))+COUNTIF($I114:$I124,"&lt;10000")/2,0))))</f>
        <v>14</v>
      </c>
      <c r="M127" s="2">
        <f t="shared" si="12"/>
        <v>26</v>
      </c>
      <c r="N127" s="2">
        <f t="shared" si="12"/>
        <v>38</v>
      </c>
    </row>
    <row r="128" spans="2:14">
      <c r="F128" s="5" t="s">
        <v>138</v>
      </c>
      <c r="G128" s="6">
        <f ca="1">Nivåfrågor!$E$2</f>
        <v>0</v>
      </c>
      <c r="H128" s="6">
        <v>4</v>
      </c>
    </row>
    <row r="130" spans="2:14">
      <c r="B130" s="624" t="s">
        <v>145</v>
      </c>
      <c r="C130" s="624"/>
      <c r="D130" s="624"/>
      <c r="E130" s="624"/>
      <c r="F130" s="624"/>
      <c r="G130" s="624"/>
      <c r="H130" s="624"/>
    </row>
    <row r="131" spans="2:14" ht="29">
      <c r="B131" s="2" t="s">
        <v>0</v>
      </c>
      <c r="C131" s="2" t="s">
        <v>1</v>
      </c>
      <c r="D131" s="2" t="s">
        <v>4</v>
      </c>
      <c r="E131" s="2" t="s">
        <v>135</v>
      </c>
      <c r="F131" s="2" t="s">
        <v>132</v>
      </c>
      <c r="G131" s="2" t="s">
        <v>131</v>
      </c>
      <c r="H131" s="2" t="s">
        <v>134</v>
      </c>
      <c r="I131" s="2" t="s">
        <v>204</v>
      </c>
    </row>
    <row r="132" spans="2:14" ht="43.5">
      <c r="B132" s="2">
        <v>1</v>
      </c>
      <c r="C132" s="2">
        <f ca="1">Nivåfrågor!B65</f>
        <v>3</v>
      </c>
      <c r="D132" s="2">
        <f>Nivåfrågor!A65</f>
        <v>1</v>
      </c>
      <c r="E132" s="2" t="s">
        <v>1</v>
      </c>
      <c r="F132" s="2" t="str">
        <f>Nivåfrågor!C65</f>
        <v xml:space="preserve">Har organisationen någon gång under de senaste två åren inventerat sina informationsmängder och informationssystem, inklusive nätverk? </v>
      </c>
      <c r="G132" s="2">
        <f>IF(ISNUMBER(Nivåfrågor!E73),Nivåfrågor!E73,0)</f>
        <v>0</v>
      </c>
      <c r="H132" s="2">
        <v>5</v>
      </c>
      <c r="I132" s="2">
        <f t="shared" ref="I132:I137" si="13">H132*10^(D132-1)</f>
        <v>5</v>
      </c>
    </row>
    <row r="133" spans="2:14" ht="29">
      <c r="B133" s="2">
        <v>2</v>
      </c>
      <c r="C133" s="2">
        <f ca="1">Nivåfrågor!B182</f>
        <v>11</v>
      </c>
      <c r="D133" s="2">
        <f>Nivåfrågor!A182</f>
        <v>1</v>
      </c>
      <c r="E133" s="2" t="s">
        <v>1</v>
      </c>
      <c r="F133" s="2" t="str">
        <f>Nivåfrågor!C182</f>
        <v>Har organisationen haft ett arbetssätt för omvärldsbevakning avseende informationssäkerhet de senaste två åren?</v>
      </c>
      <c r="G133" s="2">
        <f>IF(ISNUMBER(Nivåfrågor!E194),Nivåfrågor!E194,0)</f>
        <v>0</v>
      </c>
      <c r="H133" s="2">
        <v>5</v>
      </c>
      <c r="I133" s="2">
        <f t="shared" si="13"/>
        <v>5</v>
      </c>
    </row>
    <row r="134" spans="2:14" ht="43.5">
      <c r="B134" s="2">
        <v>3</v>
      </c>
      <c r="C134" s="2">
        <f ca="1">Nivåfrågor!B298</f>
        <v>19</v>
      </c>
      <c r="D134" s="2">
        <f>Nivåfrågor!A298</f>
        <v>2</v>
      </c>
      <c r="E134" s="2" t="s">
        <v>1</v>
      </c>
      <c r="F134" s="2" t="str">
        <f>Nivåfrågor!C298</f>
        <v>De senaste två åren, har organisationen bevakat utvecklingen på informationsäkerhetsområdet enligt sitt arbetssätt för omvärldsbevakning?</v>
      </c>
      <c r="G134" s="2">
        <f ca="1">IF(ISNUMBER(Nivåfrågor!E306),Nivåfrågor!E306,0)</f>
        <v>0</v>
      </c>
      <c r="H134" s="2">
        <v>5</v>
      </c>
      <c r="I134" s="2">
        <f t="shared" si="13"/>
        <v>50</v>
      </c>
    </row>
    <row r="135" spans="2:14" ht="58">
      <c r="B135" s="2">
        <v>4</v>
      </c>
      <c r="C135" s="2">
        <f ca="1">Nivåfrågor!B335</f>
        <v>22</v>
      </c>
      <c r="D135" s="2">
        <f>Nivåfrågor!A335</f>
        <v>2</v>
      </c>
      <c r="E135" s="2" t="s">
        <v>1</v>
      </c>
      <c r="F135" s="2" t="str">
        <f>Nivåfrågor!C335</f>
        <v>De senaste två åren, har organisationen tittat på och använt resultat från sin omvärldsbevakning vid informationsklassningar och analyser av informationssäkerhetsrisker?</v>
      </c>
      <c r="G135" s="2">
        <f>IF(ISNUMBER(Nivåfrågor!E343),Nivåfrågor!E343,0)</f>
        <v>0</v>
      </c>
      <c r="H135" s="2">
        <v>5</v>
      </c>
      <c r="I135" s="2">
        <f t="shared" si="13"/>
        <v>50</v>
      </c>
    </row>
    <row r="136" spans="2:14" ht="43.5">
      <c r="B136" s="2">
        <v>5</v>
      </c>
      <c r="C136" s="2">
        <f ca="1">Nivåfrågor!B550</f>
        <v>38</v>
      </c>
      <c r="D136" s="2">
        <f>Nivåfrågor!A550</f>
        <v>3</v>
      </c>
      <c r="E136" s="2" t="s">
        <v>1</v>
      </c>
      <c r="F136" s="2" t="str">
        <f>Nivåfrågor!C550</f>
        <v>De senaste två åren, har organisationen undersökt och hanterat sina behov av att bygga beredskap för kriser och höjd beredskap?</v>
      </c>
      <c r="G136" s="2">
        <f>IF(ISNUMBER(Nivåfrågor!E560),Nivåfrågor!E560,0)</f>
        <v>0</v>
      </c>
      <c r="H136" s="2">
        <v>5</v>
      </c>
      <c r="I136" s="2">
        <f t="shared" si="13"/>
        <v>500</v>
      </c>
    </row>
    <row r="137" spans="2:14" ht="58">
      <c r="B137" s="2">
        <v>6</v>
      </c>
      <c r="C137" s="2">
        <f ca="1">Nivåfrågor!B568</f>
        <v>39</v>
      </c>
      <c r="D137" s="2">
        <f>Nivåfrågor!A568</f>
        <v>4</v>
      </c>
      <c r="E137" s="2" t="s">
        <v>1</v>
      </c>
      <c r="F137" s="2" t="str">
        <f>Nivåfrågor!C568</f>
        <v>De senaste två åren, har organisationen undersökt vilka hinder respektive framgångsfaktorer som påverkar medarbetarnas möjligheter att arbeta på ett informationssäkert sätt?</v>
      </c>
      <c r="G137" s="2">
        <f>IF(ISNUMBER(Nivåfrågor!E576),Nivåfrågor!E576,0)</f>
        <v>0</v>
      </c>
      <c r="H137" s="2">
        <v>5</v>
      </c>
      <c r="I137" s="2">
        <f t="shared" si="13"/>
        <v>5000</v>
      </c>
      <c r="K137" s="4"/>
    </row>
    <row r="138" spans="2:14">
      <c r="F138" s="5" t="s">
        <v>139</v>
      </c>
      <c r="G138" s="6">
        <f ca="1">SUM(G132:G137)</f>
        <v>0</v>
      </c>
      <c r="H138" s="6">
        <f>SUM(H132:H137)</f>
        <v>30</v>
      </c>
      <c r="I138" s="9">
        <f ca="1">G138/H138</f>
        <v>0</v>
      </c>
      <c r="K138" s="2" t="s">
        <v>203</v>
      </c>
      <c r="L138" s="2" t="s">
        <v>203</v>
      </c>
      <c r="M138" s="2" t="s">
        <v>203</v>
      </c>
      <c r="N138" s="2" t="s">
        <v>203</v>
      </c>
    </row>
    <row r="139" spans="2:14">
      <c r="F139" s="5" t="s">
        <v>136</v>
      </c>
      <c r="G139" s="6">
        <f ca="1">IF(AND(G132&gt;=4,G133&gt;=4,G134&gt;=4,G135&gt;=4,G136&gt;=4,G137&gt;=4),
 4,
 IF(AND(G132&gt;=3,G133&gt;=3,G134&gt;=3,G135&gt;=3,G136&gt;=3),
  3,
  IF(AND(G132&gt;=2,G133&gt;=2,G134&gt;=2,G135&gt;=2),
   2,
   IF(AND(G132&gt;=1,G133&gt;=1),
    1,
    0))))</f>
        <v>0</v>
      </c>
      <c r="H139" s="6">
        <v>4</v>
      </c>
      <c r="K139" s="4">
        <v>1</v>
      </c>
      <c r="L139" s="2">
        <v>2</v>
      </c>
      <c r="M139" s="2">
        <v>3</v>
      </c>
      <c r="N139" s="2">
        <v>4</v>
      </c>
    </row>
    <row r="140" spans="2:14">
      <c r="F140" s="5" t="s">
        <v>137</v>
      </c>
      <c r="G140" s="6">
        <f ca="1">IF(
 AND(G139=4,G138&gt;=N140),
 4,
 IF(
  AND(G139=4,G138&gt;=M140),
  3,
  IF(
   AND(G139=4,G138&gt;=L140),
   2,
   IF(
    AND(G139=4,G138&gt;=K140),
    1,
    IF(
     AND(G139=3,G138&gt;=M140),
     3,
     IF(
      AND(G139=3,G138&gt;=L140),
      2,
      IF(
       AND(G139=3,G138&gt;=K140),
       1,
       IF(
        AND(G139=2,G138&gt;=L140),
        2,
        IF(
         AND(G139=2,G138&gt;=K140),
         1,
         IF(
          AND(G139=1,G138&gt;=K140),
          1,
          0))))))))))</f>
        <v>0</v>
      </c>
      <c r="H140" s="6">
        <v>4</v>
      </c>
      <c r="K140" s="2">
        <f>IF(K139=
 1,
 ROUND(K139*COUNTIF($I132:$I137,"=5")+COUNTIF($I132:$I137,"&lt;10")/2,0),
 IF(K139=
  2,
  ROUND(K139*(COUNTIF($I132:$I137,"=5")+COUNTIF($I132:$I137,"=50"))+COUNTIF($I132:$I137,"&lt;100")/2,0),
  IF(K139=
   3,
   ROUND(K139*(COUNTIF($I132:$I137,"=5")+COUNTIF($I132:$I137,"=50")+COUNTIF($I132:$I137,"=500"))+COUNTIF($I132:$I137,"&lt;1000")/2,0),
   ROUND(K139*(COUNTIF($I132:$I137,"=5")+COUNTIF($I132:$I137,"=50")+COUNTIF($I132:$I137,"=500")+COUNTIF($I132:$I137,"=5000"))+COUNTIF($I132:$I137,"&lt;10000")/2,0))))</f>
        <v>3</v>
      </c>
      <c r="L140" s="2">
        <f t="shared" ref="L140:N140" si="14">IF(L139=
 1,
 ROUND(L139*COUNTIF($I132:$I137,"=5")+COUNTIF($I132:$I137,"&lt;10")/2,0),
 IF(L139=
  2,
  ROUND(L139*(COUNTIF($I132:$I137,"=5")+COUNTIF($I132:$I137,"=50"))+COUNTIF($I132:$I137,"&lt;100")/2,0),
  IF(L139=
   3,
   ROUND(L139*(COUNTIF($I132:$I137,"=5")+COUNTIF($I132:$I137,"=50")+COUNTIF($I132:$I137,"=500"))+COUNTIF($I132:$I137,"&lt;1000")/2,0),
   ROUND(L139*(COUNTIF($I132:$I137,"=5")+COUNTIF($I132:$I137,"=50")+COUNTIF($I132:$I137,"=500")+COUNTIF($I132:$I137,"=5000"))+COUNTIF($I132:$I137,"&lt;10000")/2,0))))</f>
        <v>10</v>
      </c>
      <c r="M140" s="2">
        <f t="shared" si="14"/>
        <v>18</v>
      </c>
      <c r="N140" s="2">
        <f t="shared" si="14"/>
        <v>27</v>
      </c>
    </row>
    <row r="141" spans="2:14">
      <c r="F141" s="5" t="s">
        <v>138</v>
      </c>
      <c r="G141" s="6">
        <f ca="1">Nivåfrågor!$E$2</f>
        <v>0</v>
      </c>
      <c r="H141" s="6">
        <v>4</v>
      </c>
    </row>
    <row r="143" spans="2:14">
      <c r="B143" s="624" t="s">
        <v>342</v>
      </c>
      <c r="C143" s="624"/>
      <c r="D143" s="624"/>
      <c r="E143" s="624"/>
      <c r="F143" s="624"/>
      <c r="G143" s="624"/>
      <c r="H143" s="624"/>
    </row>
    <row r="144" spans="2:14" ht="29">
      <c r="B144" s="2" t="s">
        <v>0</v>
      </c>
      <c r="C144" s="2" t="s">
        <v>1</v>
      </c>
      <c r="D144" s="2" t="s">
        <v>4</v>
      </c>
      <c r="E144" s="2" t="s">
        <v>135</v>
      </c>
      <c r="F144" s="2" t="s">
        <v>132</v>
      </c>
      <c r="G144" s="2" t="s">
        <v>131</v>
      </c>
      <c r="H144" s="2" t="s">
        <v>134</v>
      </c>
      <c r="I144" s="2" t="s">
        <v>204</v>
      </c>
    </row>
    <row r="145" spans="2:14">
      <c r="B145" s="2">
        <v>1</v>
      </c>
      <c r="C145" s="2">
        <f ca="1">Nivåfrågor!B101</f>
        <v>6</v>
      </c>
      <c r="D145" s="2">
        <f>Nivåfrågor!A101</f>
        <v>1</v>
      </c>
      <c r="E145" s="2" t="s">
        <v>133</v>
      </c>
      <c r="F145" s="2" t="str">
        <f>Nivåfrågor!C106</f>
        <v>Arbete med it-säkerhet</v>
      </c>
      <c r="G145" s="2">
        <f>IF(AND(Nivåfrågor!C107="x",ISNUMBER(Nivåfrågor!E113)),1,0)</f>
        <v>0</v>
      </c>
      <c r="H145" s="2">
        <v>1</v>
      </c>
      <c r="I145" s="2">
        <f t="shared" ref="I145:I153" si="15">H145*10^(D145-1)</f>
        <v>1</v>
      </c>
    </row>
    <row r="146" spans="2:14" ht="43.5">
      <c r="B146" s="2">
        <v>2</v>
      </c>
      <c r="C146" s="2">
        <f ca="1">Nivåfrågor!B230</f>
        <v>14</v>
      </c>
      <c r="D146" s="2">
        <f>Nivåfrågor!A230</f>
        <v>1</v>
      </c>
      <c r="E146" s="2" t="s">
        <v>133</v>
      </c>
      <c r="F146" s="2" t="str">
        <f>CONCATENATE(Nivåfrågor!E233," &amp; ",Nivåfrågor!D235)</f>
        <v>Skillnaden mellan införda och beslutade säkerhetsåtgärder &amp; Resultat av genomförda utvärderingar av säkerhetsåtgärders ändamålsenlighet och tillräcklighet</v>
      </c>
      <c r="G146" s="2">
        <f>IF(AND(Nivåfrågor!E234="x",ISNUMBER(Nivåfrågor!E240)),1,0)+IF(AND(Nivåfrågor!D236="x",ISNUMBER(Nivåfrågor!E240)),1,0)</f>
        <v>0</v>
      </c>
      <c r="H146" s="2">
        <v>2</v>
      </c>
      <c r="I146" s="2">
        <f t="shared" si="15"/>
        <v>2</v>
      </c>
    </row>
    <row r="147" spans="2:14" ht="43.5">
      <c r="B147" s="2">
        <v>4</v>
      </c>
      <c r="C147" s="2">
        <f ca="1">Nivåfrågor!B347</f>
        <v>23</v>
      </c>
      <c r="D147" s="2">
        <f>Nivåfrågor!A347</f>
        <v>2</v>
      </c>
      <c r="E147" s="2" t="s">
        <v>1</v>
      </c>
      <c r="F147" s="2" t="str">
        <f>Nivåfrågor!C347</f>
        <v>De senaste två åren, har organisationen fattat beslut om att införa – eller att inte införa – säkerhetsåtgärder utifrån genomförd analys av informationssäkerhetsrisker?</v>
      </c>
      <c r="G147" s="2">
        <f>IF(ISNUMBER(Nivåfrågor!E355),Nivåfrågor!E355,0)</f>
        <v>0</v>
      </c>
      <c r="H147" s="2">
        <v>5</v>
      </c>
      <c r="I147" s="2">
        <f t="shared" si="15"/>
        <v>50</v>
      </c>
    </row>
    <row r="148" spans="2:14" ht="43.5">
      <c r="B148" s="2">
        <v>5</v>
      </c>
      <c r="C148" s="2">
        <f ca="1">Nivåfrågor!B359</f>
        <v>24</v>
      </c>
      <c r="D148" s="2">
        <f>Nivåfrågor!A359</f>
        <v>2</v>
      </c>
      <c r="E148" s="2" t="s">
        <v>1</v>
      </c>
      <c r="F148" s="2" t="str">
        <f>Nivåfrågor!C359</f>
        <v>De senaste två åren, har organisationen beslutat om att tilldela resurser för att kunna införa beslutade säkerhetsåtgärder?</v>
      </c>
      <c r="G148" s="2">
        <f>IF(ISNUMBER(Nivåfrågor!E367),Nivåfrågor!E367,0)</f>
        <v>0</v>
      </c>
      <c r="H148" s="2">
        <v>5</v>
      </c>
      <c r="I148" s="2">
        <f t="shared" si="15"/>
        <v>50</v>
      </c>
      <c r="K148" s="4"/>
    </row>
    <row r="149" spans="2:14" ht="29">
      <c r="B149" s="2">
        <v>6</v>
      </c>
      <c r="C149" s="2">
        <f ca="1">Nivåfrågor!B371</f>
        <v>25</v>
      </c>
      <c r="D149" s="2">
        <f>Nivåfrågor!A371</f>
        <v>2</v>
      </c>
      <c r="E149" s="2" t="s">
        <v>1</v>
      </c>
      <c r="F149" s="2" t="str">
        <f>Nivåfrågor!C371</f>
        <v>Har organisationen, de senaste två åren, infört de säkerhetsåtgärder som beslutats?</v>
      </c>
      <c r="G149" s="2">
        <f>IF(ISNUMBER(Nivåfrågor!E379),Nivåfrågor!E379,0)</f>
        <v>0</v>
      </c>
      <c r="H149" s="2">
        <v>5</v>
      </c>
      <c r="I149" s="2">
        <f t="shared" si="15"/>
        <v>50</v>
      </c>
    </row>
    <row r="150" spans="2:14" ht="29" customHeight="1">
      <c r="B150" s="2">
        <v>7</v>
      </c>
      <c r="C150" s="2">
        <f ca="1">Nivåfrågor!B383</f>
        <v>26</v>
      </c>
      <c r="D150" s="2">
        <f>Nivåfrågor!A383</f>
        <v>2</v>
      </c>
      <c r="E150" s="2" t="s">
        <v>1</v>
      </c>
      <c r="F150" s="2" t="str">
        <f>Nivåfrågor!C383</f>
        <v>Har organisationen, de senaste två åren, utvärderat om införda säkerhetsåtgärder är ändamålsenliga och tillräckliga?</v>
      </c>
      <c r="G150" s="2">
        <f>IF(ISNUMBER(Nivåfrågor!E391),Nivåfrågor!E391,0)</f>
        <v>0</v>
      </c>
      <c r="H150" s="2">
        <v>5</v>
      </c>
      <c r="I150" s="2">
        <f t="shared" si="15"/>
        <v>50</v>
      </c>
    </row>
    <row r="151" spans="2:14" ht="58">
      <c r="B151" s="2">
        <v>7</v>
      </c>
      <c r="C151" s="2">
        <f ca="1">Nivåfrågor!B522</f>
        <v>36</v>
      </c>
      <c r="D151" s="2">
        <f>Nivåfrågor!A522</f>
        <v>3</v>
      </c>
      <c r="E151" s="2" t="s">
        <v>133</v>
      </c>
      <c r="F151" s="2" t="str">
        <f>Nivåfrågor!D525</f>
        <v>Organisationen har ett ramverk för riskacceptans som definierar vilka informationssäkerhetsrisker som måste åtgärdas och vilka informationssäkerhetsrisker som kan accepteras utan åtgärd</v>
      </c>
      <c r="G151" s="2">
        <f ca="1">IF(AND(Nivåfrågor!D526="x",ISNUMBER(Nivåfrågor!E532)),1,0)</f>
        <v>0</v>
      </c>
      <c r="H151" s="2">
        <v>1</v>
      </c>
      <c r="I151" s="2">
        <f t="shared" si="15"/>
        <v>100</v>
      </c>
    </row>
    <row r="152" spans="2:14" ht="43.5">
      <c r="B152" s="2">
        <v>8</v>
      </c>
      <c r="C152" s="2">
        <f ca="1">Nivåfrågor!B550</f>
        <v>38</v>
      </c>
      <c r="D152" s="2">
        <f>Nivåfrågor!A550</f>
        <v>3</v>
      </c>
      <c r="E152" s="2" t="s">
        <v>1</v>
      </c>
      <c r="F152" s="2" t="str">
        <f>Nivåfrågor!C550</f>
        <v>De senaste två åren, har organisationen undersökt och hanterat sina behov av att bygga beredskap för kriser och höjd beredskap?</v>
      </c>
      <c r="G152" s="2">
        <f>IF(ISNUMBER(Nivåfrågor!E560),Nivåfrågor!E560,0)</f>
        <v>0</v>
      </c>
      <c r="H152" s="2">
        <v>5</v>
      </c>
      <c r="I152" s="2">
        <f t="shared" si="15"/>
        <v>500</v>
      </c>
    </row>
    <row r="153" spans="2:14" ht="43.5">
      <c r="B153" s="2">
        <v>9</v>
      </c>
      <c r="C153" s="2">
        <f ca="1">Nivåfrågor!B582</f>
        <v>40</v>
      </c>
      <c r="D153" s="2">
        <f>Nivåfrågor!A582</f>
        <v>4</v>
      </c>
      <c r="E153" s="2" t="s">
        <v>1</v>
      </c>
      <c r="F153" s="2" t="str">
        <f>Nivåfrågor!C582</f>
        <v>De senaste två åren, har organisationens ledning arbetat för att säkerställa ständiga förbättringar i det systematiska informationssäkerhetsarbetet?</v>
      </c>
      <c r="G153" s="2">
        <f>IF(ISNUMBER(Nivåfrågor!E592),Nivåfrågor!E592,0)</f>
        <v>0</v>
      </c>
      <c r="H153" s="2">
        <v>5</v>
      </c>
      <c r="I153" s="2">
        <f t="shared" si="15"/>
        <v>5000</v>
      </c>
    </row>
    <row r="154" spans="2:14">
      <c r="F154" s="5" t="s">
        <v>139</v>
      </c>
      <c r="G154" s="6">
        <f ca="1">SUM(G145:G153)</f>
        <v>0</v>
      </c>
      <c r="H154" s="6">
        <f>SUM(H145:H153)</f>
        <v>34</v>
      </c>
      <c r="I154" s="9">
        <f ca="1">G154/H154</f>
        <v>0</v>
      </c>
      <c r="K154" s="2" t="s">
        <v>203</v>
      </c>
      <c r="L154" s="2" t="s">
        <v>203</v>
      </c>
      <c r="M154" s="2" t="s">
        <v>203</v>
      </c>
      <c r="N154" s="2" t="s">
        <v>203</v>
      </c>
    </row>
    <row r="155" spans="2:14">
      <c r="F155" s="5" t="s">
        <v>136</v>
      </c>
      <c r="G155" s="6">
        <f ca="1">IF(AND(G147&gt;=4,G148&gt;=4,G149&gt;=4,G150&gt;=4,G152&gt;=4,G153&gt;=4),
 4,
 IF(AND(G147&gt;=3,G148&gt;=3,G149&gt;=3,G150&gt;=3,G152&gt;=3),
  3,
  IF(AND(G147&gt;=2,G148&gt;=2,G149&gt;=2,G150&gt;=2),
   2,
   IF(OR(G145&gt;=1,G146&gt;=1,G147&gt;=1,G148&gt;=1,G149&gt;=1,G151&gt;=1,G152&gt;=1,G153&gt;=1),
    1,
    0))))</f>
        <v>0</v>
      </c>
      <c r="H155" s="6">
        <v>4</v>
      </c>
      <c r="K155" s="4">
        <v>1</v>
      </c>
      <c r="L155" s="2">
        <v>2</v>
      </c>
      <c r="M155" s="2">
        <v>3</v>
      </c>
      <c r="N155" s="2">
        <v>4</v>
      </c>
    </row>
    <row r="156" spans="2:14">
      <c r="F156" s="5" t="s">
        <v>137</v>
      </c>
      <c r="G156" s="6">
        <f ca="1">IF(
 AND(G155=4,G154&gt;=N156),
 4,
 IF(
  AND(G155=4,G154&gt;=M156),
  3,
  IF(
   AND(G155=4,G154&gt;=L156),
   2,
   IF(
    AND(G155=4,G154&gt;=K156),
    1,
    IF(
     AND(G155=3,G154&gt;=M156),
     3,
     IF(
      AND(G155=3,G154&gt;=L156),
      2,
      IF(
       AND(G155=3,G154&gt;=K156),
       1,
       IF(
        AND(G155=2,G154&gt;=L156),
        2,
        IF(
         AND(G155=2,G154&gt;=K156),
         1,
         IF(
          AND(G155=1,G154&gt;=K156),
          1,
          0))))))))))</f>
        <v>0</v>
      </c>
      <c r="H156" s="6">
        <v>4</v>
      </c>
      <c r="K156" s="2">
        <f>IF(K155=
 1,
 ROUND(K155*COUNTIF($I145:$I153,"=5")+COUNTIF($I145:$I153,"&lt;10")/2,0),
 IF(K155=
  2,
  ROUND(K155*(COUNTIF($I145:$I153,"=5")+COUNTIF($I145:$I153,"=50"))+COUNTIF($I145:$I153,"&lt;100")/2,0),
  IF(K155=
   3,
   ROUND(K155*(COUNTIF($I145:$I153,"=5")+COUNTIF($I145:$I153,"=50")+COUNTIF($I145:$I153,"=500"))+COUNTIF($I145:$I153,"&lt;1000")/2,0),
   ROUND(K155*(COUNTIF($I145:$I153,"=5")+COUNTIF($I145:$I153,"=50")+COUNTIF($I145:$I153,"=500")+COUNTIF($I145:$I153,"=5000"))+COUNTIF($I145:$I153,"&lt;10000")/2,0))))</f>
        <v>1</v>
      </c>
      <c r="L156" s="2">
        <f t="shared" ref="L156:N156" si="16">IF(L155=
 1,
 ROUND(L155*COUNTIF($I145:$I153,"=5")+COUNTIF($I145:$I153,"&lt;10")/2,0),
 IF(L155=
  2,
  ROUND(L155*(COUNTIF($I145:$I153,"=5")+COUNTIF($I145:$I153,"=50"))+COUNTIF($I145:$I153,"&lt;100")/2,0),
  IF(L155=
   3,
   ROUND(L155*(COUNTIF($I145:$I153,"=5")+COUNTIF($I145:$I153,"=50")+COUNTIF($I145:$I153,"=500"))+COUNTIF($I145:$I153,"&lt;1000")/2,0),
   ROUND(L155*(COUNTIF($I145:$I153,"=5")+COUNTIF($I145:$I153,"=50")+COUNTIF($I145:$I153,"=500")+COUNTIF($I145:$I153,"=5000"))+COUNTIF($I145:$I153,"&lt;10000")/2,0))))</f>
        <v>11</v>
      </c>
      <c r="M156" s="2">
        <f t="shared" si="16"/>
        <v>19</v>
      </c>
      <c r="N156" s="2">
        <f t="shared" si="16"/>
        <v>29</v>
      </c>
    </row>
    <row r="157" spans="2:14">
      <c r="F157" s="5" t="s">
        <v>138</v>
      </c>
      <c r="G157" s="6">
        <f ca="1">Nivåfrågor!$E$2</f>
        <v>0</v>
      </c>
      <c r="H157" s="6">
        <v>4</v>
      </c>
    </row>
    <row r="159" spans="2:14">
      <c r="B159" s="624" t="s">
        <v>144</v>
      </c>
      <c r="C159" s="624"/>
      <c r="D159" s="624"/>
      <c r="E159" s="624"/>
      <c r="F159" s="624"/>
      <c r="G159" s="624"/>
      <c r="H159" s="624"/>
    </row>
    <row r="160" spans="2:14" ht="29">
      <c r="B160" s="2" t="s">
        <v>0</v>
      </c>
      <c r="C160" s="2" t="s">
        <v>1</v>
      </c>
      <c r="D160" s="2" t="s">
        <v>4</v>
      </c>
      <c r="E160" s="2" t="s">
        <v>135</v>
      </c>
      <c r="F160" s="2" t="s">
        <v>132</v>
      </c>
      <c r="G160" s="2" t="s">
        <v>131</v>
      </c>
      <c r="H160" s="2" t="s">
        <v>134</v>
      </c>
      <c r="I160" s="2" t="s">
        <v>204</v>
      </c>
    </row>
    <row r="161" spans="2:14">
      <c r="B161" s="2">
        <v>1</v>
      </c>
      <c r="C161" s="2">
        <f ca="1">Nivåfrågor!B101</f>
        <v>6</v>
      </c>
      <c r="D161" s="2">
        <f>Nivåfrågor!A101</f>
        <v>1</v>
      </c>
      <c r="E161" s="2" t="s">
        <v>133</v>
      </c>
      <c r="F161" s="2" t="str">
        <f>Nivåfrågor!D106</f>
        <v>Säkerställande av informationssäkerhet vid upphandling</v>
      </c>
      <c r="G161" s="2">
        <f>IF(AND(Nivåfrågor!D107="x",ISNUMBER(Nivåfrågor!E113)),1,0)</f>
        <v>0</v>
      </c>
      <c r="H161" s="2">
        <v>1</v>
      </c>
      <c r="I161" s="2">
        <f t="shared" ref="I161:I164" si="17">H161*10^(D161-1)</f>
        <v>1</v>
      </c>
    </row>
    <row r="162" spans="2:14" ht="29">
      <c r="B162" s="2">
        <v>2</v>
      </c>
      <c r="C162" s="2">
        <f ca="1">Nivåfrågor!B214</f>
        <v>13</v>
      </c>
      <c r="D162" s="2">
        <f>Nivåfrågor!A214</f>
        <v>1</v>
      </c>
      <c r="E162" s="2" t="s">
        <v>1</v>
      </c>
      <c r="F162" s="2" t="str">
        <f>Nivåfrågor!C214</f>
        <v>Har organisationen haft ett arbetssätt för att säkerställa informationssäkerhet vid upphandling de senaste två åren?</v>
      </c>
      <c r="G162" s="2">
        <f>IF(ISNUMBER(Nivåfrågor!E226),Nivåfrågor!E226,0)</f>
        <v>0</v>
      </c>
      <c r="H162" s="2">
        <v>5</v>
      </c>
      <c r="I162" s="2">
        <f t="shared" si="17"/>
        <v>5</v>
      </c>
    </row>
    <row r="163" spans="2:14" ht="43.5">
      <c r="B163" s="2">
        <v>3</v>
      </c>
      <c r="C163" s="2">
        <f ca="1">Nivåfrågor!B407</f>
        <v>28</v>
      </c>
      <c r="D163" s="2">
        <f>Nivåfrågor!A407</f>
        <v>2</v>
      </c>
      <c r="E163" s="2" t="s">
        <v>1</v>
      </c>
      <c r="F163" s="2" t="str">
        <f>Nivåfrågor!C407</f>
        <v>Har organisationen, de senaste två åren, genomfört upphandling enligt sitt arbetssätt för att säkerställa informationssäkerhet?</v>
      </c>
      <c r="G163" s="2">
        <f ca="1">IF(ISNUMBER(Nivåfrågor!E415),Nivåfrågor!E415,0)</f>
        <v>0</v>
      </c>
      <c r="H163" s="2">
        <v>5</v>
      </c>
      <c r="I163" s="2">
        <f t="shared" si="17"/>
        <v>50</v>
      </c>
    </row>
    <row r="164" spans="2:14" ht="43.5">
      <c r="B164" s="2">
        <v>5</v>
      </c>
      <c r="C164" s="2">
        <f ca="1">Nivåfrågor!B536</f>
        <v>37</v>
      </c>
      <c r="D164" s="2">
        <f>Nivåfrågor!A536</f>
        <v>3</v>
      </c>
      <c r="E164" s="2" t="s">
        <v>1</v>
      </c>
      <c r="F164" s="2" t="str">
        <f>Nivåfrågor!C536</f>
        <v>De senaste två åren, har organisationens arbetssätt för att säkerställa informationssäkerhet vid upphandling omfattat följande centrala delar?</v>
      </c>
      <c r="G164" s="2">
        <f ca="1">IF(ISNUMBER(Nivåfrågor!E546),Nivåfrågor!E546,0)</f>
        <v>0</v>
      </c>
      <c r="H164" s="2">
        <v>5</v>
      </c>
      <c r="I164" s="2">
        <f t="shared" si="17"/>
        <v>500</v>
      </c>
      <c r="K164" s="4"/>
    </row>
    <row r="165" spans="2:14">
      <c r="F165" s="5" t="s">
        <v>139</v>
      </c>
      <c r="G165" s="6">
        <f ca="1">SUM(G161:G164)</f>
        <v>0</v>
      </c>
      <c r="H165" s="6">
        <f>SUM(H161:H164)</f>
        <v>16</v>
      </c>
      <c r="K165" s="2" t="s">
        <v>203</v>
      </c>
      <c r="L165" s="2" t="s">
        <v>203</v>
      </c>
      <c r="M165" s="2" t="s">
        <v>203</v>
      </c>
      <c r="N165" s="2" t="s">
        <v>203</v>
      </c>
    </row>
    <row r="166" spans="2:14">
      <c r="F166" s="5" t="s">
        <v>136</v>
      </c>
      <c r="G166" s="6">
        <f ca="1">IF(AND(G162&gt;=4,G163&gt;=4,G164&gt;=4),
 4,
 IF(AND(G162&gt;=3,G163&gt;=3,G164&gt;=3),
  3,
  IF(AND(G162&gt;=2,G163&gt;=2),
   2,
   IF(AND(G162&gt;=1),
    1,
    0))))</f>
        <v>0</v>
      </c>
      <c r="H166" s="6">
        <v>4</v>
      </c>
      <c r="K166" s="4">
        <v>1</v>
      </c>
      <c r="L166" s="2">
        <v>2</v>
      </c>
      <c r="M166" s="2">
        <v>3</v>
      </c>
      <c r="N166" s="2">
        <v>4</v>
      </c>
    </row>
    <row r="167" spans="2:14">
      <c r="F167" s="5" t="s">
        <v>137</v>
      </c>
      <c r="G167" s="6">
        <f ca="1">IF(
 AND(G166=4,G165&gt;=N167),
 4,
 IF(
  AND(G166=4,G165&gt;=M167),
  3,
  IF(
   AND(G166=4,G165&gt;=L167),
   2,
   IF(
    AND(G166=4,G165&gt;=K167),
    1,
    IF(
     AND(G166=3,G165&gt;=M167),
     3,
     IF(
      AND(G166=3,G165&gt;=L167),
      2,
      IF(
       AND(G166=3,G165&gt;=K167),
       1,
       IF(
        AND(G166=2,G165&gt;=L167),
        2,
        IF(
         AND(G166=2,G165&gt;=K167),
         1,
         IF(
          AND(G166=1,G165&gt;=K167),
          1,
          0))))))))))</f>
        <v>0</v>
      </c>
      <c r="H167" s="6">
        <v>4</v>
      </c>
      <c r="K167" s="2">
        <f>IF(K166=
 1,
 ROUND(K166*COUNTIF($I161:$I164,"=5")+COUNTIF($I161:$I164,"&lt;10")/2,0),
 IF(K166=
  2,
  ROUND(K166*(COUNTIF($I161:$I164,"=5")+COUNTIF($I161:$I164,"=50"))+COUNTIF($I161:$I164,"&lt;100")/2,0),
  IF(K166=
   3,
   ROUND(K166*(COUNTIF($I161:$I164,"=5")+COUNTIF($I161:$I164,"=50")+COUNTIF($I161:$I164,"=500"))+COUNTIF($I161:$I164,"&lt;1000")/2,0),
   ROUND(K166*(COUNTIF($I161:$I164,"=5")+COUNTIF($I161:$I164,"=50")+COUNTIF($I161:$I164,"=500")+COUNTIF($I161:$I164,"=5000"))+COUNTIF($I161:$I164,"&lt;10000")/2,0))))</f>
        <v>2</v>
      </c>
      <c r="L167" s="2">
        <f t="shared" ref="L167:N167" si="18">IF(L166=
 1,
 ROUND(L166*COUNTIF($I161:$I164,"=5")+COUNTIF($I161:$I164,"&lt;10")/2,0),
 IF(L166=
  2,
  ROUND(L166*(COUNTIF($I161:$I164,"=5")+COUNTIF($I161:$I164,"=50"))+COUNTIF($I161:$I164,"&lt;100")/2,0),
  IF(L166=
   3,
   ROUND(L166*(COUNTIF($I161:$I164,"=5")+COUNTIF($I161:$I164,"=50")+COUNTIF($I161:$I164,"=500"))+COUNTIF($I161:$I164,"&lt;1000")/2,0),
   ROUND(L166*(COUNTIF($I161:$I164,"=5")+COUNTIF($I161:$I164,"=50")+COUNTIF($I161:$I164,"=500")+COUNTIF($I161:$I164,"=5000"))+COUNTIF($I161:$I164,"&lt;10000")/2,0))))</f>
        <v>6</v>
      </c>
      <c r="M167" s="2">
        <f t="shared" si="18"/>
        <v>11</v>
      </c>
      <c r="N167" s="2">
        <f t="shared" si="18"/>
        <v>14</v>
      </c>
    </row>
    <row r="168" spans="2:14">
      <c r="F168" s="5" t="s">
        <v>138</v>
      </c>
      <c r="G168" s="6">
        <f ca="1">Nivåfrågor!$E$2</f>
        <v>0</v>
      </c>
      <c r="H168" s="6">
        <v>4</v>
      </c>
    </row>
  </sheetData>
  <sheetProtection algorithmName="SHA-512" hashValue="iIHS1CdhOf2314em0x88a30Ad3M2u+6Tcs7m8W7eLdFaitNaBHrTECgi/DDqTJrQJExquVKccuuIxBUEEQqe9w==" saltValue="ppCSdxHeGb/moOzfUHuFPA==" spinCount="100000" sheet="1" objects="1" scenarios="1"/>
  <mergeCells count="11">
    <mergeCell ref="B159:H159"/>
    <mergeCell ref="B22:H22"/>
    <mergeCell ref="B8:H8"/>
    <mergeCell ref="B39:H39"/>
    <mergeCell ref="B58:H58"/>
    <mergeCell ref="B72:H72"/>
    <mergeCell ref="A1:P1"/>
    <mergeCell ref="B88:H88"/>
    <mergeCell ref="B112:H112"/>
    <mergeCell ref="B130:H130"/>
    <mergeCell ref="B143:H14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XFC383"/>
  <sheetViews>
    <sheetView showGridLines="0" zoomScale="80" zoomScaleNormal="80" workbookViewId="0">
      <pane ySplit="2" topLeftCell="A3" activePane="bottomLeft" state="frozen"/>
      <selection pane="bottomLeft" activeCell="B3" sqref="B3"/>
    </sheetView>
  </sheetViews>
  <sheetFormatPr defaultColWidth="9.3046875" defaultRowHeight="14.5"/>
  <cols>
    <col min="1" max="1" width="3.3046875" style="29" customWidth="1"/>
    <col min="2" max="2" width="7.84375" style="116" customWidth="1"/>
    <col min="3" max="3" width="52.69140625" style="34" customWidth="1"/>
    <col min="4" max="5" width="13.3828125" style="116" customWidth="1"/>
    <col min="6" max="6" width="11.3828125" style="116" customWidth="1"/>
    <col min="7" max="7" width="5.69140625" style="116" customWidth="1"/>
    <col min="8" max="8" width="9.3046875" style="29" customWidth="1"/>
    <col min="9" max="9" width="1.69140625" style="29" customWidth="1"/>
    <col min="10" max="31" width="9.3046875" style="29" customWidth="1"/>
    <col min="32" max="16384" width="9.3046875" style="29"/>
  </cols>
  <sheetData>
    <row r="1" spans="1:16383" s="151" customFormat="1" ht="41" customHeight="1">
      <c r="A1" s="174" t="s">
        <v>695</v>
      </c>
      <c r="B1" s="162"/>
      <c r="C1" s="162"/>
      <c r="D1" s="162"/>
      <c r="E1" s="162"/>
      <c r="F1" s="162"/>
      <c r="G1" s="162"/>
      <c r="H1" s="162"/>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49"/>
      <c r="EO1" s="149"/>
      <c r="EP1" s="149"/>
      <c r="EQ1" s="149"/>
      <c r="ER1" s="149"/>
      <c r="ES1" s="149"/>
      <c r="ET1" s="149"/>
      <c r="EU1" s="149"/>
      <c r="EV1" s="149"/>
      <c r="EW1" s="149"/>
      <c r="EX1" s="149"/>
      <c r="EY1" s="149"/>
      <c r="EZ1" s="149"/>
      <c r="FA1" s="149"/>
      <c r="FB1" s="149"/>
      <c r="FC1" s="149"/>
      <c r="FD1" s="149"/>
      <c r="FE1" s="149"/>
      <c r="FF1" s="149"/>
      <c r="FG1" s="149"/>
      <c r="FH1" s="149"/>
      <c r="FI1" s="149"/>
      <c r="FJ1" s="149"/>
      <c r="FK1" s="149"/>
      <c r="FL1" s="149"/>
      <c r="FM1" s="149"/>
      <c r="FN1" s="149"/>
      <c r="FO1" s="149"/>
      <c r="FP1" s="149"/>
      <c r="FQ1" s="149"/>
      <c r="FR1" s="149"/>
      <c r="FS1" s="149"/>
      <c r="FT1" s="149"/>
      <c r="FU1" s="149"/>
      <c r="FV1" s="149"/>
      <c r="FW1" s="149"/>
      <c r="FX1" s="149"/>
      <c r="FY1" s="149"/>
      <c r="FZ1" s="149"/>
      <c r="GA1" s="149"/>
      <c r="GB1" s="149"/>
      <c r="GC1" s="149"/>
      <c r="GD1" s="149"/>
      <c r="GE1" s="149"/>
      <c r="GF1" s="149"/>
      <c r="GG1" s="149"/>
      <c r="GH1" s="149"/>
      <c r="GI1" s="149"/>
      <c r="GJ1" s="149"/>
      <c r="GK1" s="149"/>
      <c r="GL1" s="149"/>
      <c r="GM1" s="149"/>
      <c r="GN1" s="149"/>
      <c r="GO1" s="149"/>
      <c r="GP1" s="149"/>
      <c r="GQ1" s="149"/>
      <c r="GR1" s="149"/>
      <c r="GS1" s="149"/>
      <c r="GT1" s="149"/>
      <c r="GU1" s="149"/>
      <c r="GV1" s="149"/>
      <c r="GW1" s="149"/>
      <c r="GX1" s="149"/>
      <c r="GY1" s="149"/>
      <c r="GZ1" s="149"/>
      <c r="HA1" s="149"/>
      <c r="HB1" s="149"/>
      <c r="HC1" s="149"/>
      <c r="HD1" s="149"/>
      <c r="HE1" s="149"/>
      <c r="HF1" s="149"/>
      <c r="HG1" s="149"/>
      <c r="HH1" s="149"/>
      <c r="HI1" s="149"/>
      <c r="HJ1" s="149"/>
      <c r="HK1" s="149"/>
      <c r="HL1" s="149"/>
      <c r="HM1" s="149"/>
      <c r="HN1" s="149"/>
      <c r="HO1" s="149"/>
      <c r="HP1" s="149"/>
      <c r="HQ1" s="149"/>
      <c r="HR1" s="149"/>
      <c r="HS1" s="149"/>
      <c r="HT1" s="149"/>
      <c r="HU1" s="149"/>
      <c r="HV1" s="149"/>
      <c r="HW1" s="149"/>
      <c r="HX1" s="149"/>
      <c r="HY1" s="149"/>
      <c r="HZ1" s="149"/>
      <c r="IA1" s="149"/>
      <c r="IB1" s="149"/>
      <c r="IC1" s="149"/>
      <c r="ID1" s="149"/>
      <c r="IE1" s="149"/>
      <c r="IF1" s="149"/>
      <c r="IG1" s="149"/>
      <c r="IH1" s="149"/>
      <c r="II1" s="149"/>
      <c r="IJ1" s="149"/>
      <c r="IK1" s="149"/>
      <c r="IL1" s="149"/>
      <c r="IM1" s="149"/>
      <c r="IN1" s="149"/>
      <c r="IO1" s="149"/>
      <c r="IP1" s="149"/>
      <c r="IQ1" s="149"/>
      <c r="IR1" s="149"/>
      <c r="IS1" s="149"/>
      <c r="IT1" s="149"/>
      <c r="IU1" s="149"/>
      <c r="IV1" s="149"/>
      <c r="IW1" s="149"/>
      <c r="IX1" s="149"/>
      <c r="IY1" s="149"/>
      <c r="IZ1" s="149"/>
      <c r="JA1" s="149"/>
      <c r="JB1" s="149"/>
      <c r="JC1" s="149"/>
      <c r="JD1" s="149"/>
      <c r="JE1" s="149"/>
      <c r="JF1" s="149"/>
      <c r="JG1" s="149"/>
      <c r="JH1" s="149"/>
      <c r="JI1" s="149"/>
      <c r="JJ1" s="149"/>
      <c r="JK1" s="149"/>
      <c r="JL1" s="149"/>
      <c r="JM1" s="149"/>
      <c r="JN1" s="149"/>
      <c r="JO1" s="149"/>
      <c r="JP1" s="149"/>
      <c r="JQ1" s="149"/>
      <c r="JR1" s="149"/>
      <c r="JS1" s="149"/>
      <c r="JT1" s="149"/>
      <c r="JU1" s="149"/>
      <c r="JV1" s="149"/>
      <c r="JW1" s="149"/>
      <c r="JX1" s="149"/>
      <c r="JY1" s="149"/>
      <c r="JZ1" s="149"/>
      <c r="KA1" s="149"/>
      <c r="KB1" s="149"/>
      <c r="KC1" s="149"/>
      <c r="KD1" s="149"/>
      <c r="KE1" s="149"/>
      <c r="KF1" s="149"/>
      <c r="KG1" s="149"/>
      <c r="KH1" s="149"/>
      <c r="KI1" s="149"/>
      <c r="KJ1" s="149"/>
      <c r="KK1" s="149"/>
      <c r="KL1" s="149"/>
      <c r="KM1" s="149"/>
      <c r="KN1" s="149"/>
      <c r="KO1" s="149"/>
      <c r="KP1" s="149"/>
      <c r="KQ1" s="149"/>
      <c r="KR1" s="149"/>
      <c r="KS1" s="149"/>
      <c r="KT1" s="149"/>
      <c r="KU1" s="149"/>
      <c r="KV1" s="149"/>
      <c r="KW1" s="149"/>
      <c r="KX1" s="149"/>
      <c r="KY1" s="149"/>
      <c r="KZ1" s="149"/>
      <c r="LA1" s="149"/>
      <c r="LB1" s="149"/>
      <c r="LC1" s="149"/>
      <c r="LD1" s="149"/>
      <c r="LE1" s="149"/>
      <c r="LF1" s="149"/>
      <c r="LG1" s="149"/>
      <c r="LH1" s="149"/>
      <c r="LI1" s="149"/>
      <c r="LJ1" s="149"/>
      <c r="LK1" s="149"/>
      <c r="LL1" s="149"/>
      <c r="LM1" s="149"/>
      <c r="LN1" s="149"/>
      <c r="LO1" s="149"/>
      <c r="LP1" s="149"/>
      <c r="LQ1" s="149"/>
      <c r="LR1" s="149"/>
      <c r="LS1" s="149"/>
      <c r="LT1" s="149"/>
      <c r="LU1" s="149"/>
      <c r="LV1" s="149"/>
      <c r="LW1" s="149"/>
      <c r="LX1" s="149"/>
      <c r="LY1" s="149"/>
      <c r="LZ1" s="149"/>
      <c r="MA1" s="149"/>
      <c r="MB1" s="149"/>
      <c r="MC1" s="149"/>
      <c r="MD1" s="149"/>
      <c r="ME1" s="149"/>
      <c r="MF1" s="149"/>
      <c r="MG1" s="149"/>
      <c r="MH1" s="149"/>
      <c r="MI1" s="149"/>
      <c r="MJ1" s="149"/>
      <c r="MK1" s="149"/>
      <c r="ML1" s="149"/>
      <c r="MM1" s="149"/>
      <c r="MN1" s="149"/>
      <c r="MO1" s="149"/>
      <c r="MP1" s="149"/>
      <c r="MQ1" s="149"/>
      <c r="MR1" s="149"/>
      <c r="MS1" s="149"/>
      <c r="MT1" s="149"/>
      <c r="MU1" s="149"/>
      <c r="MV1" s="149"/>
      <c r="MW1" s="149"/>
      <c r="MX1" s="149"/>
      <c r="MY1" s="149"/>
      <c r="MZ1" s="149"/>
      <c r="NA1" s="149"/>
      <c r="NB1" s="149"/>
      <c r="NC1" s="149"/>
      <c r="ND1" s="149"/>
      <c r="NE1" s="149"/>
      <c r="NF1" s="149"/>
      <c r="NG1" s="149"/>
      <c r="NH1" s="149"/>
      <c r="NI1" s="149"/>
      <c r="NJ1" s="149"/>
      <c r="NK1" s="149"/>
      <c r="NL1" s="149"/>
      <c r="NM1" s="149"/>
      <c r="NN1" s="149"/>
      <c r="NO1" s="149"/>
      <c r="NP1" s="149"/>
      <c r="NQ1" s="149"/>
      <c r="NR1" s="149"/>
      <c r="NS1" s="149"/>
      <c r="NT1" s="149"/>
      <c r="NU1" s="149"/>
      <c r="NV1" s="149"/>
      <c r="NW1" s="149"/>
      <c r="NX1" s="149"/>
      <c r="NY1" s="149"/>
      <c r="NZ1" s="149"/>
      <c r="OA1" s="149"/>
      <c r="OB1" s="149"/>
      <c r="OC1" s="149"/>
      <c r="OD1" s="149"/>
      <c r="OE1" s="149"/>
      <c r="OF1" s="149"/>
      <c r="OG1" s="149"/>
      <c r="OH1" s="149"/>
      <c r="OI1" s="149"/>
      <c r="OJ1" s="149"/>
      <c r="OK1" s="149"/>
      <c r="OL1" s="149"/>
      <c r="OM1" s="149"/>
      <c r="ON1" s="149"/>
      <c r="OO1" s="149"/>
      <c r="OP1" s="149"/>
      <c r="OQ1" s="149"/>
      <c r="OR1" s="149"/>
      <c r="OS1" s="149"/>
      <c r="OT1" s="149"/>
      <c r="OU1" s="149"/>
      <c r="OV1" s="149"/>
      <c r="OW1" s="149"/>
      <c r="OX1" s="149"/>
      <c r="OY1" s="149"/>
      <c r="OZ1" s="149"/>
      <c r="PA1" s="149"/>
      <c r="PB1" s="149"/>
      <c r="PC1" s="149"/>
      <c r="PD1" s="149"/>
      <c r="PE1" s="149"/>
      <c r="PF1" s="149"/>
      <c r="PG1" s="149"/>
      <c r="PH1" s="149"/>
      <c r="PI1" s="149"/>
      <c r="PJ1" s="149"/>
      <c r="PK1" s="149"/>
      <c r="PL1" s="149"/>
      <c r="PM1" s="149"/>
      <c r="PN1" s="149"/>
      <c r="PO1" s="149"/>
      <c r="PP1" s="149"/>
      <c r="PQ1" s="149"/>
      <c r="PR1" s="149"/>
      <c r="PS1" s="149"/>
      <c r="PT1" s="149"/>
      <c r="PU1" s="149"/>
      <c r="PV1" s="149"/>
      <c r="PW1" s="149"/>
      <c r="PX1" s="149"/>
      <c r="PY1" s="149"/>
      <c r="PZ1" s="149"/>
      <c r="QA1" s="149"/>
      <c r="QB1" s="149"/>
      <c r="QC1" s="149"/>
      <c r="QD1" s="149"/>
      <c r="QE1" s="149"/>
      <c r="QF1" s="149"/>
      <c r="QG1" s="149"/>
      <c r="QH1" s="149"/>
      <c r="QI1" s="149"/>
      <c r="QJ1" s="149"/>
      <c r="QK1" s="149"/>
      <c r="QL1" s="149"/>
      <c r="QM1" s="149"/>
      <c r="QN1" s="149"/>
      <c r="QO1" s="149"/>
      <c r="QP1" s="149"/>
      <c r="QQ1" s="149"/>
      <c r="QR1" s="149"/>
      <c r="QS1" s="149"/>
      <c r="QT1" s="149"/>
      <c r="QU1" s="149"/>
      <c r="QV1" s="149"/>
      <c r="QW1" s="149"/>
      <c r="QX1" s="149"/>
      <c r="QY1" s="149"/>
      <c r="QZ1" s="149"/>
      <c r="RA1" s="149"/>
      <c r="RB1" s="149"/>
      <c r="RC1" s="149"/>
      <c r="RD1" s="149"/>
      <c r="RE1" s="149"/>
      <c r="RF1" s="149"/>
      <c r="RG1" s="149"/>
      <c r="RH1" s="149"/>
      <c r="RI1" s="149"/>
      <c r="RJ1" s="149"/>
      <c r="RK1" s="149"/>
      <c r="RL1" s="149"/>
      <c r="RM1" s="149"/>
      <c r="RN1" s="149"/>
      <c r="RO1" s="149"/>
      <c r="RP1" s="149"/>
      <c r="RQ1" s="149"/>
      <c r="RR1" s="149"/>
      <c r="RS1" s="149"/>
      <c r="RT1" s="149"/>
      <c r="RU1" s="149"/>
      <c r="RV1" s="149"/>
      <c r="RW1" s="149"/>
      <c r="RX1" s="149"/>
      <c r="RY1" s="149"/>
      <c r="RZ1" s="149"/>
      <c r="SA1" s="149"/>
      <c r="SB1" s="149"/>
      <c r="SC1" s="149"/>
      <c r="SD1" s="149"/>
      <c r="SE1" s="149"/>
      <c r="SF1" s="149"/>
      <c r="SG1" s="149"/>
      <c r="SH1" s="149"/>
      <c r="SI1" s="149"/>
      <c r="SJ1" s="149"/>
      <c r="SK1" s="149"/>
      <c r="SL1" s="149"/>
      <c r="SM1" s="149"/>
      <c r="SN1" s="149"/>
      <c r="SO1" s="149"/>
      <c r="SP1" s="149"/>
      <c r="SQ1" s="149"/>
      <c r="SR1" s="149"/>
      <c r="SS1" s="149"/>
      <c r="ST1" s="149"/>
      <c r="SU1" s="149"/>
      <c r="SV1" s="149"/>
      <c r="SW1" s="149"/>
      <c r="SX1" s="149"/>
      <c r="SY1" s="149"/>
      <c r="SZ1" s="149"/>
      <c r="TA1" s="149"/>
      <c r="TB1" s="149"/>
      <c r="TC1" s="149"/>
      <c r="TD1" s="149"/>
      <c r="TE1" s="149"/>
      <c r="TF1" s="149"/>
      <c r="TG1" s="149"/>
      <c r="TH1" s="149"/>
      <c r="TI1" s="149"/>
      <c r="TJ1" s="149"/>
      <c r="TK1" s="149"/>
      <c r="TL1" s="149"/>
      <c r="TM1" s="149"/>
      <c r="TN1" s="149"/>
      <c r="TO1" s="149"/>
      <c r="TP1" s="149"/>
      <c r="TQ1" s="149"/>
      <c r="TR1" s="149"/>
      <c r="TS1" s="149"/>
      <c r="TT1" s="149"/>
      <c r="TU1" s="149"/>
      <c r="TV1" s="149"/>
      <c r="TW1" s="149"/>
      <c r="TX1" s="149"/>
      <c r="TY1" s="149"/>
      <c r="TZ1" s="149"/>
      <c r="UA1" s="149"/>
      <c r="UB1" s="149"/>
      <c r="UC1" s="149"/>
      <c r="UD1" s="149"/>
      <c r="UE1" s="149"/>
      <c r="UF1" s="149"/>
      <c r="UG1" s="149"/>
      <c r="UH1" s="149"/>
      <c r="UI1" s="149"/>
      <c r="UJ1" s="149"/>
      <c r="UK1" s="149"/>
      <c r="UL1" s="149"/>
      <c r="UM1" s="149"/>
      <c r="UN1" s="149"/>
      <c r="UO1" s="149"/>
      <c r="UP1" s="149"/>
      <c r="UQ1" s="149"/>
      <c r="UR1" s="149"/>
      <c r="US1" s="149"/>
      <c r="UT1" s="149"/>
      <c r="UU1" s="149"/>
      <c r="UV1" s="149"/>
      <c r="UW1" s="149"/>
      <c r="UX1" s="149"/>
      <c r="UY1" s="149"/>
      <c r="UZ1" s="149"/>
      <c r="VA1" s="149"/>
      <c r="VB1" s="149"/>
      <c r="VC1" s="149"/>
      <c r="VD1" s="149"/>
      <c r="VE1" s="149"/>
      <c r="VF1" s="149"/>
      <c r="VG1" s="149"/>
      <c r="VH1" s="149"/>
      <c r="VI1" s="149"/>
      <c r="VJ1" s="149"/>
      <c r="VK1" s="149"/>
      <c r="VL1" s="149"/>
      <c r="VM1" s="149"/>
      <c r="VN1" s="149"/>
      <c r="VO1" s="149"/>
      <c r="VP1" s="149"/>
      <c r="VQ1" s="149"/>
      <c r="VR1" s="149"/>
      <c r="VS1" s="149"/>
      <c r="VT1" s="149"/>
      <c r="VU1" s="149"/>
      <c r="VV1" s="149"/>
      <c r="VW1" s="149"/>
      <c r="VX1" s="149"/>
      <c r="VY1" s="149"/>
      <c r="VZ1" s="149"/>
      <c r="WA1" s="149"/>
      <c r="WB1" s="149"/>
      <c r="WC1" s="149"/>
      <c r="WD1" s="149"/>
      <c r="WE1" s="149"/>
      <c r="WF1" s="149"/>
      <c r="WG1" s="149"/>
      <c r="WH1" s="149"/>
      <c r="WI1" s="149"/>
      <c r="WJ1" s="149"/>
      <c r="WK1" s="149"/>
      <c r="WL1" s="149"/>
      <c r="WM1" s="149"/>
      <c r="WN1" s="149"/>
      <c r="WO1" s="149"/>
      <c r="WP1" s="149"/>
      <c r="WQ1" s="149"/>
      <c r="WR1" s="149"/>
      <c r="WS1" s="149"/>
      <c r="WT1" s="149"/>
      <c r="WU1" s="149"/>
      <c r="WV1" s="149"/>
      <c r="WW1" s="149"/>
      <c r="WX1" s="149"/>
      <c r="WY1" s="149"/>
      <c r="WZ1" s="149"/>
      <c r="XA1" s="149"/>
      <c r="XB1" s="149"/>
      <c r="XC1" s="149"/>
      <c r="XD1" s="149"/>
      <c r="XE1" s="149"/>
      <c r="XF1" s="149"/>
      <c r="XG1" s="149"/>
      <c r="XH1" s="149"/>
      <c r="XI1" s="149"/>
      <c r="XJ1" s="149"/>
      <c r="XK1" s="149"/>
      <c r="XL1" s="149"/>
      <c r="XM1" s="149"/>
      <c r="XN1" s="149"/>
      <c r="XO1" s="149"/>
      <c r="XP1" s="149"/>
      <c r="XQ1" s="149"/>
      <c r="XR1" s="149"/>
      <c r="XS1" s="149"/>
      <c r="XT1" s="149"/>
      <c r="XU1" s="149"/>
      <c r="XV1" s="149"/>
      <c r="XW1" s="149"/>
      <c r="XX1" s="149"/>
      <c r="XY1" s="149"/>
      <c r="XZ1" s="149"/>
      <c r="YA1" s="149"/>
      <c r="YB1" s="149"/>
      <c r="YC1" s="149"/>
      <c r="YD1" s="149"/>
      <c r="YE1" s="149"/>
      <c r="YF1" s="149"/>
      <c r="YG1" s="149"/>
      <c r="YH1" s="149"/>
      <c r="YI1" s="149"/>
      <c r="YJ1" s="149"/>
      <c r="YK1" s="149"/>
      <c r="YL1" s="149"/>
      <c r="YM1" s="149"/>
      <c r="YN1" s="149"/>
      <c r="YO1" s="149"/>
      <c r="YP1" s="149"/>
      <c r="YQ1" s="149"/>
      <c r="YR1" s="149"/>
      <c r="YS1" s="149"/>
      <c r="YT1" s="149"/>
      <c r="YU1" s="149"/>
      <c r="YV1" s="149"/>
      <c r="YW1" s="149"/>
      <c r="YX1" s="149"/>
      <c r="YY1" s="149"/>
      <c r="YZ1" s="149"/>
      <c r="ZA1" s="149"/>
      <c r="ZB1" s="149"/>
      <c r="ZC1" s="149"/>
      <c r="ZD1" s="149"/>
      <c r="ZE1" s="149"/>
      <c r="ZF1" s="149"/>
      <c r="ZG1" s="149"/>
      <c r="ZH1" s="149"/>
      <c r="ZI1" s="149"/>
      <c r="ZJ1" s="149"/>
      <c r="ZK1" s="149"/>
      <c r="ZL1" s="149"/>
      <c r="ZM1" s="149"/>
      <c r="ZN1" s="149"/>
      <c r="ZO1" s="149"/>
      <c r="ZP1" s="149"/>
      <c r="ZQ1" s="149"/>
      <c r="ZR1" s="149"/>
      <c r="ZS1" s="149"/>
      <c r="ZT1" s="149"/>
      <c r="ZU1" s="149"/>
      <c r="ZV1" s="149"/>
      <c r="ZW1" s="149"/>
      <c r="ZX1" s="149"/>
      <c r="ZY1" s="149"/>
      <c r="ZZ1" s="149"/>
      <c r="AAA1" s="149"/>
      <c r="AAB1" s="149"/>
      <c r="AAC1" s="149"/>
      <c r="AAD1" s="149"/>
      <c r="AAE1" s="149"/>
      <c r="AAF1" s="149"/>
      <c r="AAG1" s="149"/>
      <c r="AAH1" s="149"/>
      <c r="AAI1" s="149"/>
      <c r="AAJ1" s="149"/>
      <c r="AAK1" s="149"/>
      <c r="AAL1" s="149"/>
      <c r="AAM1" s="149"/>
      <c r="AAN1" s="149"/>
      <c r="AAO1" s="149"/>
      <c r="AAP1" s="149"/>
      <c r="AAQ1" s="149"/>
      <c r="AAR1" s="149"/>
      <c r="AAS1" s="149"/>
      <c r="AAT1" s="149"/>
      <c r="AAU1" s="149"/>
      <c r="AAV1" s="149"/>
      <c r="AAW1" s="149"/>
      <c r="AAX1" s="149"/>
      <c r="AAY1" s="149"/>
      <c r="AAZ1" s="149"/>
      <c r="ABA1" s="149"/>
      <c r="ABB1" s="149"/>
      <c r="ABC1" s="149"/>
      <c r="ABD1" s="149"/>
      <c r="ABE1" s="149"/>
      <c r="ABF1" s="149"/>
      <c r="ABG1" s="149"/>
      <c r="ABH1" s="149"/>
      <c r="ABI1" s="149"/>
      <c r="ABJ1" s="149"/>
      <c r="ABK1" s="149"/>
      <c r="ABL1" s="149"/>
      <c r="ABM1" s="149"/>
      <c r="ABN1" s="149"/>
      <c r="ABO1" s="149"/>
      <c r="ABP1" s="149"/>
      <c r="ABQ1" s="149"/>
      <c r="ABR1" s="149"/>
      <c r="ABS1" s="149"/>
      <c r="ABT1" s="149"/>
      <c r="ABU1" s="149"/>
      <c r="ABV1" s="149"/>
      <c r="ABW1" s="149"/>
      <c r="ABX1" s="149"/>
      <c r="ABY1" s="149"/>
      <c r="ABZ1" s="149"/>
      <c r="ACA1" s="149"/>
      <c r="ACB1" s="149"/>
      <c r="ACC1" s="149"/>
      <c r="ACD1" s="149"/>
      <c r="ACE1" s="149"/>
      <c r="ACF1" s="149"/>
      <c r="ACG1" s="149"/>
      <c r="ACH1" s="149"/>
      <c r="ACI1" s="149"/>
      <c r="ACJ1" s="149"/>
      <c r="ACK1" s="149"/>
      <c r="ACL1" s="149"/>
      <c r="ACM1" s="149"/>
      <c r="ACN1" s="149"/>
      <c r="ACO1" s="149"/>
      <c r="ACP1" s="149"/>
      <c r="ACQ1" s="149"/>
      <c r="ACR1" s="149"/>
      <c r="ACS1" s="149"/>
      <c r="ACT1" s="149"/>
      <c r="ACU1" s="149"/>
      <c r="ACV1" s="149"/>
      <c r="ACW1" s="149"/>
      <c r="ACX1" s="149"/>
      <c r="ACY1" s="149"/>
      <c r="ACZ1" s="149"/>
      <c r="ADA1" s="149"/>
      <c r="ADB1" s="149"/>
      <c r="ADC1" s="149"/>
      <c r="ADD1" s="149"/>
      <c r="ADE1" s="149"/>
      <c r="ADF1" s="149"/>
      <c r="ADG1" s="149"/>
      <c r="ADH1" s="149"/>
      <c r="ADI1" s="149"/>
      <c r="ADJ1" s="149"/>
      <c r="ADK1" s="149"/>
      <c r="ADL1" s="149"/>
      <c r="ADM1" s="149"/>
      <c r="ADN1" s="149"/>
      <c r="ADO1" s="149"/>
      <c r="ADP1" s="149"/>
      <c r="ADQ1" s="149"/>
      <c r="ADR1" s="149"/>
      <c r="ADS1" s="149"/>
      <c r="ADT1" s="149"/>
      <c r="ADU1" s="149"/>
      <c r="ADV1" s="149"/>
      <c r="ADW1" s="149"/>
      <c r="ADX1" s="149"/>
      <c r="ADY1" s="149"/>
      <c r="ADZ1" s="149"/>
      <c r="AEA1" s="149"/>
      <c r="AEB1" s="149"/>
      <c r="AEC1" s="149"/>
      <c r="AED1" s="149"/>
      <c r="AEE1" s="149"/>
      <c r="AEF1" s="149"/>
      <c r="AEG1" s="149"/>
      <c r="AEH1" s="149"/>
      <c r="AEI1" s="149"/>
      <c r="AEJ1" s="149"/>
      <c r="AEK1" s="149"/>
      <c r="AEL1" s="149"/>
      <c r="AEM1" s="149"/>
      <c r="AEN1" s="149"/>
      <c r="AEO1" s="149"/>
      <c r="AEP1" s="149"/>
      <c r="AEQ1" s="149"/>
      <c r="AER1" s="149"/>
      <c r="AES1" s="149"/>
      <c r="AET1" s="149"/>
      <c r="AEU1" s="149"/>
      <c r="AEV1" s="149"/>
      <c r="AEW1" s="149"/>
      <c r="AEX1" s="149"/>
      <c r="AEY1" s="149"/>
      <c r="AEZ1" s="149"/>
      <c r="AFA1" s="149"/>
      <c r="AFB1" s="149"/>
      <c r="AFC1" s="149"/>
      <c r="AFD1" s="149"/>
      <c r="AFE1" s="149"/>
      <c r="AFF1" s="149"/>
      <c r="AFG1" s="149"/>
      <c r="AFH1" s="149"/>
      <c r="AFI1" s="149"/>
      <c r="AFJ1" s="149"/>
      <c r="AFK1" s="149"/>
      <c r="AFL1" s="149"/>
      <c r="AFM1" s="149"/>
      <c r="AFN1" s="149"/>
      <c r="AFO1" s="149"/>
      <c r="AFP1" s="149"/>
      <c r="AFQ1" s="149"/>
      <c r="AFR1" s="149"/>
      <c r="AFS1" s="149"/>
      <c r="AFT1" s="149"/>
      <c r="AFU1" s="149"/>
      <c r="AFV1" s="149"/>
      <c r="AFW1" s="149"/>
      <c r="AFX1" s="149"/>
      <c r="AFY1" s="149"/>
      <c r="AFZ1" s="149"/>
      <c r="AGA1" s="149"/>
      <c r="AGB1" s="149"/>
      <c r="AGC1" s="149"/>
      <c r="AGD1" s="149"/>
      <c r="AGE1" s="149"/>
      <c r="AGF1" s="149"/>
      <c r="AGG1" s="149"/>
      <c r="AGH1" s="149"/>
      <c r="AGI1" s="149"/>
      <c r="AGJ1" s="149"/>
      <c r="AGK1" s="149"/>
      <c r="AGL1" s="149"/>
      <c r="AGM1" s="149"/>
      <c r="AGN1" s="149"/>
      <c r="AGO1" s="149"/>
      <c r="AGP1" s="149"/>
      <c r="AGQ1" s="149"/>
      <c r="AGR1" s="149"/>
      <c r="AGS1" s="149"/>
      <c r="AGT1" s="149"/>
      <c r="AGU1" s="149"/>
      <c r="AGV1" s="149"/>
      <c r="AGW1" s="149"/>
      <c r="AGX1" s="149"/>
      <c r="AGY1" s="149"/>
      <c r="AGZ1" s="149"/>
      <c r="AHA1" s="149"/>
      <c r="AHB1" s="149"/>
      <c r="AHC1" s="149"/>
      <c r="AHD1" s="149"/>
      <c r="AHE1" s="149"/>
      <c r="AHF1" s="149"/>
      <c r="AHG1" s="149"/>
      <c r="AHH1" s="149"/>
      <c r="AHI1" s="149"/>
      <c r="AHJ1" s="149"/>
      <c r="AHK1" s="149"/>
      <c r="AHL1" s="149"/>
      <c r="AHM1" s="149"/>
      <c r="AHN1" s="149"/>
      <c r="AHO1" s="149"/>
      <c r="AHP1" s="149"/>
      <c r="AHQ1" s="149"/>
      <c r="AHR1" s="149"/>
      <c r="AHS1" s="149"/>
      <c r="AHT1" s="149"/>
      <c r="AHU1" s="149"/>
      <c r="AHV1" s="149"/>
      <c r="AHW1" s="149"/>
      <c r="AHX1" s="149"/>
      <c r="AHY1" s="149"/>
      <c r="AHZ1" s="149"/>
      <c r="AIA1" s="149"/>
      <c r="AIB1" s="149"/>
      <c r="AIC1" s="149"/>
      <c r="AID1" s="149"/>
      <c r="AIE1" s="149"/>
      <c r="AIF1" s="149"/>
      <c r="AIG1" s="149"/>
      <c r="AIH1" s="149"/>
      <c r="AII1" s="149"/>
      <c r="AIJ1" s="149"/>
      <c r="AIK1" s="149"/>
      <c r="AIL1" s="149"/>
      <c r="AIM1" s="149"/>
      <c r="AIN1" s="149"/>
      <c r="AIO1" s="149"/>
      <c r="AIP1" s="149"/>
      <c r="AIQ1" s="149"/>
      <c r="AIR1" s="149"/>
      <c r="AIS1" s="149"/>
      <c r="AIT1" s="149"/>
      <c r="AIU1" s="149"/>
      <c r="AIV1" s="149"/>
      <c r="AIW1" s="149"/>
      <c r="AIX1" s="149"/>
      <c r="AIY1" s="149"/>
      <c r="AIZ1" s="149"/>
      <c r="AJA1" s="149"/>
      <c r="AJB1" s="149"/>
      <c r="AJC1" s="149"/>
      <c r="AJD1" s="149"/>
      <c r="AJE1" s="149"/>
      <c r="AJF1" s="149"/>
      <c r="AJG1" s="149"/>
      <c r="AJH1" s="149"/>
      <c r="AJI1" s="149"/>
      <c r="AJJ1" s="149"/>
      <c r="AJK1" s="149"/>
      <c r="AJL1" s="149"/>
      <c r="AJM1" s="149"/>
      <c r="AJN1" s="149"/>
      <c r="AJO1" s="149"/>
      <c r="AJP1" s="149"/>
      <c r="AJQ1" s="149"/>
      <c r="AJR1" s="149"/>
      <c r="AJS1" s="149"/>
      <c r="AJT1" s="149"/>
      <c r="AJU1" s="149"/>
      <c r="AJV1" s="149"/>
      <c r="AJW1" s="149"/>
      <c r="AJX1" s="149"/>
      <c r="AJY1" s="149"/>
      <c r="AJZ1" s="149"/>
      <c r="AKA1" s="149"/>
      <c r="AKB1" s="149"/>
      <c r="AKC1" s="149"/>
      <c r="AKD1" s="149"/>
      <c r="AKE1" s="149"/>
      <c r="AKF1" s="149"/>
      <c r="AKG1" s="149"/>
      <c r="AKH1" s="149"/>
      <c r="AKI1" s="149"/>
      <c r="AKJ1" s="149"/>
      <c r="AKK1" s="149"/>
      <c r="AKL1" s="149"/>
      <c r="AKM1" s="149"/>
      <c r="AKN1" s="149"/>
      <c r="AKO1" s="149"/>
      <c r="AKP1" s="149"/>
      <c r="AKQ1" s="149"/>
      <c r="AKR1" s="149"/>
      <c r="AKS1" s="149"/>
      <c r="AKT1" s="149"/>
      <c r="AKU1" s="149"/>
      <c r="AKV1" s="149"/>
      <c r="AKW1" s="149"/>
      <c r="AKX1" s="149"/>
      <c r="AKY1" s="149"/>
      <c r="AKZ1" s="149"/>
      <c r="ALA1" s="149"/>
      <c r="ALB1" s="149"/>
      <c r="ALC1" s="149"/>
      <c r="ALD1" s="149"/>
      <c r="ALE1" s="149"/>
      <c r="ALF1" s="149"/>
      <c r="ALG1" s="149"/>
      <c r="ALH1" s="149"/>
      <c r="ALI1" s="149"/>
      <c r="ALJ1" s="149"/>
      <c r="ALK1" s="149"/>
      <c r="ALL1" s="149"/>
      <c r="ALM1" s="149"/>
      <c r="ALN1" s="149"/>
      <c r="ALO1" s="149"/>
      <c r="ALP1" s="149"/>
      <c r="ALQ1" s="149"/>
      <c r="ALR1" s="149"/>
      <c r="ALS1" s="149"/>
      <c r="ALT1" s="149"/>
      <c r="ALU1" s="149"/>
      <c r="ALV1" s="149"/>
      <c r="ALW1" s="149"/>
      <c r="ALX1" s="149"/>
      <c r="ALY1" s="149"/>
      <c r="ALZ1" s="149"/>
      <c r="AMA1" s="149"/>
      <c r="AMB1" s="149"/>
      <c r="AMC1" s="149"/>
      <c r="AMD1" s="149"/>
      <c r="AME1" s="149"/>
      <c r="AMF1" s="149"/>
      <c r="AMG1" s="149"/>
      <c r="AMH1" s="149"/>
      <c r="AMI1" s="149"/>
      <c r="AMJ1" s="149"/>
      <c r="AMK1" s="149"/>
      <c r="AML1" s="149"/>
      <c r="AMM1" s="149"/>
      <c r="AMN1" s="149"/>
      <c r="AMO1" s="149"/>
      <c r="AMP1" s="149"/>
      <c r="AMQ1" s="149"/>
      <c r="AMR1" s="149"/>
      <c r="AMS1" s="149"/>
      <c r="AMT1" s="149"/>
      <c r="AMU1" s="149"/>
      <c r="AMV1" s="149"/>
      <c r="AMW1" s="149"/>
      <c r="AMX1" s="149"/>
      <c r="AMY1" s="149"/>
      <c r="AMZ1" s="149"/>
      <c r="ANA1" s="149"/>
      <c r="ANB1" s="149"/>
      <c r="ANC1" s="149"/>
      <c r="AND1" s="149"/>
      <c r="ANE1" s="149"/>
      <c r="ANF1" s="149"/>
      <c r="ANG1" s="149"/>
      <c r="ANH1" s="149"/>
      <c r="ANI1" s="149"/>
      <c r="ANJ1" s="149"/>
      <c r="ANK1" s="149"/>
      <c r="ANL1" s="149"/>
      <c r="ANM1" s="149"/>
      <c r="ANN1" s="149"/>
      <c r="ANO1" s="149"/>
      <c r="ANP1" s="149"/>
      <c r="ANQ1" s="149"/>
      <c r="ANR1" s="149"/>
      <c r="ANS1" s="149"/>
      <c r="ANT1" s="149"/>
      <c r="ANU1" s="149"/>
      <c r="ANV1" s="149"/>
      <c r="ANW1" s="149"/>
      <c r="ANX1" s="149"/>
      <c r="ANY1" s="149"/>
      <c r="ANZ1" s="149"/>
      <c r="AOA1" s="149"/>
      <c r="AOB1" s="149"/>
      <c r="AOC1" s="149"/>
      <c r="AOD1" s="149"/>
      <c r="AOE1" s="149"/>
      <c r="AOF1" s="149"/>
      <c r="AOG1" s="149"/>
      <c r="AOH1" s="149"/>
      <c r="AOI1" s="149"/>
      <c r="AOJ1" s="149"/>
      <c r="AOK1" s="149"/>
      <c r="AOL1" s="149"/>
      <c r="AOM1" s="149"/>
      <c r="AON1" s="149"/>
      <c r="AOO1" s="149"/>
      <c r="AOP1" s="149"/>
      <c r="AOQ1" s="149"/>
      <c r="AOR1" s="149"/>
      <c r="AOS1" s="149"/>
      <c r="AOT1" s="149"/>
      <c r="AOU1" s="149"/>
      <c r="AOV1" s="149"/>
      <c r="AOW1" s="149"/>
      <c r="AOX1" s="149"/>
      <c r="AOY1" s="149"/>
      <c r="AOZ1" s="149"/>
      <c r="APA1" s="149"/>
      <c r="APB1" s="149"/>
      <c r="APC1" s="149"/>
      <c r="APD1" s="149"/>
      <c r="APE1" s="149"/>
      <c r="APF1" s="149"/>
      <c r="APG1" s="149"/>
      <c r="APH1" s="149"/>
      <c r="API1" s="149"/>
      <c r="APJ1" s="149"/>
      <c r="APK1" s="149"/>
      <c r="APL1" s="149"/>
      <c r="APM1" s="149"/>
      <c r="APN1" s="149"/>
      <c r="APO1" s="149"/>
      <c r="APP1" s="149"/>
      <c r="APQ1" s="149"/>
      <c r="APR1" s="149"/>
      <c r="APS1" s="149"/>
      <c r="APT1" s="149"/>
      <c r="APU1" s="149"/>
      <c r="APV1" s="149"/>
      <c r="APW1" s="149"/>
      <c r="APX1" s="149"/>
      <c r="APY1" s="149"/>
      <c r="APZ1" s="149"/>
      <c r="AQA1" s="149"/>
      <c r="AQB1" s="149"/>
      <c r="AQC1" s="149"/>
      <c r="AQD1" s="149"/>
      <c r="AQE1" s="149"/>
      <c r="AQF1" s="149"/>
      <c r="AQG1" s="149"/>
      <c r="AQH1" s="149"/>
      <c r="AQI1" s="149"/>
      <c r="AQJ1" s="149"/>
      <c r="AQK1" s="149"/>
      <c r="AQL1" s="149"/>
      <c r="AQM1" s="149"/>
      <c r="AQN1" s="149"/>
      <c r="AQO1" s="149"/>
      <c r="AQP1" s="149"/>
      <c r="AQQ1" s="149"/>
      <c r="AQR1" s="149"/>
      <c r="AQS1" s="149"/>
      <c r="AQT1" s="149"/>
      <c r="AQU1" s="149"/>
      <c r="AQV1" s="149"/>
      <c r="AQW1" s="149"/>
      <c r="AQX1" s="149"/>
      <c r="AQY1" s="149"/>
      <c r="AQZ1" s="149"/>
      <c r="ARA1" s="149"/>
      <c r="ARB1" s="149"/>
      <c r="ARC1" s="149"/>
      <c r="ARD1" s="149"/>
      <c r="ARE1" s="149"/>
      <c r="ARF1" s="149"/>
      <c r="ARG1" s="149"/>
      <c r="ARH1" s="149"/>
      <c r="ARI1" s="149"/>
      <c r="ARJ1" s="149"/>
      <c r="ARK1" s="149"/>
      <c r="ARL1" s="149"/>
      <c r="ARM1" s="149"/>
      <c r="ARN1" s="149"/>
      <c r="ARO1" s="149"/>
      <c r="ARP1" s="149"/>
      <c r="ARQ1" s="149"/>
      <c r="ARR1" s="149"/>
      <c r="ARS1" s="149"/>
      <c r="ART1" s="149"/>
      <c r="ARU1" s="149"/>
      <c r="ARV1" s="149"/>
      <c r="ARW1" s="149"/>
      <c r="ARX1" s="149"/>
      <c r="ARY1" s="149"/>
      <c r="ARZ1" s="149"/>
      <c r="ASA1" s="149"/>
      <c r="ASB1" s="149"/>
      <c r="ASC1" s="149"/>
      <c r="ASD1" s="149"/>
      <c r="ASE1" s="149"/>
      <c r="ASF1" s="149"/>
      <c r="ASG1" s="149"/>
      <c r="ASH1" s="149"/>
      <c r="ASI1" s="149"/>
      <c r="ASJ1" s="149"/>
      <c r="ASK1" s="149"/>
      <c r="ASL1" s="149"/>
      <c r="ASM1" s="149"/>
      <c r="ASN1" s="149"/>
      <c r="ASO1" s="149"/>
      <c r="ASP1" s="149"/>
      <c r="ASQ1" s="149"/>
      <c r="ASR1" s="149"/>
      <c r="ASS1" s="149"/>
      <c r="AST1" s="149"/>
      <c r="ASU1" s="149"/>
      <c r="ASV1" s="149"/>
      <c r="ASW1" s="149"/>
      <c r="ASX1" s="149"/>
      <c r="ASY1" s="149"/>
      <c r="ASZ1" s="149"/>
      <c r="ATA1" s="149"/>
      <c r="ATB1" s="149"/>
      <c r="ATC1" s="149"/>
      <c r="ATD1" s="149"/>
      <c r="ATE1" s="149"/>
      <c r="ATF1" s="149"/>
      <c r="ATG1" s="149"/>
      <c r="ATH1" s="149"/>
      <c r="ATI1" s="149"/>
      <c r="ATJ1" s="149"/>
      <c r="ATK1" s="149"/>
      <c r="ATL1" s="149"/>
      <c r="ATM1" s="149"/>
      <c r="ATN1" s="149"/>
      <c r="ATO1" s="149"/>
      <c r="ATP1" s="149"/>
      <c r="ATQ1" s="149"/>
      <c r="ATR1" s="149"/>
      <c r="ATS1" s="149"/>
      <c r="ATT1" s="149"/>
      <c r="ATU1" s="149"/>
      <c r="ATV1" s="149"/>
      <c r="ATW1" s="149"/>
      <c r="ATX1" s="149"/>
      <c r="ATY1" s="149"/>
      <c r="ATZ1" s="149"/>
      <c r="AUA1" s="149"/>
      <c r="AUB1" s="149"/>
      <c r="AUC1" s="149"/>
      <c r="AUD1" s="149"/>
      <c r="AUE1" s="149"/>
      <c r="AUF1" s="149"/>
      <c r="AUG1" s="149"/>
      <c r="AUH1" s="149"/>
      <c r="AUI1" s="149"/>
      <c r="AUJ1" s="149"/>
      <c r="AUK1" s="149"/>
      <c r="AUL1" s="149"/>
      <c r="AUM1" s="149"/>
      <c r="AUN1" s="149"/>
      <c r="AUO1" s="149"/>
      <c r="AUP1" s="149"/>
      <c r="AUQ1" s="149"/>
      <c r="AUR1" s="149"/>
      <c r="AUS1" s="149"/>
      <c r="AUT1" s="149"/>
      <c r="AUU1" s="149"/>
      <c r="AUV1" s="149"/>
      <c r="AUW1" s="149"/>
      <c r="AUX1" s="149"/>
      <c r="AUY1" s="149"/>
      <c r="AUZ1" s="149"/>
      <c r="AVA1" s="149"/>
      <c r="AVB1" s="149"/>
      <c r="AVC1" s="149"/>
      <c r="AVD1" s="149"/>
      <c r="AVE1" s="149"/>
      <c r="AVF1" s="149"/>
      <c r="AVG1" s="149"/>
      <c r="AVH1" s="149"/>
      <c r="AVI1" s="149"/>
      <c r="AVJ1" s="149"/>
      <c r="AVK1" s="149"/>
      <c r="AVL1" s="149"/>
      <c r="AVM1" s="149"/>
      <c r="AVN1" s="149"/>
      <c r="AVO1" s="149"/>
      <c r="AVP1" s="149"/>
      <c r="AVQ1" s="149"/>
      <c r="AVR1" s="149"/>
      <c r="AVS1" s="149"/>
      <c r="AVT1" s="149"/>
      <c r="AVU1" s="149"/>
      <c r="AVV1" s="149"/>
      <c r="AVW1" s="149"/>
      <c r="AVX1" s="149"/>
      <c r="AVY1" s="149"/>
      <c r="AVZ1" s="149"/>
      <c r="AWA1" s="149"/>
      <c r="AWB1" s="149"/>
      <c r="AWC1" s="149"/>
      <c r="AWD1" s="149"/>
      <c r="AWE1" s="149"/>
      <c r="AWF1" s="149"/>
      <c r="AWG1" s="149"/>
      <c r="AWH1" s="149"/>
      <c r="AWI1" s="149"/>
      <c r="AWJ1" s="149"/>
      <c r="AWK1" s="149"/>
      <c r="AWL1" s="149"/>
      <c r="AWM1" s="149"/>
      <c r="AWN1" s="149"/>
      <c r="AWO1" s="149"/>
      <c r="AWP1" s="149"/>
      <c r="AWQ1" s="149"/>
      <c r="AWR1" s="149"/>
      <c r="AWS1" s="149"/>
      <c r="AWT1" s="149"/>
      <c r="AWU1" s="149"/>
      <c r="AWV1" s="149"/>
      <c r="AWW1" s="149"/>
      <c r="AWX1" s="149"/>
      <c r="AWY1" s="149"/>
      <c r="AWZ1" s="149"/>
      <c r="AXA1" s="149"/>
      <c r="AXB1" s="149"/>
      <c r="AXC1" s="149"/>
      <c r="AXD1" s="149"/>
      <c r="AXE1" s="149"/>
      <c r="AXF1" s="149"/>
      <c r="AXG1" s="149"/>
      <c r="AXH1" s="149"/>
      <c r="AXI1" s="149"/>
      <c r="AXJ1" s="149"/>
      <c r="AXK1" s="149"/>
      <c r="AXL1" s="149"/>
      <c r="AXM1" s="149"/>
      <c r="AXN1" s="149"/>
      <c r="AXO1" s="149"/>
      <c r="AXP1" s="149"/>
      <c r="AXQ1" s="149"/>
      <c r="AXR1" s="149"/>
      <c r="AXS1" s="149"/>
      <c r="AXT1" s="149"/>
      <c r="AXU1" s="149"/>
      <c r="AXV1" s="149"/>
      <c r="AXW1" s="149"/>
      <c r="AXX1" s="149"/>
      <c r="AXY1" s="149"/>
      <c r="AXZ1" s="149"/>
      <c r="AYA1" s="149"/>
      <c r="AYB1" s="149"/>
      <c r="AYC1" s="149"/>
      <c r="AYD1" s="149"/>
      <c r="AYE1" s="149"/>
      <c r="AYF1" s="149"/>
      <c r="AYG1" s="149"/>
      <c r="AYH1" s="149"/>
      <c r="AYI1" s="149"/>
      <c r="AYJ1" s="149"/>
      <c r="AYK1" s="149"/>
      <c r="AYL1" s="149"/>
      <c r="AYM1" s="149"/>
      <c r="AYN1" s="149"/>
      <c r="AYO1" s="149"/>
      <c r="AYP1" s="149"/>
      <c r="AYQ1" s="149"/>
      <c r="AYR1" s="149"/>
      <c r="AYS1" s="149"/>
      <c r="AYT1" s="149"/>
      <c r="AYU1" s="149"/>
      <c r="AYV1" s="149"/>
      <c r="AYW1" s="149"/>
      <c r="AYX1" s="149"/>
      <c r="AYY1" s="149"/>
      <c r="AYZ1" s="149"/>
      <c r="AZA1" s="149"/>
      <c r="AZB1" s="149"/>
      <c r="AZC1" s="149"/>
      <c r="AZD1" s="149"/>
      <c r="AZE1" s="149"/>
      <c r="AZF1" s="149"/>
      <c r="AZG1" s="149"/>
      <c r="AZH1" s="149"/>
      <c r="AZI1" s="149"/>
      <c r="AZJ1" s="149"/>
      <c r="AZK1" s="149"/>
      <c r="AZL1" s="149"/>
      <c r="AZM1" s="149"/>
      <c r="AZN1" s="149"/>
      <c r="AZO1" s="149"/>
      <c r="AZP1" s="149"/>
      <c r="AZQ1" s="149"/>
      <c r="AZR1" s="149"/>
      <c r="AZS1" s="149"/>
      <c r="AZT1" s="149"/>
      <c r="AZU1" s="149"/>
      <c r="AZV1" s="149"/>
      <c r="AZW1" s="149"/>
      <c r="AZX1" s="149"/>
      <c r="AZY1" s="149"/>
      <c r="AZZ1" s="149"/>
      <c r="BAA1" s="149"/>
      <c r="BAB1" s="149"/>
      <c r="BAC1" s="149"/>
      <c r="BAD1" s="149"/>
      <c r="BAE1" s="149"/>
      <c r="BAF1" s="149"/>
      <c r="BAG1" s="149"/>
      <c r="BAH1" s="149"/>
      <c r="BAI1" s="149"/>
      <c r="BAJ1" s="149"/>
      <c r="BAK1" s="149"/>
      <c r="BAL1" s="149"/>
      <c r="BAM1" s="149"/>
      <c r="BAN1" s="149"/>
      <c r="BAO1" s="149"/>
      <c r="BAP1" s="149"/>
      <c r="BAQ1" s="149"/>
      <c r="BAR1" s="149"/>
      <c r="BAS1" s="149"/>
      <c r="BAT1" s="149"/>
      <c r="BAU1" s="149"/>
      <c r="BAV1" s="149"/>
      <c r="BAW1" s="149"/>
      <c r="BAX1" s="149"/>
      <c r="BAY1" s="149"/>
      <c r="BAZ1" s="149"/>
      <c r="BBA1" s="149"/>
      <c r="BBB1" s="149"/>
      <c r="BBC1" s="149"/>
      <c r="BBD1" s="149"/>
      <c r="BBE1" s="149"/>
      <c r="BBF1" s="149"/>
      <c r="BBG1" s="149"/>
      <c r="BBH1" s="149"/>
      <c r="BBI1" s="149"/>
      <c r="BBJ1" s="149"/>
      <c r="BBK1" s="149"/>
      <c r="BBL1" s="149"/>
      <c r="BBM1" s="149"/>
      <c r="BBN1" s="149"/>
      <c r="BBO1" s="149"/>
      <c r="BBP1" s="149"/>
      <c r="BBQ1" s="149"/>
      <c r="BBR1" s="149"/>
      <c r="BBS1" s="149"/>
      <c r="BBT1" s="149"/>
      <c r="BBU1" s="149"/>
      <c r="BBV1" s="149"/>
      <c r="BBW1" s="149"/>
      <c r="BBX1" s="149"/>
      <c r="BBY1" s="149"/>
      <c r="BBZ1" s="149"/>
      <c r="BCA1" s="149"/>
      <c r="BCB1" s="149"/>
      <c r="BCC1" s="149"/>
      <c r="BCD1" s="149"/>
      <c r="BCE1" s="149"/>
      <c r="BCF1" s="149"/>
      <c r="BCG1" s="149"/>
      <c r="BCH1" s="149"/>
      <c r="BCI1" s="149"/>
      <c r="BCJ1" s="149"/>
      <c r="BCK1" s="149"/>
      <c r="BCL1" s="149"/>
      <c r="BCM1" s="149"/>
      <c r="BCN1" s="149"/>
      <c r="BCO1" s="149"/>
      <c r="BCP1" s="149"/>
      <c r="BCQ1" s="149"/>
      <c r="BCR1" s="149"/>
      <c r="BCS1" s="149"/>
      <c r="BCT1" s="149"/>
      <c r="BCU1" s="149"/>
      <c r="BCV1" s="149"/>
      <c r="BCW1" s="149"/>
      <c r="BCX1" s="149"/>
      <c r="BCY1" s="149"/>
      <c r="BCZ1" s="149"/>
      <c r="BDA1" s="149"/>
      <c r="BDB1" s="149"/>
      <c r="BDC1" s="149"/>
      <c r="BDD1" s="149"/>
      <c r="BDE1" s="149"/>
      <c r="BDF1" s="149"/>
      <c r="BDG1" s="149"/>
      <c r="BDH1" s="149"/>
      <c r="BDI1" s="149"/>
      <c r="BDJ1" s="149"/>
      <c r="BDK1" s="149"/>
      <c r="BDL1" s="149"/>
      <c r="BDM1" s="149"/>
      <c r="BDN1" s="149"/>
      <c r="BDO1" s="149"/>
      <c r="BDP1" s="149"/>
      <c r="BDQ1" s="149"/>
      <c r="BDR1" s="149"/>
      <c r="BDS1" s="149"/>
      <c r="BDT1" s="149"/>
      <c r="BDU1" s="149"/>
      <c r="BDV1" s="149"/>
      <c r="BDW1" s="149"/>
      <c r="BDX1" s="149"/>
      <c r="BDY1" s="149"/>
      <c r="BDZ1" s="149"/>
      <c r="BEA1" s="149"/>
      <c r="BEB1" s="149"/>
      <c r="BEC1" s="149"/>
      <c r="BED1" s="149"/>
      <c r="BEE1" s="149"/>
      <c r="BEF1" s="149"/>
      <c r="BEG1" s="149"/>
      <c r="BEH1" s="149"/>
      <c r="BEI1" s="149"/>
      <c r="BEJ1" s="149"/>
      <c r="BEK1" s="149"/>
      <c r="BEL1" s="149"/>
      <c r="BEM1" s="149"/>
      <c r="BEN1" s="149"/>
      <c r="BEO1" s="149"/>
      <c r="BEP1" s="149"/>
      <c r="BEQ1" s="149"/>
      <c r="BER1" s="149"/>
      <c r="BES1" s="149"/>
      <c r="BET1" s="149"/>
      <c r="BEU1" s="149"/>
      <c r="BEV1" s="149"/>
      <c r="BEW1" s="149"/>
      <c r="BEX1" s="149"/>
      <c r="BEY1" s="149"/>
      <c r="BEZ1" s="149"/>
      <c r="BFA1" s="149"/>
      <c r="BFB1" s="149"/>
      <c r="BFC1" s="149"/>
      <c r="BFD1" s="149"/>
      <c r="BFE1" s="149"/>
      <c r="BFF1" s="149"/>
      <c r="BFG1" s="149"/>
      <c r="BFH1" s="149"/>
      <c r="BFI1" s="149"/>
      <c r="BFJ1" s="149"/>
      <c r="BFK1" s="149"/>
      <c r="BFL1" s="149"/>
      <c r="BFM1" s="149"/>
      <c r="BFN1" s="149"/>
      <c r="BFO1" s="149"/>
      <c r="BFP1" s="149"/>
      <c r="BFQ1" s="149"/>
      <c r="BFR1" s="149"/>
      <c r="BFS1" s="149"/>
      <c r="BFT1" s="149"/>
      <c r="BFU1" s="149"/>
      <c r="BFV1" s="149"/>
      <c r="BFW1" s="149"/>
      <c r="BFX1" s="149"/>
      <c r="BFY1" s="149"/>
      <c r="BFZ1" s="149"/>
      <c r="BGA1" s="149"/>
      <c r="BGB1" s="149"/>
      <c r="BGC1" s="149"/>
      <c r="BGD1" s="149"/>
      <c r="BGE1" s="149"/>
      <c r="BGF1" s="149"/>
      <c r="BGG1" s="149"/>
      <c r="BGH1" s="149"/>
      <c r="BGI1" s="149"/>
      <c r="BGJ1" s="149"/>
      <c r="BGK1" s="149"/>
      <c r="BGL1" s="149"/>
      <c r="BGM1" s="149"/>
      <c r="BGN1" s="149"/>
      <c r="BGO1" s="149"/>
      <c r="BGP1" s="149"/>
      <c r="BGQ1" s="149"/>
      <c r="BGR1" s="149"/>
      <c r="BGS1" s="149"/>
      <c r="BGT1" s="149"/>
      <c r="BGU1" s="149"/>
      <c r="BGV1" s="149"/>
      <c r="BGW1" s="149"/>
      <c r="BGX1" s="149"/>
      <c r="BGY1" s="149"/>
      <c r="BGZ1" s="149"/>
      <c r="BHA1" s="149"/>
      <c r="BHB1" s="149"/>
      <c r="BHC1" s="149"/>
      <c r="BHD1" s="149"/>
      <c r="BHE1" s="149"/>
      <c r="BHF1" s="149"/>
      <c r="BHG1" s="149"/>
      <c r="BHH1" s="149"/>
      <c r="BHI1" s="149"/>
      <c r="BHJ1" s="149"/>
      <c r="BHK1" s="149"/>
      <c r="BHL1" s="149"/>
      <c r="BHM1" s="149"/>
      <c r="BHN1" s="149"/>
      <c r="BHO1" s="149"/>
      <c r="BHP1" s="149"/>
      <c r="BHQ1" s="149"/>
      <c r="BHR1" s="149"/>
      <c r="BHS1" s="149"/>
      <c r="BHT1" s="149"/>
      <c r="BHU1" s="149"/>
      <c r="BHV1" s="149"/>
      <c r="BHW1" s="149"/>
      <c r="BHX1" s="149"/>
      <c r="BHY1" s="149"/>
      <c r="BHZ1" s="149"/>
      <c r="BIA1" s="149"/>
      <c r="BIB1" s="149"/>
      <c r="BIC1" s="149"/>
      <c r="BID1" s="149"/>
      <c r="BIE1" s="149"/>
      <c r="BIF1" s="149"/>
      <c r="BIG1" s="149"/>
      <c r="BIH1" s="149"/>
      <c r="BII1" s="149"/>
      <c r="BIJ1" s="149"/>
      <c r="BIK1" s="149"/>
      <c r="BIL1" s="149"/>
      <c r="BIM1" s="149"/>
      <c r="BIN1" s="149"/>
      <c r="BIO1" s="149"/>
      <c r="BIP1" s="149"/>
      <c r="BIQ1" s="149"/>
      <c r="BIR1" s="149"/>
      <c r="BIS1" s="149"/>
      <c r="BIT1" s="149"/>
      <c r="BIU1" s="149"/>
      <c r="BIV1" s="149"/>
      <c r="BIW1" s="149"/>
      <c r="BIX1" s="149"/>
      <c r="BIY1" s="149"/>
      <c r="BIZ1" s="149"/>
      <c r="BJA1" s="149"/>
      <c r="BJB1" s="149"/>
      <c r="BJC1" s="149"/>
      <c r="BJD1" s="149"/>
      <c r="BJE1" s="149"/>
      <c r="BJF1" s="149"/>
      <c r="BJG1" s="149"/>
      <c r="BJH1" s="149"/>
      <c r="BJI1" s="149"/>
      <c r="BJJ1" s="149"/>
      <c r="BJK1" s="149"/>
      <c r="BJL1" s="149"/>
      <c r="BJM1" s="149"/>
      <c r="BJN1" s="149"/>
      <c r="BJO1" s="149"/>
      <c r="BJP1" s="149"/>
      <c r="BJQ1" s="149"/>
      <c r="BJR1" s="149"/>
      <c r="BJS1" s="149"/>
      <c r="BJT1" s="149"/>
      <c r="BJU1" s="149"/>
      <c r="BJV1" s="149"/>
      <c r="BJW1" s="149"/>
      <c r="BJX1" s="149"/>
      <c r="BJY1" s="149"/>
      <c r="BJZ1" s="149"/>
      <c r="BKA1" s="149"/>
      <c r="BKB1" s="149"/>
      <c r="BKC1" s="149"/>
      <c r="BKD1" s="149"/>
      <c r="BKE1" s="149"/>
      <c r="BKF1" s="149"/>
      <c r="BKG1" s="149"/>
      <c r="BKH1" s="149"/>
      <c r="BKI1" s="149"/>
      <c r="BKJ1" s="149"/>
      <c r="BKK1" s="149"/>
      <c r="BKL1" s="149"/>
      <c r="BKM1" s="149"/>
      <c r="BKN1" s="149"/>
      <c r="BKO1" s="149"/>
      <c r="BKP1" s="149"/>
      <c r="BKQ1" s="149"/>
      <c r="BKR1" s="149"/>
      <c r="BKS1" s="149"/>
      <c r="BKT1" s="149"/>
      <c r="BKU1" s="149"/>
      <c r="BKV1" s="149"/>
      <c r="BKW1" s="149"/>
      <c r="BKX1" s="149"/>
      <c r="BKY1" s="149"/>
      <c r="BKZ1" s="149"/>
      <c r="BLA1" s="149"/>
      <c r="BLB1" s="149"/>
      <c r="BLC1" s="149"/>
      <c r="BLD1" s="149"/>
      <c r="BLE1" s="149"/>
      <c r="BLF1" s="149"/>
      <c r="BLG1" s="149"/>
      <c r="BLH1" s="149"/>
      <c r="BLI1" s="149"/>
      <c r="BLJ1" s="149"/>
      <c r="BLK1" s="149"/>
      <c r="BLL1" s="149"/>
      <c r="BLM1" s="149"/>
      <c r="BLN1" s="149"/>
      <c r="BLO1" s="149"/>
      <c r="BLP1" s="149"/>
      <c r="BLQ1" s="149"/>
      <c r="BLR1" s="149"/>
      <c r="BLS1" s="149"/>
      <c r="BLT1" s="149"/>
      <c r="BLU1" s="149"/>
      <c r="BLV1" s="149"/>
      <c r="BLW1" s="149"/>
      <c r="BLX1" s="149"/>
      <c r="BLY1" s="149"/>
      <c r="BLZ1" s="149"/>
      <c r="BMA1" s="149"/>
      <c r="BMB1" s="149"/>
      <c r="BMC1" s="149"/>
      <c r="BMD1" s="149"/>
      <c r="BME1" s="149"/>
      <c r="BMF1" s="149"/>
      <c r="BMG1" s="149"/>
      <c r="BMH1" s="149"/>
      <c r="BMI1" s="149"/>
      <c r="BMJ1" s="149"/>
      <c r="BMK1" s="149"/>
      <c r="BML1" s="149"/>
      <c r="BMM1" s="149"/>
      <c r="BMN1" s="149"/>
      <c r="BMO1" s="149"/>
      <c r="BMP1" s="149"/>
      <c r="BMQ1" s="149"/>
      <c r="BMR1" s="149"/>
      <c r="BMS1" s="149"/>
      <c r="BMT1" s="149"/>
      <c r="BMU1" s="149"/>
      <c r="BMV1" s="149"/>
      <c r="BMW1" s="149"/>
      <c r="BMX1" s="149"/>
      <c r="BMY1" s="149"/>
      <c r="BMZ1" s="149"/>
      <c r="BNA1" s="149"/>
      <c r="BNB1" s="149"/>
      <c r="BNC1" s="149"/>
      <c r="BND1" s="149"/>
      <c r="BNE1" s="149"/>
      <c r="BNF1" s="149"/>
      <c r="BNG1" s="149"/>
      <c r="BNH1" s="149"/>
      <c r="BNI1" s="149"/>
      <c r="BNJ1" s="149"/>
      <c r="BNK1" s="149"/>
      <c r="BNL1" s="149"/>
      <c r="BNM1" s="149"/>
      <c r="BNN1" s="149"/>
      <c r="BNO1" s="149"/>
      <c r="BNP1" s="149"/>
      <c r="BNQ1" s="149"/>
      <c r="BNR1" s="149"/>
      <c r="BNS1" s="149"/>
      <c r="BNT1" s="149"/>
      <c r="BNU1" s="149"/>
      <c r="BNV1" s="149"/>
      <c r="BNW1" s="149"/>
      <c r="BNX1" s="149"/>
      <c r="BNY1" s="149"/>
      <c r="BNZ1" s="149"/>
      <c r="BOA1" s="149"/>
      <c r="BOB1" s="149"/>
      <c r="BOC1" s="149"/>
      <c r="BOD1" s="149"/>
      <c r="BOE1" s="149"/>
      <c r="BOF1" s="149"/>
      <c r="BOG1" s="149"/>
      <c r="BOH1" s="149"/>
      <c r="BOI1" s="149"/>
      <c r="BOJ1" s="149"/>
      <c r="BOK1" s="149"/>
      <c r="BOL1" s="149"/>
      <c r="BOM1" s="149"/>
      <c r="BON1" s="149"/>
      <c r="BOO1" s="149"/>
      <c r="BOP1" s="149"/>
      <c r="BOQ1" s="149"/>
      <c r="BOR1" s="149"/>
      <c r="BOS1" s="149"/>
      <c r="BOT1" s="149"/>
      <c r="BOU1" s="149"/>
      <c r="BOV1" s="149"/>
      <c r="BOW1" s="149"/>
      <c r="BOX1" s="149"/>
      <c r="BOY1" s="149"/>
      <c r="BOZ1" s="149"/>
      <c r="BPA1" s="149"/>
      <c r="BPB1" s="149"/>
      <c r="BPC1" s="149"/>
      <c r="BPD1" s="149"/>
      <c r="BPE1" s="149"/>
      <c r="BPF1" s="149"/>
      <c r="BPG1" s="149"/>
      <c r="BPH1" s="149"/>
      <c r="BPI1" s="149"/>
      <c r="BPJ1" s="149"/>
      <c r="BPK1" s="149"/>
      <c r="BPL1" s="149"/>
      <c r="BPM1" s="149"/>
      <c r="BPN1" s="149"/>
      <c r="BPO1" s="149"/>
      <c r="BPP1" s="149"/>
      <c r="BPQ1" s="149"/>
      <c r="BPR1" s="149"/>
      <c r="BPS1" s="149"/>
      <c r="BPT1" s="149"/>
      <c r="BPU1" s="149"/>
      <c r="BPV1" s="149"/>
      <c r="BPW1" s="149"/>
      <c r="BPX1" s="149"/>
      <c r="BPY1" s="149"/>
      <c r="BPZ1" s="149"/>
      <c r="BQA1" s="149"/>
      <c r="BQB1" s="149"/>
      <c r="BQC1" s="149"/>
      <c r="BQD1" s="149"/>
      <c r="BQE1" s="149"/>
      <c r="BQF1" s="149"/>
      <c r="BQG1" s="149"/>
      <c r="BQH1" s="149"/>
      <c r="BQI1" s="149"/>
      <c r="BQJ1" s="149"/>
      <c r="BQK1" s="149"/>
      <c r="BQL1" s="149"/>
      <c r="BQM1" s="149"/>
      <c r="BQN1" s="149"/>
      <c r="BQO1" s="149"/>
      <c r="BQP1" s="149"/>
      <c r="BQQ1" s="149"/>
      <c r="BQR1" s="149"/>
      <c r="BQS1" s="149"/>
      <c r="BQT1" s="149"/>
      <c r="BQU1" s="149"/>
      <c r="BQV1" s="149"/>
      <c r="BQW1" s="149"/>
      <c r="BQX1" s="149"/>
      <c r="BQY1" s="149"/>
      <c r="BQZ1" s="149"/>
      <c r="BRA1" s="149"/>
      <c r="BRB1" s="149"/>
      <c r="BRC1" s="149"/>
      <c r="BRD1" s="149"/>
      <c r="BRE1" s="149"/>
      <c r="BRF1" s="149"/>
      <c r="BRG1" s="149"/>
      <c r="BRH1" s="149"/>
      <c r="BRI1" s="149"/>
      <c r="BRJ1" s="149"/>
      <c r="BRK1" s="149"/>
      <c r="BRL1" s="149"/>
      <c r="BRM1" s="149"/>
      <c r="BRN1" s="149"/>
      <c r="BRO1" s="149"/>
      <c r="BRP1" s="149"/>
      <c r="BRQ1" s="149"/>
      <c r="BRR1" s="149"/>
      <c r="BRS1" s="149"/>
      <c r="BRT1" s="149"/>
      <c r="BRU1" s="149"/>
      <c r="BRV1" s="149"/>
      <c r="BRW1" s="149"/>
      <c r="BRX1" s="149"/>
      <c r="BRY1" s="149"/>
      <c r="BRZ1" s="149"/>
      <c r="BSA1" s="149"/>
      <c r="BSB1" s="149"/>
      <c r="BSC1" s="149"/>
      <c r="BSD1" s="149"/>
      <c r="BSE1" s="149"/>
      <c r="BSF1" s="149"/>
      <c r="BSG1" s="149"/>
      <c r="BSH1" s="149"/>
      <c r="BSI1" s="149"/>
      <c r="BSJ1" s="149"/>
      <c r="BSK1" s="149"/>
      <c r="BSL1" s="149"/>
      <c r="BSM1" s="149"/>
      <c r="BSN1" s="149"/>
      <c r="BSO1" s="149"/>
      <c r="BSP1" s="149"/>
      <c r="BSQ1" s="149"/>
      <c r="BSR1" s="149"/>
      <c r="BSS1" s="149"/>
      <c r="BST1" s="149"/>
      <c r="BSU1" s="149"/>
      <c r="BSV1" s="149"/>
      <c r="BSW1" s="149"/>
      <c r="BSX1" s="149"/>
      <c r="BSY1" s="149"/>
      <c r="BSZ1" s="149"/>
      <c r="BTA1" s="149"/>
      <c r="BTB1" s="149"/>
      <c r="BTC1" s="149"/>
      <c r="BTD1" s="149"/>
      <c r="BTE1" s="149"/>
      <c r="BTF1" s="149"/>
      <c r="BTG1" s="149"/>
      <c r="BTH1" s="149"/>
      <c r="BTI1" s="149"/>
      <c r="BTJ1" s="149"/>
      <c r="BTK1" s="149"/>
      <c r="BTL1" s="149"/>
      <c r="BTM1" s="149"/>
      <c r="BTN1" s="149"/>
      <c r="BTO1" s="149"/>
      <c r="BTP1" s="149"/>
      <c r="BTQ1" s="149"/>
      <c r="BTR1" s="149"/>
      <c r="BTS1" s="149"/>
      <c r="BTT1" s="149"/>
      <c r="BTU1" s="149"/>
      <c r="BTV1" s="149"/>
      <c r="BTW1" s="149"/>
      <c r="BTX1" s="149"/>
      <c r="BTY1" s="149"/>
      <c r="BTZ1" s="149"/>
      <c r="BUA1" s="149"/>
      <c r="BUB1" s="149"/>
      <c r="BUC1" s="149"/>
      <c r="BUD1" s="149"/>
      <c r="BUE1" s="149"/>
      <c r="BUF1" s="149"/>
      <c r="BUG1" s="149"/>
      <c r="BUH1" s="149"/>
      <c r="BUI1" s="149"/>
      <c r="BUJ1" s="149"/>
      <c r="BUK1" s="149"/>
      <c r="BUL1" s="149"/>
      <c r="BUM1" s="149"/>
      <c r="BUN1" s="149"/>
      <c r="BUO1" s="149"/>
      <c r="BUP1" s="149"/>
      <c r="BUQ1" s="149"/>
      <c r="BUR1" s="149"/>
      <c r="BUS1" s="149"/>
      <c r="BUT1" s="149"/>
      <c r="BUU1" s="149"/>
      <c r="BUV1" s="149"/>
      <c r="BUW1" s="149"/>
      <c r="BUX1" s="149"/>
      <c r="BUY1" s="149"/>
      <c r="BUZ1" s="149"/>
      <c r="BVA1" s="149"/>
      <c r="BVB1" s="149"/>
      <c r="BVC1" s="149"/>
      <c r="BVD1" s="149"/>
      <c r="BVE1" s="149"/>
      <c r="BVF1" s="149"/>
      <c r="BVG1" s="149"/>
      <c r="BVH1" s="149"/>
      <c r="BVI1" s="149"/>
      <c r="BVJ1" s="149"/>
      <c r="BVK1" s="149"/>
      <c r="BVL1" s="149"/>
      <c r="BVM1" s="149"/>
      <c r="BVN1" s="149"/>
      <c r="BVO1" s="149"/>
      <c r="BVP1" s="149"/>
      <c r="BVQ1" s="149"/>
      <c r="BVR1" s="149"/>
      <c r="BVS1" s="149"/>
      <c r="BVT1" s="149"/>
      <c r="BVU1" s="149"/>
      <c r="BVV1" s="149"/>
      <c r="BVW1" s="149"/>
      <c r="BVX1" s="149"/>
      <c r="BVY1" s="149"/>
      <c r="BVZ1" s="149"/>
      <c r="BWA1" s="149"/>
      <c r="BWB1" s="149"/>
      <c r="BWC1" s="149"/>
      <c r="BWD1" s="149"/>
      <c r="BWE1" s="149"/>
      <c r="BWF1" s="149"/>
      <c r="BWG1" s="149"/>
      <c r="BWH1" s="149"/>
      <c r="BWI1" s="149"/>
      <c r="BWJ1" s="149"/>
      <c r="BWK1" s="149"/>
      <c r="BWL1" s="149"/>
      <c r="BWM1" s="149"/>
      <c r="BWN1" s="149"/>
      <c r="BWO1" s="149"/>
      <c r="BWP1" s="149"/>
      <c r="BWQ1" s="149"/>
      <c r="BWR1" s="149"/>
      <c r="BWS1" s="149"/>
      <c r="BWT1" s="149"/>
      <c r="BWU1" s="149"/>
      <c r="BWV1" s="149"/>
      <c r="BWW1" s="149"/>
      <c r="BWX1" s="149"/>
      <c r="BWY1" s="149"/>
      <c r="BWZ1" s="149"/>
      <c r="BXA1" s="149"/>
      <c r="BXB1" s="149"/>
      <c r="BXC1" s="149"/>
      <c r="BXD1" s="149"/>
      <c r="BXE1" s="149"/>
      <c r="BXF1" s="149"/>
      <c r="BXG1" s="149"/>
      <c r="BXH1" s="149"/>
      <c r="BXI1" s="149"/>
      <c r="BXJ1" s="149"/>
      <c r="BXK1" s="149"/>
      <c r="BXL1" s="149"/>
      <c r="BXM1" s="149"/>
      <c r="BXN1" s="149"/>
      <c r="BXO1" s="149"/>
      <c r="BXP1" s="149"/>
      <c r="BXQ1" s="149"/>
      <c r="BXR1" s="149"/>
      <c r="BXS1" s="149"/>
      <c r="BXT1" s="149"/>
      <c r="BXU1" s="149"/>
      <c r="BXV1" s="149"/>
      <c r="BXW1" s="149"/>
      <c r="BXX1" s="149"/>
      <c r="BXY1" s="149"/>
      <c r="BXZ1" s="149"/>
      <c r="BYA1" s="149"/>
      <c r="BYB1" s="149"/>
      <c r="BYC1" s="149"/>
      <c r="BYD1" s="149"/>
      <c r="BYE1" s="149"/>
      <c r="BYF1" s="149"/>
      <c r="BYG1" s="149"/>
      <c r="BYH1" s="149"/>
      <c r="BYI1" s="149"/>
      <c r="BYJ1" s="149"/>
      <c r="BYK1" s="149"/>
      <c r="BYL1" s="149"/>
      <c r="BYM1" s="149"/>
      <c r="BYN1" s="149"/>
      <c r="BYO1" s="149"/>
      <c r="BYP1" s="149"/>
      <c r="BYQ1" s="149"/>
      <c r="BYR1" s="149"/>
      <c r="BYS1" s="149"/>
      <c r="BYT1" s="149"/>
      <c r="BYU1" s="149"/>
      <c r="BYV1" s="149"/>
      <c r="BYW1" s="149"/>
      <c r="BYX1" s="149"/>
      <c r="BYY1" s="149"/>
      <c r="BYZ1" s="149"/>
      <c r="BZA1" s="149"/>
      <c r="BZB1" s="149"/>
      <c r="BZC1" s="149"/>
      <c r="BZD1" s="149"/>
      <c r="BZE1" s="149"/>
      <c r="BZF1" s="149"/>
      <c r="BZG1" s="149"/>
      <c r="BZH1" s="149"/>
      <c r="BZI1" s="149"/>
      <c r="BZJ1" s="149"/>
      <c r="BZK1" s="149"/>
      <c r="BZL1" s="149"/>
      <c r="BZM1" s="149"/>
      <c r="BZN1" s="149"/>
      <c r="BZO1" s="149"/>
      <c r="BZP1" s="149"/>
      <c r="BZQ1" s="149"/>
      <c r="BZR1" s="149"/>
      <c r="BZS1" s="149"/>
      <c r="BZT1" s="149"/>
      <c r="BZU1" s="149"/>
      <c r="BZV1" s="149"/>
      <c r="BZW1" s="149"/>
      <c r="BZX1" s="149"/>
      <c r="BZY1" s="149"/>
      <c r="BZZ1" s="149"/>
      <c r="CAA1" s="149"/>
      <c r="CAB1" s="149"/>
      <c r="CAC1" s="149"/>
      <c r="CAD1" s="149"/>
      <c r="CAE1" s="149"/>
      <c r="CAF1" s="149"/>
      <c r="CAG1" s="149"/>
      <c r="CAH1" s="149"/>
      <c r="CAI1" s="149"/>
      <c r="CAJ1" s="149"/>
      <c r="CAK1" s="149"/>
      <c r="CAL1" s="149"/>
      <c r="CAM1" s="149"/>
      <c r="CAN1" s="149"/>
      <c r="CAO1" s="149"/>
      <c r="CAP1" s="149"/>
      <c r="CAQ1" s="149"/>
      <c r="CAR1" s="149"/>
      <c r="CAS1" s="149"/>
      <c r="CAT1" s="149"/>
      <c r="CAU1" s="149"/>
      <c r="CAV1" s="149"/>
      <c r="CAW1" s="149"/>
      <c r="CAX1" s="149"/>
      <c r="CAY1" s="149"/>
      <c r="CAZ1" s="149"/>
      <c r="CBA1" s="149"/>
      <c r="CBB1" s="149"/>
      <c r="CBC1" s="149"/>
      <c r="CBD1" s="149"/>
      <c r="CBE1" s="149"/>
      <c r="CBF1" s="149"/>
      <c r="CBG1" s="149"/>
      <c r="CBH1" s="149"/>
      <c r="CBI1" s="149"/>
      <c r="CBJ1" s="149"/>
      <c r="CBK1" s="149"/>
      <c r="CBL1" s="149"/>
      <c r="CBM1" s="149"/>
      <c r="CBN1" s="149"/>
      <c r="CBO1" s="149"/>
      <c r="CBP1" s="149"/>
      <c r="CBQ1" s="149"/>
      <c r="CBR1" s="149"/>
      <c r="CBS1" s="149"/>
      <c r="CBT1" s="149"/>
      <c r="CBU1" s="149"/>
      <c r="CBV1" s="149"/>
      <c r="CBW1" s="149"/>
      <c r="CBX1" s="149"/>
      <c r="CBY1" s="149"/>
      <c r="CBZ1" s="149"/>
      <c r="CCA1" s="149"/>
      <c r="CCB1" s="149"/>
      <c r="CCC1" s="149"/>
      <c r="CCD1" s="149"/>
      <c r="CCE1" s="149"/>
      <c r="CCF1" s="149"/>
      <c r="CCG1" s="149"/>
      <c r="CCH1" s="149"/>
      <c r="CCI1" s="149"/>
      <c r="CCJ1" s="149"/>
      <c r="CCK1" s="149"/>
      <c r="CCL1" s="149"/>
      <c r="CCM1" s="149"/>
      <c r="CCN1" s="149"/>
      <c r="CCO1" s="149"/>
      <c r="CCP1" s="149"/>
      <c r="CCQ1" s="149"/>
      <c r="CCR1" s="149"/>
      <c r="CCS1" s="149"/>
      <c r="CCT1" s="149"/>
      <c r="CCU1" s="149"/>
      <c r="CCV1" s="149"/>
      <c r="CCW1" s="149"/>
      <c r="CCX1" s="149"/>
      <c r="CCY1" s="149"/>
      <c r="CCZ1" s="149"/>
      <c r="CDA1" s="149"/>
      <c r="CDB1" s="149"/>
      <c r="CDC1" s="149"/>
      <c r="CDD1" s="149"/>
      <c r="CDE1" s="149"/>
      <c r="CDF1" s="149"/>
      <c r="CDG1" s="149"/>
      <c r="CDH1" s="149"/>
      <c r="CDI1" s="149"/>
      <c r="CDJ1" s="149"/>
      <c r="CDK1" s="149"/>
      <c r="CDL1" s="149"/>
      <c r="CDM1" s="149"/>
      <c r="CDN1" s="149"/>
      <c r="CDO1" s="149"/>
      <c r="CDP1" s="149"/>
      <c r="CDQ1" s="149"/>
      <c r="CDR1" s="149"/>
      <c r="CDS1" s="149"/>
      <c r="CDT1" s="149"/>
      <c r="CDU1" s="149"/>
      <c r="CDV1" s="149"/>
      <c r="CDW1" s="149"/>
      <c r="CDX1" s="149"/>
      <c r="CDY1" s="149"/>
      <c r="CDZ1" s="149"/>
      <c r="CEA1" s="149"/>
      <c r="CEB1" s="149"/>
      <c r="CEC1" s="149"/>
      <c r="CED1" s="149"/>
      <c r="CEE1" s="149"/>
      <c r="CEF1" s="149"/>
      <c r="CEG1" s="149"/>
      <c r="CEH1" s="149"/>
      <c r="CEI1" s="149"/>
      <c r="CEJ1" s="149"/>
      <c r="CEK1" s="149"/>
      <c r="CEL1" s="149"/>
      <c r="CEM1" s="149"/>
      <c r="CEN1" s="149"/>
      <c r="CEO1" s="149"/>
      <c r="CEP1" s="149"/>
      <c r="CEQ1" s="149"/>
      <c r="CER1" s="149"/>
      <c r="CES1" s="149"/>
      <c r="CET1" s="149"/>
      <c r="CEU1" s="149"/>
      <c r="CEV1" s="149"/>
      <c r="CEW1" s="149"/>
      <c r="CEX1" s="149"/>
      <c r="CEY1" s="149"/>
      <c r="CEZ1" s="149"/>
      <c r="CFA1" s="149"/>
      <c r="CFB1" s="149"/>
      <c r="CFC1" s="149"/>
      <c r="CFD1" s="149"/>
      <c r="CFE1" s="149"/>
      <c r="CFF1" s="149"/>
      <c r="CFG1" s="149"/>
      <c r="CFH1" s="149"/>
      <c r="CFI1" s="149"/>
      <c r="CFJ1" s="149"/>
      <c r="CFK1" s="149"/>
      <c r="CFL1" s="149"/>
      <c r="CFM1" s="149"/>
      <c r="CFN1" s="149"/>
      <c r="CFO1" s="149"/>
      <c r="CFP1" s="149"/>
      <c r="CFQ1" s="149"/>
      <c r="CFR1" s="149"/>
      <c r="CFS1" s="149"/>
      <c r="CFT1" s="149"/>
      <c r="CFU1" s="149"/>
      <c r="CFV1" s="149"/>
      <c r="CFW1" s="149"/>
      <c r="CFX1" s="149"/>
      <c r="CFY1" s="149"/>
      <c r="CFZ1" s="149"/>
      <c r="CGA1" s="149"/>
      <c r="CGB1" s="149"/>
      <c r="CGC1" s="149"/>
      <c r="CGD1" s="149"/>
      <c r="CGE1" s="149"/>
      <c r="CGF1" s="149"/>
      <c r="CGG1" s="149"/>
      <c r="CGH1" s="149"/>
      <c r="CGI1" s="149"/>
      <c r="CGJ1" s="149"/>
      <c r="CGK1" s="149"/>
      <c r="CGL1" s="149"/>
      <c r="CGM1" s="149"/>
      <c r="CGN1" s="149"/>
      <c r="CGO1" s="149"/>
      <c r="CGP1" s="149"/>
      <c r="CGQ1" s="149"/>
      <c r="CGR1" s="149"/>
      <c r="CGS1" s="149"/>
      <c r="CGT1" s="149"/>
      <c r="CGU1" s="149"/>
      <c r="CGV1" s="149"/>
      <c r="CGW1" s="149"/>
      <c r="CGX1" s="149"/>
      <c r="CGY1" s="149"/>
      <c r="CGZ1" s="149"/>
      <c r="CHA1" s="149"/>
      <c r="CHB1" s="149"/>
      <c r="CHC1" s="149"/>
      <c r="CHD1" s="149"/>
      <c r="CHE1" s="149"/>
      <c r="CHF1" s="149"/>
      <c r="CHG1" s="149"/>
      <c r="CHH1" s="149"/>
      <c r="CHI1" s="149"/>
      <c r="CHJ1" s="149"/>
      <c r="CHK1" s="149"/>
      <c r="CHL1" s="149"/>
      <c r="CHM1" s="149"/>
      <c r="CHN1" s="149"/>
      <c r="CHO1" s="149"/>
      <c r="CHP1" s="149"/>
      <c r="CHQ1" s="149"/>
      <c r="CHR1" s="149"/>
      <c r="CHS1" s="149"/>
      <c r="CHT1" s="149"/>
      <c r="CHU1" s="149"/>
      <c r="CHV1" s="149"/>
      <c r="CHW1" s="149"/>
      <c r="CHX1" s="149"/>
      <c r="CHY1" s="149"/>
      <c r="CHZ1" s="149"/>
      <c r="CIA1" s="149"/>
      <c r="CIB1" s="149"/>
      <c r="CIC1" s="149"/>
      <c r="CID1" s="149"/>
      <c r="CIE1" s="149"/>
      <c r="CIF1" s="149"/>
      <c r="CIG1" s="149"/>
      <c r="CIH1" s="149"/>
      <c r="CII1" s="149"/>
      <c r="CIJ1" s="149"/>
      <c r="CIK1" s="149"/>
      <c r="CIL1" s="149"/>
      <c r="CIM1" s="149"/>
      <c r="CIN1" s="149"/>
      <c r="CIO1" s="149"/>
      <c r="CIP1" s="149"/>
      <c r="CIQ1" s="149"/>
      <c r="CIR1" s="149"/>
      <c r="CIS1" s="149"/>
      <c r="CIT1" s="149"/>
      <c r="CIU1" s="149"/>
      <c r="CIV1" s="149"/>
      <c r="CIW1" s="149"/>
      <c r="CIX1" s="149"/>
      <c r="CIY1" s="149"/>
      <c r="CIZ1" s="149"/>
      <c r="CJA1" s="149"/>
      <c r="CJB1" s="149"/>
      <c r="CJC1" s="149"/>
      <c r="CJD1" s="149"/>
      <c r="CJE1" s="149"/>
      <c r="CJF1" s="149"/>
      <c r="CJG1" s="149"/>
      <c r="CJH1" s="149"/>
      <c r="CJI1" s="149"/>
      <c r="CJJ1" s="149"/>
      <c r="CJK1" s="149"/>
      <c r="CJL1" s="149"/>
      <c r="CJM1" s="149"/>
      <c r="CJN1" s="149"/>
      <c r="CJO1" s="149"/>
      <c r="CJP1" s="149"/>
      <c r="CJQ1" s="149"/>
      <c r="CJR1" s="149"/>
      <c r="CJS1" s="149"/>
      <c r="CJT1" s="149"/>
      <c r="CJU1" s="149"/>
      <c r="CJV1" s="149"/>
      <c r="CJW1" s="149"/>
      <c r="CJX1" s="149"/>
      <c r="CJY1" s="149"/>
      <c r="CJZ1" s="149"/>
      <c r="CKA1" s="149"/>
      <c r="CKB1" s="149"/>
      <c r="CKC1" s="149"/>
      <c r="CKD1" s="149"/>
      <c r="CKE1" s="149"/>
      <c r="CKF1" s="149"/>
      <c r="CKG1" s="149"/>
      <c r="CKH1" s="149"/>
      <c r="CKI1" s="149"/>
      <c r="CKJ1" s="149"/>
      <c r="CKK1" s="149"/>
      <c r="CKL1" s="149"/>
      <c r="CKM1" s="149"/>
      <c r="CKN1" s="149"/>
      <c r="CKO1" s="149"/>
      <c r="CKP1" s="149"/>
      <c r="CKQ1" s="149"/>
      <c r="CKR1" s="149"/>
      <c r="CKS1" s="149"/>
      <c r="CKT1" s="149"/>
      <c r="CKU1" s="149"/>
      <c r="CKV1" s="149"/>
      <c r="CKW1" s="149"/>
      <c r="CKX1" s="149"/>
      <c r="CKY1" s="149"/>
      <c r="CKZ1" s="149"/>
      <c r="CLA1" s="149"/>
      <c r="CLB1" s="149"/>
      <c r="CLC1" s="149"/>
      <c r="CLD1" s="149"/>
      <c r="CLE1" s="149"/>
      <c r="CLF1" s="149"/>
      <c r="CLG1" s="149"/>
      <c r="CLH1" s="149"/>
      <c r="CLI1" s="149"/>
      <c r="CLJ1" s="149"/>
      <c r="CLK1" s="149"/>
      <c r="CLL1" s="149"/>
      <c r="CLM1" s="149"/>
      <c r="CLN1" s="149"/>
      <c r="CLO1" s="149"/>
      <c r="CLP1" s="149"/>
      <c r="CLQ1" s="149"/>
      <c r="CLR1" s="149"/>
      <c r="CLS1" s="149"/>
      <c r="CLT1" s="149"/>
      <c r="CLU1" s="149"/>
      <c r="CLV1" s="149"/>
      <c r="CLW1" s="149"/>
      <c r="CLX1" s="149"/>
      <c r="CLY1" s="149"/>
      <c r="CLZ1" s="149"/>
      <c r="CMA1" s="149"/>
      <c r="CMB1" s="149"/>
      <c r="CMC1" s="149"/>
      <c r="CMD1" s="149"/>
      <c r="CME1" s="149"/>
      <c r="CMF1" s="149"/>
      <c r="CMG1" s="149"/>
      <c r="CMH1" s="149"/>
      <c r="CMI1" s="149"/>
      <c r="CMJ1" s="149"/>
      <c r="CMK1" s="149"/>
      <c r="CML1" s="149"/>
      <c r="CMM1" s="149"/>
      <c r="CMN1" s="149"/>
      <c r="CMO1" s="149"/>
      <c r="CMP1" s="149"/>
      <c r="CMQ1" s="149"/>
      <c r="CMR1" s="149"/>
      <c r="CMS1" s="149"/>
      <c r="CMT1" s="149"/>
      <c r="CMU1" s="149"/>
      <c r="CMV1" s="149"/>
      <c r="CMW1" s="149"/>
      <c r="CMX1" s="149"/>
      <c r="CMY1" s="149"/>
      <c r="CMZ1" s="149"/>
      <c r="CNA1" s="149"/>
      <c r="CNB1" s="149"/>
      <c r="CNC1" s="149"/>
      <c r="CND1" s="149"/>
      <c r="CNE1" s="149"/>
      <c r="CNF1" s="149"/>
      <c r="CNG1" s="149"/>
      <c r="CNH1" s="149"/>
      <c r="CNI1" s="149"/>
      <c r="CNJ1" s="149"/>
      <c r="CNK1" s="149"/>
      <c r="CNL1" s="149"/>
      <c r="CNM1" s="149"/>
      <c r="CNN1" s="149"/>
      <c r="CNO1" s="149"/>
      <c r="CNP1" s="149"/>
      <c r="CNQ1" s="149"/>
      <c r="CNR1" s="149"/>
      <c r="CNS1" s="149"/>
      <c r="CNT1" s="149"/>
      <c r="CNU1" s="149"/>
      <c r="CNV1" s="149"/>
      <c r="CNW1" s="149"/>
      <c r="CNX1" s="149"/>
      <c r="CNY1" s="149"/>
      <c r="CNZ1" s="149"/>
      <c r="COA1" s="149"/>
      <c r="COB1" s="149"/>
      <c r="COC1" s="149"/>
      <c r="COD1" s="149"/>
      <c r="COE1" s="149"/>
      <c r="COF1" s="149"/>
      <c r="COG1" s="149"/>
      <c r="COH1" s="149"/>
      <c r="COI1" s="149"/>
      <c r="COJ1" s="149"/>
      <c r="COK1" s="149"/>
      <c r="COL1" s="149"/>
      <c r="COM1" s="149"/>
      <c r="CON1" s="149"/>
      <c r="COO1" s="149"/>
      <c r="COP1" s="149"/>
      <c r="COQ1" s="149"/>
      <c r="COR1" s="149"/>
      <c r="COS1" s="149"/>
      <c r="COT1" s="149"/>
      <c r="COU1" s="149"/>
      <c r="COV1" s="149"/>
      <c r="COW1" s="149"/>
      <c r="COX1" s="149"/>
      <c r="COY1" s="149"/>
      <c r="COZ1" s="149"/>
      <c r="CPA1" s="149"/>
      <c r="CPB1" s="149"/>
      <c r="CPC1" s="149"/>
      <c r="CPD1" s="149"/>
      <c r="CPE1" s="149"/>
      <c r="CPF1" s="149"/>
      <c r="CPG1" s="149"/>
      <c r="CPH1" s="149"/>
      <c r="CPI1" s="149"/>
      <c r="CPJ1" s="149"/>
      <c r="CPK1" s="149"/>
      <c r="CPL1" s="149"/>
      <c r="CPM1" s="149"/>
      <c r="CPN1" s="149"/>
      <c r="CPO1" s="149"/>
      <c r="CPP1" s="149"/>
      <c r="CPQ1" s="149"/>
      <c r="CPR1" s="149"/>
      <c r="CPS1" s="149"/>
      <c r="CPT1" s="149"/>
      <c r="CPU1" s="149"/>
      <c r="CPV1" s="149"/>
      <c r="CPW1" s="149"/>
      <c r="CPX1" s="149"/>
      <c r="CPY1" s="149"/>
      <c r="CPZ1" s="149"/>
      <c r="CQA1" s="149"/>
      <c r="CQB1" s="149"/>
      <c r="CQC1" s="149"/>
      <c r="CQD1" s="149"/>
      <c r="CQE1" s="149"/>
      <c r="CQF1" s="149"/>
      <c r="CQG1" s="149"/>
      <c r="CQH1" s="149"/>
      <c r="CQI1" s="149"/>
      <c r="CQJ1" s="149"/>
      <c r="CQK1" s="149"/>
      <c r="CQL1" s="149"/>
      <c r="CQM1" s="149"/>
      <c r="CQN1" s="149"/>
      <c r="CQO1" s="149"/>
      <c r="CQP1" s="149"/>
      <c r="CQQ1" s="149"/>
      <c r="CQR1" s="149"/>
      <c r="CQS1" s="149"/>
      <c r="CQT1" s="149"/>
      <c r="CQU1" s="149"/>
      <c r="CQV1" s="149"/>
      <c r="CQW1" s="149"/>
      <c r="CQX1" s="149"/>
      <c r="CQY1" s="149"/>
      <c r="CQZ1" s="149"/>
      <c r="CRA1" s="149"/>
      <c r="CRB1" s="149"/>
      <c r="CRC1" s="149"/>
      <c r="CRD1" s="149"/>
      <c r="CRE1" s="149"/>
      <c r="CRF1" s="149"/>
      <c r="CRG1" s="149"/>
      <c r="CRH1" s="149"/>
      <c r="CRI1" s="149"/>
      <c r="CRJ1" s="149"/>
      <c r="CRK1" s="149"/>
      <c r="CRL1" s="149"/>
      <c r="CRM1" s="149"/>
      <c r="CRN1" s="149"/>
      <c r="CRO1" s="149"/>
      <c r="CRP1" s="149"/>
      <c r="CRQ1" s="149"/>
      <c r="CRR1" s="149"/>
      <c r="CRS1" s="149"/>
      <c r="CRT1" s="149"/>
      <c r="CRU1" s="149"/>
      <c r="CRV1" s="149"/>
      <c r="CRW1" s="149"/>
      <c r="CRX1" s="149"/>
      <c r="CRY1" s="149"/>
      <c r="CRZ1" s="149"/>
      <c r="CSA1" s="149"/>
      <c r="CSB1" s="149"/>
      <c r="CSC1" s="149"/>
      <c r="CSD1" s="149"/>
      <c r="CSE1" s="149"/>
      <c r="CSF1" s="149"/>
      <c r="CSG1" s="149"/>
      <c r="CSH1" s="149"/>
      <c r="CSI1" s="149"/>
      <c r="CSJ1" s="149"/>
      <c r="CSK1" s="149"/>
      <c r="CSL1" s="149"/>
      <c r="CSM1" s="149"/>
      <c r="CSN1" s="149"/>
      <c r="CSO1" s="149"/>
      <c r="CSP1" s="149"/>
      <c r="CSQ1" s="149"/>
      <c r="CSR1" s="149"/>
      <c r="CSS1" s="149"/>
      <c r="CST1" s="149"/>
      <c r="CSU1" s="149"/>
      <c r="CSV1" s="149"/>
      <c r="CSW1" s="149"/>
      <c r="CSX1" s="149"/>
      <c r="CSY1" s="149"/>
      <c r="CSZ1" s="149"/>
      <c r="CTA1" s="149"/>
      <c r="CTB1" s="149"/>
      <c r="CTC1" s="149"/>
      <c r="CTD1" s="149"/>
      <c r="CTE1" s="149"/>
      <c r="CTF1" s="149"/>
      <c r="CTG1" s="149"/>
      <c r="CTH1" s="149"/>
      <c r="CTI1" s="149"/>
      <c r="CTJ1" s="149"/>
      <c r="CTK1" s="149"/>
      <c r="CTL1" s="149"/>
      <c r="CTM1" s="149"/>
      <c r="CTN1" s="149"/>
      <c r="CTO1" s="149"/>
      <c r="CTP1" s="149"/>
      <c r="CTQ1" s="149"/>
      <c r="CTR1" s="149"/>
      <c r="CTS1" s="149"/>
      <c r="CTT1" s="149"/>
      <c r="CTU1" s="149"/>
      <c r="CTV1" s="149"/>
      <c r="CTW1" s="149"/>
      <c r="CTX1" s="149"/>
      <c r="CTY1" s="149"/>
      <c r="CTZ1" s="149"/>
      <c r="CUA1" s="149"/>
      <c r="CUB1" s="149"/>
      <c r="CUC1" s="149"/>
      <c r="CUD1" s="149"/>
      <c r="CUE1" s="149"/>
      <c r="CUF1" s="149"/>
      <c r="CUG1" s="149"/>
      <c r="CUH1" s="149"/>
      <c r="CUI1" s="149"/>
      <c r="CUJ1" s="149"/>
      <c r="CUK1" s="149"/>
      <c r="CUL1" s="149"/>
      <c r="CUM1" s="149"/>
      <c r="CUN1" s="149"/>
      <c r="CUO1" s="149"/>
      <c r="CUP1" s="149"/>
      <c r="CUQ1" s="149"/>
      <c r="CUR1" s="149"/>
      <c r="CUS1" s="149"/>
      <c r="CUT1" s="149"/>
      <c r="CUU1" s="149"/>
      <c r="CUV1" s="149"/>
      <c r="CUW1" s="149"/>
      <c r="CUX1" s="149"/>
      <c r="CUY1" s="149"/>
      <c r="CUZ1" s="149"/>
      <c r="CVA1" s="149"/>
      <c r="CVB1" s="149"/>
      <c r="CVC1" s="149"/>
      <c r="CVD1" s="149"/>
      <c r="CVE1" s="149"/>
      <c r="CVF1" s="149"/>
      <c r="CVG1" s="149"/>
      <c r="CVH1" s="149"/>
      <c r="CVI1" s="149"/>
      <c r="CVJ1" s="149"/>
      <c r="CVK1" s="149"/>
      <c r="CVL1" s="149"/>
      <c r="CVM1" s="149"/>
      <c r="CVN1" s="149"/>
      <c r="CVO1" s="149"/>
      <c r="CVP1" s="149"/>
      <c r="CVQ1" s="149"/>
      <c r="CVR1" s="149"/>
      <c r="CVS1" s="149"/>
      <c r="CVT1" s="149"/>
      <c r="CVU1" s="149"/>
      <c r="CVV1" s="149"/>
      <c r="CVW1" s="149"/>
      <c r="CVX1" s="149"/>
      <c r="CVY1" s="149"/>
      <c r="CVZ1" s="149"/>
      <c r="CWA1" s="149"/>
      <c r="CWB1" s="149"/>
      <c r="CWC1" s="149"/>
      <c r="CWD1" s="149"/>
      <c r="CWE1" s="149"/>
      <c r="CWF1" s="149"/>
      <c r="CWG1" s="149"/>
      <c r="CWH1" s="149"/>
      <c r="CWI1" s="149"/>
      <c r="CWJ1" s="149"/>
      <c r="CWK1" s="149"/>
      <c r="CWL1" s="149"/>
      <c r="CWM1" s="149"/>
      <c r="CWN1" s="149"/>
      <c r="CWO1" s="149"/>
      <c r="CWP1" s="149"/>
      <c r="CWQ1" s="149"/>
      <c r="CWR1" s="149"/>
      <c r="CWS1" s="149"/>
      <c r="CWT1" s="149"/>
      <c r="CWU1" s="149"/>
      <c r="CWV1" s="149"/>
      <c r="CWW1" s="149"/>
      <c r="CWX1" s="149"/>
      <c r="CWY1" s="149"/>
      <c r="CWZ1" s="149"/>
      <c r="CXA1" s="149"/>
      <c r="CXB1" s="149"/>
      <c r="CXC1" s="149"/>
      <c r="CXD1" s="149"/>
      <c r="CXE1" s="149"/>
      <c r="CXF1" s="149"/>
      <c r="CXG1" s="149"/>
      <c r="CXH1" s="149"/>
      <c r="CXI1" s="149"/>
      <c r="CXJ1" s="149"/>
      <c r="CXK1" s="149"/>
      <c r="CXL1" s="149"/>
      <c r="CXM1" s="149"/>
      <c r="CXN1" s="149"/>
      <c r="CXO1" s="149"/>
      <c r="CXP1" s="149"/>
      <c r="CXQ1" s="149"/>
      <c r="CXR1" s="149"/>
      <c r="CXS1" s="149"/>
      <c r="CXT1" s="149"/>
      <c r="CXU1" s="149"/>
      <c r="CXV1" s="149"/>
      <c r="CXW1" s="149"/>
      <c r="CXX1" s="149"/>
      <c r="CXY1" s="149"/>
      <c r="CXZ1" s="149"/>
      <c r="CYA1" s="149"/>
      <c r="CYB1" s="149"/>
      <c r="CYC1" s="149"/>
      <c r="CYD1" s="149"/>
      <c r="CYE1" s="149"/>
      <c r="CYF1" s="149"/>
      <c r="CYG1" s="149"/>
      <c r="CYH1" s="149"/>
      <c r="CYI1" s="149"/>
      <c r="CYJ1" s="149"/>
      <c r="CYK1" s="149"/>
      <c r="CYL1" s="149"/>
      <c r="CYM1" s="149"/>
      <c r="CYN1" s="149"/>
      <c r="CYO1" s="149"/>
      <c r="CYP1" s="149"/>
      <c r="CYQ1" s="149"/>
      <c r="CYR1" s="149"/>
      <c r="CYS1" s="149"/>
      <c r="CYT1" s="149"/>
      <c r="CYU1" s="149"/>
      <c r="CYV1" s="149"/>
      <c r="CYW1" s="149"/>
      <c r="CYX1" s="149"/>
      <c r="CYY1" s="149"/>
      <c r="CYZ1" s="149"/>
      <c r="CZA1" s="149"/>
      <c r="CZB1" s="149"/>
      <c r="CZC1" s="149"/>
      <c r="CZD1" s="149"/>
      <c r="CZE1" s="149"/>
      <c r="CZF1" s="149"/>
      <c r="CZG1" s="149"/>
      <c r="CZH1" s="149"/>
      <c r="CZI1" s="149"/>
      <c r="CZJ1" s="149"/>
      <c r="CZK1" s="149"/>
      <c r="CZL1" s="149"/>
      <c r="CZM1" s="149"/>
      <c r="CZN1" s="149"/>
      <c r="CZO1" s="149"/>
      <c r="CZP1" s="149"/>
      <c r="CZQ1" s="149"/>
      <c r="CZR1" s="149"/>
      <c r="CZS1" s="149"/>
      <c r="CZT1" s="149"/>
      <c r="CZU1" s="149"/>
      <c r="CZV1" s="149"/>
      <c r="CZW1" s="149"/>
      <c r="CZX1" s="149"/>
      <c r="CZY1" s="149"/>
      <c r="CZZ1" s="149"/>
      <c r="DAA1" s="149"/>
      <c r="DAB1" s="149"/>
      <c r="DAC1" s="149"/>
      <c r="DAD1" s="149"/>
      <c r="DAE1" s="149"/>
      <c r="DAF1" s="149"/>
      <c r="DAG1" s="149"/>
      <c r="DAH1" s="149"/>
      <c r="DAI1" s="149"/>
      <c r="DAJ1" s="149"/>
      <c r="DAK1" s="149"/>
      <c r="DAL1" s="149"/>
      <c r="DAM1" s="149"/>
      <c r="DAN1" s="149"/>
      <c r="DAO1" s="149"/>
      <c r="DAP1" s="149"/>
      <c r="DAQ1" s="149"/>
      <c r="DAR1" s="149"/>
      <c r="DAS1" s="149"/>
      <c r="DAT1" s="149"/>
      <c r="DAU1" s="149"/>
      <c r="DAV1" s="149"/>
      <c r="DAW1" s="149"/>
      <c r="DAX1" s="149"/>
      <c r="DAY1" s="149"/>
      <c r="DAZ1" s="149"/>
      <c r="DBA1" s="149"/>
      <c r="DBB1" s="149"/>
      <c r="DBC1" s="149"/>
      <c r="DBD1" s="149"/>
      <c r="DBE1" s="149"/>
      <c r="DBF1" s="149"/>
      <c r="DBG1" s="149"/>
      <c r="DBH1" s="149"/>
      <c r="DBI1" s="149"/>
      <c r="DBJ1" s="149"/>
      <c r="DBK1" s="149"/>
      <c r="DBL1" s="149"/>
      <c r="DBM1" s="149"/>
      <c r="DBN1" s="149"/>
      <c r="DBO1" s="149"/>
      <c r="DBP1" s="149"/>
      <c r="DBQ1" s="149"/>
      <c r="DBR1" s="149"/>
      <c r="DBS1" s="149"/>
      <c r="DBT1" s="149"/>
      <c r="DBU1" s="149"/>
      <c r="DBV1" s="149"/>
      <c r="DBW1" s="149"/>
      <c r="DBX1" s="149"/>
      <c r="DBY1" s="149"/>
      <c r="DBZ1" s="149"/>
      <c r="DCA1" s="149"/>
      <c r="DCB1" s="149"/>
      <c r="DCC1" s="149"/>
      <c r="DCD1" s="149"/>
      <c r="DCE1" s="149"/>
      <c r="DCF1" s="149"/>
      <c r="DCG1" s="149"/>
      <c r="DCH1" s="149"/>
      <c r="DCI1" s="149"/>
      <c r="DCJ1" s="149"/>
      <c r="DCK1" s="149"/>
      <c r="DCL1" s="149"/>
      <c r="DCM1" s="149"/>
      <c r="DCN1" s="149"/>
      <c r="DCO1" s="149"/>
      <c r="DCP1" s="149"/>
      <c r="DCQ1" s="149"/>
      <c r="DCR1" s="149"/>
      <c r="DCS1" s="149"/>
      <c r="DCT1" s="149"/>
      <c r="DCU1" s="149"/>
      <c r="DCV1" s="149"/>
      <c r="DCW1" s="149"/>
      <c r="DCX1" s="149"/>
      <c r="DCY1" s="149"/>
      <c r="DCZ1" s="149"/>
      <c r="DDA1" s="149"/>
      <c r="DDB1" s="149"/>
      <c r="DDC1" s="149"/>
      <c r="DDD1" s="149"/>
      <c r="DDE1" s="149"/>
      <c r="DDF1" s="149"/>
      <c r="DDG1" s="149"/>
      <c r="DDH1" s="149"/>
      <c r="DDI1" s="149"/>
      <c r="DDJ1" s="149"/>
      <c r="DDK1" s="149"/>
      <c r="DDL1" s="149"/>
      <c r="DDM1" s="149"/>
      <c r="DDN1" s="149"/>
      <c r="DDO1" s="149"/>
      <c r="DDP1" s="149"/>
      <c r="DDQ1" s="149"/>
      <c r="DDR1" s="149"/>
      <c r="DDS1" s="149"/>
      <c r="DDT1" s="149"/>
      <c r="DDU1" s="149"/>
      <c r="DDV1" s="149"/>
      <c r="DDW1" s="149"/>
      <c r="DDX1" s="149"/>
      <c r="DDY1" s="149"/>
      <c r="DDZ1" s="149"/>
      <c r="DEA1" s="149"/>
      <c r="DEB1" s="149"/>
      <c r="DEC1" s="149"/>
      <c r="DED1" s="149"/>
      <c r="DEE1" s="149"/>
      <c r="DEF1" s="149"/>
      <c r="DEG1" s="149"/>
      <c r="DEH1" s="149"/>
      <c r="DEI1" s="149"/>
      <c r="DEJ1" s="149"/>
      <c r="DEK1" s="149"/>
      <c r="DEL1" s="149"/>
      <c r="DEM1" s="149"/>
      <c r="DEN1" s="149"/>
      <c r="DEO1" s="149"/>
      <c r="DEP1" s="149"/>
      <c r="DEQ1" s="149"/>
      <c r="DER1" s="149"/>
      <c r="DES1" s="149"/>
      <c r="DET1" s="149"/>
      <c r="DEU1" s="149"/>
      <c r="DEV1" s="149"/>
      <c r="DEW1" s="149"/>
      <c r="DEX1" s="149"/>
      <c r="DEY1" s="149"/>
      <c r="DEZ1" s="149"/>
      <c r="DFA1" s="149"/>
      <c r="DFB1" s="149"/>
      <c r="DFC1" s="149"/>
      <c r="DFD1" s="149"/>
      <c r="DFE1" s="149"/>
      <c r="DFF1" s="149"/>
      <c r="DFG1" s="149"/>
      <c r="DFH1" s="149"/>
      <c r="DFI1" s="149"/>
      <c r="DFJ1" s="149"/>
      <c r="DFK1" s="149"/>
      <c r="DFL1" s="149"/>
      <c r="DFM1" s="149"/>
      <c r="DFN1" s="149"/>
      <c r="DFO1" s="149"/>
      <c r="DFP1" s="149"/>
      <c r="DFQ1" s="149"/>
      <c r="DFR1" s="149"/>
      <c r="DFS1" s="149"/>
      <c r="DFT1" s="149"/>
      <c r="DFU1" s="149"/>
      <c r="DFV1" s="149"/>
      <c r="DFW1" s="149"/>
      <c r="DFX1" s="149"/>
      <c r="DFY1" s="149"/>
      <c r="DFZ1" s="149"/>
      <c r="DGA1" s="149"/>
      <c r="DGB1" s="149"/>
      <c r="DGC1" s="149"/>
      <c r="DGD1" s="149"/>
      <c r="DGE1" s="149"/>
      <c r="DGF1" s="149"/>
      <c r="DGG1" s="149"/>
      <c r="DGH1" s="149"/>
      <c r="DGI1" s="149"/>
      <c r="DGJ1" s="149"/>
      <c r="DGK1" s="149"/>
      <c r="DGL1" s="149"/>
      <c r="DGM1" s="149"/>
      <c r="DGN1" s="149"/>
      <c r="DGO1" s="149"/>
      <c r="DGP1" s="149"/>
      <c r="DGQ1" s="149"/>
      <c r="DGR1" s="149"/>
      <c r="DGS1" s="149"/>
      <c r="DGT1" s="149"/>
      <c r="DGU1" s="149"/>
      <c r="DGV1" s="149"/>
      <c r="DGW1" s="149"/>
      <c r="DGX1" s="149"/>
      <c r="DGY1" s="149"/>
      <c r="DGZ1" s="149"/>
      <c r="DHA1" s="149"/>
      <c r="DHB1" s="149"/>
      <c r="DHC1" s="149"/>
      <c r="DHD1" s="149"/>
      <c r="DHE1" s="149"/>
      <c r="DHF1" s="149"/>
      <c r="DHG1" s="149"/>
      <c r="DHH1" s="149"/>
      <c r="DHI1" s="149"/>
      <c r="DHJ1" s="149"/>
      <c r="DHK1" s="149"/>
      <c r="DHL1" s="149"/>
      <c r="DHM1" s="149"/>
      <c r="DHN1" s="149"/>
      <c r="DHO1" s="149"/>
      <c r="DHP1" s="149"/>
      <c r="DHQ1" s="149"/>
      <c r="DHR1" s="149"/>
      <c r="DHS1" s="149"/>
      <c r="DHT1" s="149"/>
      <c r="DHU1" s="149"/>
      <c r="DHV1" s="149"/>
      <c r="DHW1" s="149"/>
      <c r="DHX1" s="149"/>
      <c r="DHY1" s="149"/>
      <c r="DHZ1" s="149"/>
      <c r="DIA1" s="149"/>
      <c r="DIB1" s="149"/>
      <c r="DIC1" s="149"/>
      <c r="DID1" s="149"/>
      <c r="DIE1" s="149"/>
      <c r="DIF1" s="149"/>
      <c r="DIG1" s="149"/>
      <c r="DIH1" s="149"/>
      <c r="DII1" s="149"/>
      <c r="DIJ1" s="149"/>
      <c r="DIK1" s="149"/>
      <c r="DIL1" s="149"/>
      <c r="DIM1" s="149"/>
      <c r="DIN1" s="149"/>
      <c r="DIO1" s="149"/>
      <c r="DIP1" s="149"/>
      <c r="DIQ1" s="149"/>
      <c r="DIR1" s="149"/>
      <c r="DIS1" s="149"/>
      <c r="DIT1" s="149"/>
      <c r="DIU1" s="149"/>
      <c r="DIV1" s="149"/>
      <c r="DIW1" s="149"/>
      <c r="DIX1" s="149"/>
      <c r="DIY1" s="149"/>
      <c r="DIZ1" s="149"/>
      <c r="DJA1" s="149"/>
      <c r="DJB1" s="149"/>
      <c r="DJC1" s="149"/>
      <c r="DJD1" s="149"/>
      <c r="DJE1" s="149"/>
      <c r="DJF1" s="149"/>
      <c r="DJG1" s="149"/>
      <c r="DJH1" s="149"/>
      <c r="DJI1" s="149"/>
      <c r="DJJ1" s="149"/>
      <c r="DJK1" s="149"/>
      <c r="DJL1" s="149"/>
      <c r="DJM1" s="149"/>
      <c r="DJN1" s="149"/>
      <c r="DJO1" s="149"/>
      <c r="DJP1" s="149"/>
      <c r="DJQ1" s="149"/>
      <c r="DJR1" s="149"/>
      <c r="DJS1" s="149"/>
      <c r="DJT1" s="149"/>
      <c r="DJU1" s="149"/>
      <c r="DJV1" s="149"/>
      <c r="DJW1" s="149"/>
      <c r="DJX1" s="149"/>
      <c r="DJY1" s="149"/>
      <c r="DJZ1" s="149"/>
      <c r="DKA1" s="149"/>
      <c r="DKB1" s="149"/>
      <c r="DKC1" s="149"/>
      <c r="DKD1" s="149"/>
      <c r="DKE1" s="149"/>
      <c r="DKF1" s="149"/>
      <c r="DKG1" s="149"/>
      <c r="DKH1" s="149"/>
      <c r="DKI1" s="149"/>
      <c r="DKJ1" s="149"/>
      <c r="DKK1" s="149"/>
      <c r="DKL1" s="149"/>
      <c r="DKM1" s="149"/>
      <c r="DKN1" s="149"/>
      <c r="DKO1" s="149"/>
      <c r="DKP1" s="149"/>
      <c r="DKQ1" s="149"/>
      <c r="DKR1" s="149"/>
      <c r="DKS1" s="149"/>
      <c r="DKT1" s="149"/>
      <c r="DKU1" s="149"/>
      <c r="DKV1" s="149"/>
      <c r="DKW1" s="149"/>
      <c r="DKX1" s="149"/>
      <c r="DKY1" s="149"/>
      <c r="DKZ1" s="149"/>
      <c r="DLA1" s="149"/>
      <c r="DLB1" s="149"/>
      <c r="DLC1" s="149"/>
      <c r="DLD1" s="149"/>
      <c r="DLE1" s="149"/>
      <c r="DLF1" s="149"/>
      <c r="DLG1" s="149"/>
      <c r="DLH1" s="149"/>
      <c r="DLI1" s="149"/>
      <c r="DLJ1" s="149"/>
      <c r="DLK1" s="149"/>
      <c r="DLL1" s="149"/>
      <c r="DLM1" s="149"/>
      <c r="DLN1" s="149"/>
      <c r="DLO1" s="149"/>
      <c r="DLP1" s="149"/>
      <c r="DLQ1" s="149"/>
      <c r="DLR1" s="149"/>
      <c r="DLS1" s="149"/>
      <c r="DLT1" s="149"/>
      <c r="DLU1" s="149"/>
      <c r="DLV1" s="149"/>
      <c r="DLW1" s="149"/>
      <c r="DLX1" s="149"/>
      <c r="DLY1" s="149"/>
      <c r="DLZ1" s="149"/>
      <c r="DMA1" s="149"/>
      <c r="DMB1" s="149"/>
      <c r="DMC1" s="149"/>
      <c r="DMD1" s="149"/>
      <c r="DME1" s="149"/>
      <c r="DMF1" s="149"/>
      <c r="DMG1" s="149"/>
      <c r="DMH1" s="149"/>
      <c r="DMI1" s="149"/>
      <c r="DMJ1" s="149"/>
      <c r="DMK1" s="149"/>
      <c r="DML1" s="149"/>
      <c r="DMM1" s="149"/>
      <c r="DMN1" s="149"/>
      <c r="DMO1" s="149"/>
      <c r="DMP1" s="149"/>
      <c r="DMQ1" s="149"/>
      <c r="DMR1" s="149"/>
      <c r="DMS1" s="149"/>
      <c r="DMT1" s="149"/>
      <c r="DMU1" s="149"/>
      <c r="DMV1" s="149"/>
      <c r="DMW1" s="149"/>
      <c r="DMX1" s="149"/>
      <c r="DMY1" s="149"/>
      <c r="DMZ1" s="149"/>
      <c r="DNA1" s="149"/>
      <c r="DNB1" s="149"/>
      <c r="DNC1" s="149"/>
      <c r="DND1" s="149"/>
      <c r="DNE1" s="149"/>
      <c r="DNF1" s="149"/>
      <c r="DNG1" s="149"/>
      <c r="DNH1" s="149"/>
      <c r="DNI1" s="149"/>
      <c r="DNJ1" s="149"/>
      <c r="DNK1" s="149"/>
      <c r="DNL1" s="149"/>
      <c r="DNM1" s="149"/>
      <c r="DNN1" s="149"/>
      <c r="DNO1" s="149"/>
      <c r="DNP1" s="149"/>
      <c r="DNQ1" s="149"/>
      <c r="DNR1" s="149"/>
      <c r="DNS1" s="149"/>
      <c r="DNT1" s="149"/>
      <c r="DNU1" s="149"/>
      <c r="DNV1" s="149"/>
      <c r="DNW1" s="149"/>
      <c r="DNX1" s="149"/>
      <c r="DNY1" s="149"/>
      <c r="DNZ1" s="149"/>
      <c r="DOA1" s="149"/>
      <c r="DOB1" s="149"/>
      <c r="DOC1" s="149"/>
      <c r="DOD1" s="149"/>
      <c r="DOE1" s="149"/>
      <c r="DOF1" s="149"/>
      <c r="DOG1" s="149"/>
      <c r="DOH1" s="149"/>
      <c r="DOI1" s="149"/>
      <c r="DOJ1" s="149"/>
      <c r="DOK1" s="149"/>
      <c r="DOL1" s="149"/>
      <c r="DOM1" s="149"/>
      <c r="DON1" s="149"/>
      <c r="DOO1" s="149"/>
      <c r="DOP1" s="149"/>
      <c r="DOQ1" s="149"/>
      <c r="DOR1" s="149"/>
      <c r="DOS1" s="149"/>
      <c r="DOT1" s="149"/>
      <c r="DOU1" s="149"/>
      <c r="DOV1" s="149"/>
      <c r="DOW1" s="149"/>
      <c r="DOX1" s="149"/>
      <c r="DOY1" s="149"/>
      <c r="DOZ1" s="149"/>
      <c r="DPA1" s="149"/>
      <c r="DPB1" s="149"/>
      <c r="DPC1" s="149"/>
      <c r="DPD1" s="149"/>
      <c r="DPE1" s="149"/>
      <c r="DPF1" s="149"/>
      <c r="DPG1" s="149"/>
      <c r="DPH1" s="149"/>
      <c r="DPI1" s="149"/>
      <c r="DPJ1" s="149"/>
      <c r="DPK1" s="149"/>
      <c r="DPL1" s="149"/>
      <c r="DPM1" s="149"/>
      <c r="DPN1" s="149"/>
      <c r="DPO1" s="149"/>
      <c r="DPP1" s="149"/>
      <c r="DPQ1" s="149"/>
      <c r="DPR1" s="149"/>
      <c r="DPS1" s="149"/>
      <c r="DPT1" s="149"/>
      <c r="DPU1" s="149"/>
      <c r="DPV1" s="149"/>
      <c r="DPW1" s="149"/>
      <c r="DPX1" s="149"/>
      <c r="DPY1" s="149"/>
      <c r="DPZ1" s="149"/>
      <c r="DQA1" s="149"/>
      <c r="DQB1" s="149"/>
      <c r="DQC1" s="149"/>
      <c r="DQD1" s="149"/>
      <c r="DQE1" s="149"/>
      <c r="DQF1" s="149"/>
      <c r="DQG1" s="149"/>
      <c r="DQH1" s="149"/>
      <c r="DQI1" s="149"/>
      <c r="DQJ1" s="149"/>
      <c r="DQK1" s="149"/>
      <c r="DQL1" s="149"/>
      <c r="DQM1" s="149"/>
      <c r="DQN1" s="149"/>
      <c r="DQO1" s="149"/>
      <c r="DQP1" s="149"/>
      <c r="DQQ1" s="149"/>
      <c r="DQR1" s="149"/>
      <c r="DQS1" s="149"/>
      <c r="DQT1" s="149"/>
      <c r="DQU1" s="149"/>
      <c r="DQV1" s="149"/>
      <c r="DQW1" s="149"/>
      <c r="DQX1" s="149"/>
      <c r="DQY1" s="149"/>
      <c r="DQZ1" s="149"/>
      <c r="DRA1" s="149"/>
      <c r="DRB1" s="149"/>
      <c r="DRC1" s="149"/>
      <c r="DRD1" s="149"/>
      <c r="DRE1" s="149"/>
      <c r="DRF1" s="149"/>
      <c r="DRG1" s="149"/>
      <c r="DRH1" s="149"/>
      <c r="DRI1" s="149"/>
      <c r="DRJ1" s="149"/>
      <c r="DRK1" s="149"/>
      <c r="DRL1" s="149"/>
      <c r="DRM1" s="149"/>
      <c r="DRN1" s="149"/>
      <c r="DRO1" s="149"/>
      <c r="DRP1" s="149"/>
      <c r="DRQ1" s="149"/>
      <c r="DRR1" s="149"/>
      <c r="DRS1" s="149"/>
      <c r="DRT1" s="149"/>
      <c r="DRU1" s="149"/>
      <c r="DRV1" s="149"/>
      <c r="DRW1" s="149"/>
      <c r="DRX1" s="149"/>
      <c r="DRY1" s="149"/>
      <c r="DRZ1" s="149"/>
      <c r="DSA1" s="149"/>
      <c r="DSB1" s="149"/>
      <c r="DSC1" s="149"/>
      <c r="DSD1" s="149"/>
      <c r="DSE1" s="149"/>
      <c r="DSF1" s="149"/>
      <c r="DSG1" s="149"/>
      <c r="DSH1" s="149"/>
      <c r="DSI1" s="149"/>
      <c r="DSJ1" s="149"/>
      <c r="DSK1" s="149"/>
      <c r="DSL1" s="149"/>
      <c r="DSM1" s="149"/>
      <c r="DSN1" s="149"/>
      <c r="DSO1" s="149"/>
      <c r="DSP1" s="149"/>
      <c r="DSQ1" s="149"/>
      <c r="DSR1" s="149"/>
      <c r="DSS1" s="149"/>
      <c r="DST1" s="149"/>
      <c r="DSU1" s="149"/>
      <c r="DSV1" s="149"/>
      <c r="DSW1" s="149"/>
      <c r="DSX1" s="149"/>
      <c r="DSY1" s="149"/>
      <c r="DSZ1" s="149"/>
      <c r="DTA1" s="149"/>
      <c r="DTB1" s="149"/>
      <c r="DTC1" s="149"/>
      <c r="DTD1" s="149"/>
      <c r="DTE1" s="149"/>
      <c r="DTF1" s="149"/>
      <c r="DTG1" s="149"/>
      <c r="DTH1" s="149"/>
      <c r="DTI1" s="149"/>
      <c r="DTJ1" s="149"/>
      <c r="DTK1" s="149"/>
      <c r="DTL1" s="149"/>
      <c r="DTM1" s="149"/>
      <c r="DTN1" s="149"/>
      <c r="DTO1" s="149"/>
      <c r="DTP1" s="149"/>
      <c r="DTQ1" s="149"/>
      <c r="DTR1" s="149"/>
      <c r="DTS1" s="149"/>
      <c r="DTT1" s="149"/>
      <c r="DTU1" s="149"/>
      <c r="DTV1" s="149"/>
      <c r="DTW1" s="149"/>
      <c r="DTX1" s="149"/>
      <c r="DTY1" s="149"/>
      <c r="DTZ1" s="149"/>
      <c r="DUA1" s="149"/>
      <c r="DUB1" s="149"/>
      <c r="DUC1" s="149"/>
      <c r="DUD1" s="149"/>
      <c r="DUE1" s="149"/>
      <c r="DUF1" s="149"/>
      <c r="DUG1" s="149"/>
      <c r="DUH1" s="149"/>
      <c r="DUI1" s="149"/>
      <c r="DUJ1" s="149"/>
      <c r="DUK1" s="149"/>
      <c r="DUL1" s="149"/>
      <c r="DUM1" s="149"/>
      <c r="DUN1" s="149"/>
      <c r="DUO1" s="149"/>
      <c r="DUP1" s="149"/>
      <c r="DUQ1" s="149"/>
      <c r="DUR1" s="149"/>
      <c r="DUS1" s="149"/>
      <c r="DUT1" s="149"/>
      <c r="DUU1" s="149"/>
      <c r="DUV1" s="149"/>
      <c r="DUW1" s="149"/>
      <c r="DUX1" s="149"/>
      <c r="DUY1" s="149"/>
      <c r="DUZ1" s="149"/>
      <c r="DVA1" s="149"/>
      <c r="DVB1" s="149"/>
      <c r="DVC1" s="149"/>
      <c r="DVD1" s="149"/>
      <c r="DVE1" s="149"/>
      <c r="DVF1" s="149"/>
      <c r="DVG1" s="149"/>
      <c r="DVH1" s="149"/>
      <c r="DVI1" s="149"/>
      <c r="DVJ1" s="149"/>
      <c r="DVK1" s="149"/>
      <c r="DVL1" s="149"/>
      <c r="DVM1" s="149"/>
      <c r="DVN1" s="149"/>
      <c r="DVO1" s="149"/>
      <c r="DVP1" s="149"/>
      <c r="DVQ1" s="149"/>
      <c r="DVR1" s="149"/>
      <c r="DVS1" s="149"/>
      <c r="DVT1" s="149"/>
      <c r="DVU1" s="149"/>
      <c r="DVV1" s="149"/>
      <c r="DVW1" s="149"/>
      <c r="DVX1" s="149"/>
      <c r="DVY1" s="149"/>
      <c r="DVZ1" s="149"/>
      <c r="DWA1" s="149"/>
      <c r="DWB1" s="149"/>
      <c r="DWC1" s="149"/>
      <c r="DWD1" s="149"/>
      <c r="DWE1" s="149"/>
      <c r="DWF1" s="149"/>
      <c r="DWG1" s="149"/>
      <c r="DWH1" s="149"/>
      <c r="DWI1" s="149"/>
      <c r="DWJ1" s="149"/>
      <c r="DWK1" s="149"/>
      <c r="DWL1" s="149"/>
      <c r="DWM1" s="149"/>
      <c r="DWN1" s="149"/>
      <c r="DWO1" s="149"/>
      <c r="DWP1" s="149"/>
      <c r="DWQ1" s="149"/>
      <c r="DWR1" s="149"/>
      <c r="DWS1" s="149"/>
      <c r="DWT1" s="149"/>
      <c r="DWU1" s="149"/>
      <c r="DWV1" s="149"/>
      <c r="DWW1" s="149"/>
      <c r="DWX1" s="149"/>
      <c r="DWY1" s="149"/>
      <c r="DWZ1" s="149"/>
      <c r="DXA1" s="149"/>
      <c r="DXB1" s="149"/>
      <c r="DXC1" s="149"/>
      <c r="DXD1" s="149"/>
      <c r="DXE1" s="149"/>
      <c r="DXF1" s="149"/>
      <c r="DXG1" s="149"/>
      <c r="DXH1" s="149"/>
      <c r="DXI1" s="149"/>
      <c r="DXJ1" s="149"/>
      <c r="DXK1" s="149"/>
      <c r="DXL1" s="149"/>
      <c r="DXM1" s="149"/>
      <c r="DXN1" s="149"/>
      <c r="DXO1" s="149"/>
      <c r="DXP1" s="149"/>
      <c r="DXQ1" s="149"/>
      <c r="DXR1" s="149"/>
      <c r="DXS1" s="149"/>
      <c r="DXT1" s="149"/>
      <c r="DXU1" s="149"/>
      <c r="DXV1" s="149"/>
      <c r="DXW1" s="149"/>
      <c r="DXX1" s="149"/>
      <c r="DXY1" s="149"/>
      <c r="DXZ1" s="149"/>
      <c r="DYA1" s="149"/>
      <c r="DYB1" s="149"/>
      <c r="DYC1" s="149"/>
      <c r="DYD1" s="149"/>
      <c r="DYE1" s="149"/>
      <c r="DYF1" s="149"/>
      <c r="DYG1" s="149"/>
      <c r="DYH1" s="149"/>
      <c r="DYI1" s="149"/>
      <c r="DYJ1" s="149"/>
      <c r="DYK1" s="149"/>
      <c r="DYL1" s="149"/>
      <c r="DYM1" s="149"/>
      <c r="DYN1" s="149"/>
      <c r="DYO1" s="149"/>
      <c r="DYP1" s="149"/>
      <c r="DYQ1" s="149"/>
      <c r="DYR1" s="149"/>
      <c r="DYS1" s="149"/>
      <c r="DYT1" s="149"/>
      <c r="DYU1" s="149"/>
      <c r="DYV1" s="149"/>
      <c r="DYW1" s="149"/>
      <c r="DYX1" s="149"/>
      <c r="DYY1" s="149"/>
      <c r="DYZ1" s="149"/>
      <c r="DZA1" s="149"/>
      <c r="DZB1" s="149"/>
      <c r="DZC1" s="149"/>
      <c r="DZD1" s="149"/>
      <c r="DZE1" s="149"/>
      <c r="DZF1" s="149"/>
      <c r="DZG1" s="149"/>
      <c r="DZH1" s="149"/>
      <c r="DZI1" s="149"/>
      <c r="DZJ1" s="149"/>
      <c r="DZK1" s="149"/>
      <c r="DZL1" s="149"/>
      <c r="DZM1" s="149"/>
      <c r="DZN1" s="149"/>
      <c r="DZO1" s="149"/>
      <c r="DZP1" s="149"/>
      <c r="DZQ1" s="149"/>
      <c r="DZR1" s="149"/>
      <c r="DZS1" s="149"/>
      <c r="DZT1" s="149"/>
      <c r="DZU1" s="149"/>
      <c r="DZV1" s="149"/>
      <c r="DZW1" s="149"/>
      <c r="DZX1" s="149"/>
      <c r="DZY1" s="149"/>
      <c r="DZZ1" s="149"/>
      <c r="EAA1" s="149"/>
      <c r="EAB1" s="149"/>
      <c r="EAC1" s="149"/>
      <c r="EAD1" s="149"/>
      <c r="EAE1" s="149"/>
      <c r="EAF1" s="149"/>
      <c r="EAG1" s="149"/>
      <c r="EAH1" s="149"/>
      <c r="EAI1" s="149"/>
      <c r="EAJ1" s="149"/>
      <c r="EAK1" s="149"/>
      <c r="EAL1" s="149"/>
      <c r="EAM1" s="149"/>
      <c r="EAN1" s="149"/>
      <c r="EAO1" s="149"/>
      <c r="EAP1" s="149"/>
      <c r="EAQ1" s="149"/>
      <c r="EAR1" s="149"/>
      <c r="EAS1" s="149"/>
      <c r="EAT1" s="149"/>
      <c r="EAU1" s="149"/>
      <c r="EAV1" s="149"/>
      <c r="EAW1" s="149"/>
      <c r="EAX1" s="149"/>
      <c r="EAY1" s="149"/>
      <c r="EAZ1" s="149"/>
      <c r="EBA1" s="149"/>
      <c r="EBB1" s="149"/>
      <c r="EBC1" s="149"/>
      <c r="EBD1" s="149"/>
      <c r="EBE1" s="149"/>
      <c r="EBF1" s="149"/>
      <c r="EBG1" s="149"/>
      <c r="EBH1" s="149"/>
      <c r="EBI1" s="149"/>
      <c r="EBJ1" s="149"/>
      <c r="EBK1" s="149"/>
      <c r="EBL1" s="149"/>
      <c r="EBM1" s="149"/>
      <c r="EBN1" s="149"/>
      <c r="EBO1" s="149"/>
      <c r="EBP1" s="149"/>
      <c r="EBQ1" s="149"/>
      <c r="EBR1" s="149"/>
      <c r="EBS1" s="149"/>
      <c r="EBT1" s="149"/>
      <c r="EBU1" s="149"/>
      <c r="EBV1" s="149"/>
      <c r="EBW1" s="149"/>
      <c r="EBX1" s="149"/>
      <c r="EBY1" s="149"/>
      <c r="EBZ1" s="149"/>
      <c r="ECA1" s="149"/>
      <c r="ECB1" s="149"/>
      <c r="ECC1" s="149"/>
      <c r="ECD1" s="149"/>
      <c r="ECE1" s="149"/>
      <c r="ECF1" s="149"/>
      <c r="ECG1" s="149"/>
      <c r="ECH1" s="149"/>
      <c r="ECI1" s="149"/>
      <c r="ECJ1" s="149"/>
      <c r="ECK1" s="149"/>
      <c r="ECL1" s="149"/>
      <c r="ECM1" s="149"/>
      <c r="ECN1" s="149"/>
      <c r="ECO1" s="149"/>
      <c r="ECP1" s="149"/>
      <c r="ECQ1" s="149"/>
      <c r="ECR1" s="149"/>
      <c r="ECS1" s="149"/>
      <c r="ECT1" s="149"/>
      <c r="ECU1" s="149"/>
      <c r="ECV1" s="149"/>
      <c r="ECW1" s="149"/>
      <c r="ECX1" s="149"/>
      <c r="ECY1" s="149"/>
      <c r="ECZ1" s="149"/>
      <c r="EDA1" s="149"/>
      <c r="EDB1" s="149"/>
      <c r="EDC1" s="149"/>
      <c r="EDD1" s="149"/>
      <c r="EDE1" s="149"/>
      <c r="EDF1" s="149"/>
      <c r="EDG1" s="149"/>
      <c r="EDH1" s="149"/>
      <c r="EDI1" s="149"/>
      <c r="EDJ1" s="149"/>
      <c r="EDK1" s="149"/>
      <c r="EDL1" s="149"/>
      <c r="EDM1" s="149"/>
      <c r="EDN1" s="149"/>
      <c r="EDO1" s="149"/>
      <c r="EDP1" s="149"/>
      <c r="EDQ1" s="149"/>
      <c r="EDR1" s="149"/>
      <c r="EDS1" s="149"/>
      <c r="EDT1" s="149"/>
      <c r="EDU1" s="149"/>
      <c r="EDV1" s="149"/>
      <c r="EDW1" s="149"/>
      <c r="EDX1" s="149"/>
      <c r="EDY1" s="149"/>
      <c r="EDZ1" s="149"/>
      <c r="EEA1" s="149"/>
      <c r="EEB1" s="149"/>
      <c r="EEC1" s="149"/>
      <c r="EED1" s="149"/>
      <c r="EEE1" s="149"/>
      <c r="EEF1" s="149"/>
      <c r="EEG1" s="149"/>
      <c r="EEH1" s="149"/>
      <c r="EEI1" s="149"/>
      <c r="EEJ1" s="149"/>
      <c r="EEK1" s="149"/>
      <c r="EEL1" s="149"/>
      <c r="EEM1" s="149"/>
      <c r="EEN1" s="149"/>
      <c r="EEO1" s="149"/>
      <c r="EEP1" s="149"/>
      <c r="EEQ1" s="149"/>
      <c r="EER1" s="149"/>
      <c r="EES1" s="149"/>
      <c r="EET1" s="149"/>
      <c r="EEU1" s="149"/>
      <c r="EEV1" s="149"/>
      <c r="EEW1" s="149"/>
      <c r="EEX1" s="149"/>
      <c r="EEY1" s="149"/>
      <c r="EEZ1" s="149"/>
      <c r="EFA1" s="149"/>
      <c r="EFB1" s="149"/>
      <c r="EFC1" s="149"/>
      <c r="EFD1" s="149"/>
      <c r="EFE1" s="149"/>
      <c r="EFF1" s="149"/>
      <c r="EFG1" s="149"/>
      <c r="EFH1" s="149"/>
      <c r="EFI1" s="149"/>
      <c r="EFJ1" s="149"/>
      <c r="EFK1" s="149"/>
      <c r="EFL1" s="149"/>
      <c r="EFM1" s="149"/>
      <c r="EFN1" s="149"/>
      <c r="EFO1" s="149"/>
      <c r="EFP1" s="149"/>
      <c r="EFQ1" s="149"/>
      <c r="EFR1" s="149"/>
      <c r="EFS1" s="149"/>
      <c r="EFT1" s="149"/>
      <c r="EFU1" s="149"/>
      <c r="EFV1" s="149"/>
      <c r="EFW1" s="149"/>
      <c r="EFX1" s="149"/>
      <c r="EFY1" s="149"/>
      <c r="EFZ1" s="149"/>
      <c r="EGA1" s="149"/>
      <c r="EGB1" s="149"/>
      <c r="EGC1" s="149"/>
      <c r="EGD1" s="149"/>
      <c r="EGE1" s="149"/>
      <c r="EGF1" s="149"/>
      <c r="EGG1" s="149"/>
      <c r="EGH1" s="149"/>
      <c r="EGI1" s="149"/>
      <c r="EGJ1" s="149"/>
      <c r="EGK1" s="149"/>
      <c r="EGL1" s="149"/>
      <c r="EGM1" s="149"/>
      <c r="EGN1" s="149"/>
      <c r="EGO1" s="149"/>
      <c r="EGP1" s="149"/>
      <c r="EGQ1" s="149"/>
      <c r="EGR1" s="149"/>
      <c r="EGS1" s="149"/>
      <c r="EGT1" s="149"/>
      <c r="EGU1" s="149"/>
      <c r="EGV1" s="149"/>
      <c r="EGW1" s="149"/>
      <c r="EGX1" s="149"/>
      <c r="EGY1" s="149"/>
      <c r="EGZ1" s="149"/>
      <c r="EHA1" s="149"/>
      <c r="EHB1" s="149"/>
      <c r="EHC1" s="149"/>
      <c r="EHD1" s="149"/>
      <c r="EHE1" s="149"/>
      <c r="EHF1" s="149"/>
      <c r="EHG1" s="149"/>
      <c r="EHH1" s="149"/>
      <c r="EHI1" s="149"/>
      <c r="EHJ1" s="149"/>
      <c r="EHK1" s="149"/>
      <c r="EHL1" s="149"/>
      <c r="EHM1" s="149"/>
      <c r="EHN1" s="149"/>
      <c r="EHO1" s="149"/>
      <c r="EHP1" s="149"/>
      <c r="EHQ1" s="149"/>
      <c r="EHR1" s="149"/>
      <c r="EHS1" s="149"/>
      <c r="EHT1" s="149"/>
      <c r="EHU1" s="149"/>
      <c r="EHV1" s="149"/>
      <c r="EHW1" s="149"/>
      <c r="EHX1" s="149"/>
      <c r="EHY1" s="149"/>
      <c r="EHZ1" s="149"/>
      <c r="EIA1" s="149"/>
      <c r="EIB1" s="149"/>
      <c r="EIC1" s="149"/>
      <c r="EID1" s="149"/>
      <c r="EIE1" s="149"/>
      <c r="EIF1" s="149"/>
      <c r="EIG1" s="149"/>
      <c r="EIH1" s="149"/>
      <c r="EII1" s="149"/>
      <c r="EIJ1" s="149"/>
      <c r="EIK1" s="149"/>
      <c r="EIL1" s="149"/>
      <c r="EIM1" s="149"/>
      <c r="EIN1" s="149"/>
      <c r="EIO1" s="149"/>
      <c r="EIP1" s="149"/>
      <c r="EIQ1" s="149"/>
      <c r="EIR1" s="149"/>
      <c r="EIS1" s="149"/>
      <c r="EIT1" s="149"/>
      <c r="EIU1" s="149"/>
      <c r="EIV1" s="149"/>
      <c r="EIW1" s="149"/>
      <c r="EIX1" s="149"/>
      <c r="EIY1" s="149"/>
      <c r="EIZ1" s="149"/>
      <c r="EJA1" s="149"/>
      <c r="EJB1" s="149"/>
      <c r="EJC1" s="149"/>
      <c r="EJD1" s="149"/>
      <c r="EJE1" s="149"/>
      <c r="EJF1" s="149"/>
      <c r="EJG1" s="149"/>
      <c r="EJH1" s="149"/>
      <c r="EJI1" s="149"/>
      <c r="EJJ1" s="149"/>
      <c r="EJK1" s="149"/>
      <c r="EJL1" s="149"/>
      <c r="EJM1" s="149"/>
      <c r="EJN1" s="149"/>
      <c r="EJO1" s="149"/>
      <c r="EJP1" s="149"/>
      <c r="EJQ1" s="149"/>
      <c r="EJR1" s="149"/>
      <c r="EJS1" s="149"/>
      <c r="EJT1" s="149"/>
      <c r="EJU1" s="149"/>
      <c r="EJV1" s="149"/>
      <c r="EJW1" s="149"/>
      <c r="EJX1" s="149"/>
      <c r="EJY1" s="149"/>
      <c r="EJZ1" s="149"/>
      <c r="EKA1" s="149"/>
      <c r="EKB1" s="149"/>
      <c r="EKC1" s="149"/>
      <c r="EKD1" s="149"/>
      <c r="EKE1" s="149"/>
      <c r="EKF1" s="149"/>
      <c r="EKG1" s="149"/>
      <c r="EKH1" s="149"/>
      <c r="EKI1" s="149"/>
      <c r="EKJ1" s="149"/>
      <c r="EKK1" s="149"/>
      <c r="EKL1" s="149"/>
      <c r="EKM1" s="149"/>
      <c r="EKN1" s="149"/>
      <c r="EKO1" s="149"/>
      <c r="EKP1" s="149"/>
      <c r="EKQ1" s="149"/>
      <c r="EKR1" s="149"/>
      <c r="EKS1" s="149"/>
      <c r="EKT1" s="149"/>
      <c r="EKU1" s="149"/>
      <c r="EKV1" s="149"/>
      <c r="EKW1" s="149"/>
      <c r="EKX1" s="149"/>
      <c r="EKY1" s="149"/>
      <c r="EKZ1" s="149"/>
      <c r="ELA1" s="149"/>
      <c r="ELB1" s="149"/>
      <c r="ELC1" s="149"/>
      <c r="ELD1" s="149"/>
      <c r="ELE1" s="149"/>
      <c r="ELF1" s="149"/>
      <c r="ELG1" s="149"/>
      <c r="ELH1" s="149"/>
      <c r="ELI1" s="149"/>
      <c r="ELJ1" s="149"/>
      <c r="ELK1" s="149"/>
      <c r="ELL1" s="149"/>
      <c r="ELM1" s="149"/>
      <c r="ELN1" s="149"/>
      <c r="ELO1" s="149"/>
      <c r="ELP1" s="149"/>
      <c r="ELQ1" s="149"/>
      <c r="ELR1" s="149"/>
      <c r="ELS1" s="149"/>
      <c r="ELT1" s="149"/>
      <c r="ELU1" s="149"/>
      <c r="ELV1" s="149"/>
      <c r="ELW1" s="149"/>
      <c r="ELX1" s="149"/>
      <c r="ELY1" s="149"/>
      <c r="ELZ1" s="149"/>
      <c r="EMA1" s="149"/>
      <c r="EMB1" s="149"/>
      <c r="EMC1" s="149"/>
      <c r="EMD1" s="149"/>
      <c r="EME1" s="149"/>
      <c r="EMF1" s="149"/>
      <c r="EMG1" s="149"/>
      <c r="EMH1" s="149"/>
      <c r="EMI1" s="149"/>
      <c r="EMJ1" s="149"/>
      <c r="EMK1" s="149"/>
      <c r="EML1" s="149"/>
      <c r="EMM1" s="149"/>
      <c r="EMN1" s="149"/>
      <c r="EMO1" s="149"/>
      <c r="EMP1" s="149"/>
      <c r="EMQ1" s="149"/>
      <c r="EMR1" s="149"/>
      <c r="EMS1" s="149"/>
      <c r="EMT1" s="149"/>
      <c r="EMU1" s="149"/>
      <c r="EMV1" s="149"/>
      <c r="EMW1" s="149"/>
      <c r="EMX1" s="149"/>
      <c r="EMY1" s="149"/>
      <c r="EMZ1" s="149"/>
      <c r="ENA1" s="149"/>
      <c r="ENB1" s="149"/>
      <c r="ENC1" s="149"/>
      <c r="END1" s="149"/>
      <c r="ENE1" s="149"/>
      <c r="ENF1" s="149"/>
      <c r="ENG1" s="149"/>
      <c r="ENH1" s="149"/>
      <c r="ENI1" s="149"/>
      <c r="ENJ1" s="149"/>
      <c r="ENK1" s="149"/>
      <c r="ENL1" s="149"/>
      <c r="ENM1" s="149"/>
      <c r="ENN1" s="149"/>
      <c r="ENO1" s="149"/>
      <c r="ENP1" s="149"/>
      <c r="ENQ1" s="149"/>
      <c r="ENR1" s="149"/>
      <c r="ENS1" s="149"/>
      <c r="ENT1" s="149"/>
      <c r="ENU1" s="149"/>
      <c r="ENV1" s="149"/>
      <c r="ENW1" s="149"/>
      <c r="ENX1" s="149"/>
      <c r="ENY1" s="149"/>
      <c r="ENZ1" s="149"/>
      <c r="EOA1" s="149"/>
      <c r="EOB1" s="149"/>
      <c r="EOC1" s="149"/>
      <c r="EOD1" s="149"/>
      <c r="EOE1" s="149"/>
      <c r="EOF1" s="149"/>
      <c r="EOG1" s="149"/>
      <c r="EOH1" s="149"/>
      <c r="EOI1" s="149"/>
      <c r="EOJ1" s="149"/>
      <c r="EOK1" s="149"/>
      <c r="EOL1" s="149"/>
      <c r="EOM1" s="149"/>
      <c r="EON1" s="149"/>
      <c r="EOO1" s="149"/>
      <c r="EOP1" s="149"/>
      <c r="EOQ1" s="149"/>
      <c r="EOR1" s="149"/>
      <c r="EOS1" s="149"/>
      <c r="EOT1" s="149"/>
      <c r="EOU1" s="149"/>
      <c r="EOV1" s="149"/>
      <c r="EOW1" s="149"/>
      <c r="EOX1" s="149"/>
      <c r="EOY1" s="149"/>
      <c r="EOZ1" s="149"/>
      <c r="EPA1" s="149"/>
      <c r="EPB1" s="149"/>
      <c r="EPC1" s="149"/>
      <c r="EPD1" s="149"/>
      <c r="EPE1" s="149"/>
      <c r="EPF1" s="149"/>
      <c r="EPG1" s="149"/>
      <c r="EPH1" s="149"/>
      <c r="EPI1" s="149"/>
      <c r="EPJ1" s="149"/>
      <c r="EPK1" s="149"/>
      <c r="EPL1" s="149"/>
      <c r="EPM1" s="149"/>
      <c r="EPN1" s="149"/>
      <c r="EPO1" s="149"/>
      <c r="EPP1" s="149"/>
      <c r="EPQ1" s="149"/>
      <c r="EPR1" s="149"/>
      <c r="EPS1" s="149"/>
      <c r="EPT1" s="149"/>
      <c r="EPU1" s="149"/>
      <c r="EPV1" s="149"/>
      <c r="EPW1" s="149"/>
      <c r="EPX1" s="149"/>
      <c r="EPY1" s="149"/>
      <c r="EPZ1" s="149"/>
      <c r="EQA1" s="149"/>
      <c r="EQB1" s="149"/>
      <c r="EQC1" s="149"/>
      <c r="EQD1" s="149"/>
      <c r="EQE1" s="149"/>
      <c r="EQF1" s="149"/>
      <c r="EQG1" s="149"/>
      <c r="EQH1" s="149"/>
      <c r="EQI1" s="149"/>
      <c r="EQJ1" s="149"/>
      <c r="EQK1" s="149"/>
      <c r="EQL1" s="149"/>
      <c r="EQM1" s="149"/>
      <c r="EQN1" s="149"/>
      <c r="EQO1" s="149"/>
      <c r="EQP1" s="149"/>
      <c r="EQQ1" s="149"/>
      <c r="EQR1" s="149"/>
      <c r="EQS1" s="149"/>
      <c r="EQT1" s="149"/>
      <c r="EQU1" s="149"/>
      <c r="EQV1" s="149"/>
      <c r="EQW1" s="149"/>
      <c r="EQX1" s="149"/>
      <c r="EQY1" s="149"/>
      <c r="EQZ1" s="149"/>
      <c r="ERA1" s="149"/>
      <c r="ERB1" s="149"/>
      <c r="ERC1" s="149"/>
      <c r="ERD1" s="149"/>
      <c r="ERE1" s="149"/>
      <c r="ERF1" s="149"/>
      <c r="ERG1" s="149"/>
      <c r="ERH1" s="149"/>
      <c r="ERI1" s="149"/>
      <c r="ERJ1" s="149"/>
      <c r="ERK1" s="149"/>
      <c r="ERL1" s="149"/>
      <c r="ERM1" s="149"/>
      <c r="ERN1" s="149"/>
      <c r="ERO1" s="149"/>
      <c r="ERP1" s="149"/>
      <c r="ERQ1" s="149"/>
      <c r="ERR1" s="149"/>
      <c r="ERS1" s="149"/>
      <c r="ERT1" s="149"/>
      <c r="ERU1" s="149"/>
      <c r="ERV1" s="149"/>
      <c r="ERW1" s="149"/>
      <c r="ERX1" s="149"/>
      <c r="ERY1" s="149"/>
      <c r="ERZ1" s="149"/>
      <c r="ESA1" s="149"/>
      <c r="ESB1" s="149"/>
      <c r="ESC1" s="149"/>
      <c r="ESD1" s="149"/>
      <c r="ESE1" s="149"/>
      <c r="ESF1" s="149"/>
      <c r="ESG1" s="149"/>
      <c r="ESH1" s="149"/>
      <c r="ESI1" s="149"/>
      <c r="ESJ1" s="149"/>
      <c r="ESK1" s="149"/>
      <c r="ESL1" s="149"/>
      <c r="ESM1" s="149"/>
      <c r="ESN1" s="149"/>
      <c r="ESO1" s="149"/>
      <c r="ESP1" s="149"/>
      <c r="ESQ1" s="149"/>
      <c r="ESR1" s="149"/>
      <c r="ESS1" s="149"/>
      <c r="EST1" s="149"/>
      <c r="ESU1" s="149"/>
      <c r="ESV1" s="149"/>
      <c r="ESW1" s="149"/>
      <c r="ESX1" s="149"/>
      <c r="ESY1" s="149"/>
      <c r="ESZ1" s="149"/>
      <c r="ETA1" s="149"/>
      <c r="ETB1" s="149"/>
      <c r="ETC1" s="149"/>
      <c r="ETD1" s="149"/>
      <c r="ETE1" s="149"/>
      <c r="ETF1" s="149"/>
      <c r="ETG1" s="149"/>
      <c r="ETH1" s="149"/>
      <c r="ETI1" s="149"/>
      <c r="ETJ1" s="149"/>
      <c r="ETK1" s="149"/>
      <c r="ETL1" s="149"/>
      <c r="ETM1" s="149"/>
      <c r="ETN1" s="149"/>
      <c r="ETO1" s="149"/>
      <c r="ETP1" s="149"/>
      <c r="ETQ1" s="149"/>
      <c r="ETR1" s="149"/>
      <c r="ETS1" s="149"/>
      <c r="ETT1" s="149"/>
      <c r="ETU1" s="149"/>
      <c r="ETV1" s="149"/>
      <c r="ETW1" s="149"/>
      <c r="ETX1" s="149"/>
      <c r="ETY1" s="149"/>
      <c r="ETZ1" s="149"/>
      <c r="EUA1" s="149"/>
      <c r="EUB1" s="149"/>
      <c r="EUC1" s="149"/>
      <c r="EUD1" s="149"/>
      <c r="EUE1" s="149"/>
      <c r="EUF1" s="149"/>
      <c r="EUG1" s="149"/>
      <c r="EUH1" s="149"/>
      <c r="EUI1" s="149"/>
      <c r="EUJ1" s="149"/>
      <c r="EUK1" s="149"/>
      <c r="EUL1" s="149"/>
      <c r="EUM1" s="149"/>
      <c r="EUN1" s="149"/>
      <c r="EUO1" s="149"/>
      <c r="EUP1" s="149"/>
      <c r="EUQ1" s="149"/>
      <c r="EUR1" s="149"/>
      <c r="EUS1" s="149"/>
      <c r="EUT1" s="149"/>
      <c r="EUU1" s="149"/>
      <c r="EUV1" s="149"/>
      <c r="EUW1" s="149"/>
      <c r="EUX1" s="149"/>
      <c r="EUY1" s="149"/>
      <c r="EUZ1" s="149"/>
      <c r="EVA1" s="149"/>
      <c r="EVB1" s="149"/>
      <c r="EVC1" s="149"/>
      <c r="EVD1" s="149"/>
      <c r="EVE1" s="149"/>
      <c r="EVF1" s="149"/>
      <c r="EVG1" s="149"/>
      <c r="EVH1" s="149"/>
      <c r="EVI1" s="149"/>
      <c r="EVJ1" s="149"/>
      <c r="EVK1" s="149"/>
      <c r="EVL1" s="149"/>
      <c r="EVM1" s="149"/>
      <c r="EVN1" s="149"/>
      <c r="EVO1" s="149"/>
      <c r="EVP1" s="149"/>
      <c r="EVQ1" s="149"/>
      <c r="EVR1" s="149"/>
      <c r="EVS1" s="149"/>
      <c r="EVT1" s="149"/>
      <c r="EVU1" s="149"/>
      <c r="EVV1" s="149"/>
      <c r="EVW1" s="149"/>
      <c r="EVX1" s="149"/>
      <c r="EVY1" s="149"/>
      <c r="EVZ1" s="149"/>
      <c r="EWA1" s="149"/>
      <c r="EWB1" s="149"/>
      <c r="EWC1" s="149"/>
      <c r="EWD1" s="149"/>
      <c r="EWE1" s="149"/>
      <c r="EWF1" s="149"/>
      <c r="EWG1" s="149"/>
      <c r="EWH1" s="149"/>
      <c r="EWI1" s="149"/>
      <c r="EWJ1" s="149"/>
      <c r="EWK1" s="149"/>
      <c r="EWL1" s="149"/>
      <c r="EWM1" s="149"/>
      <c r="EWN1" s="149"/>
      <c r="EWO1" s="149"/>
      <c r="EWP1" s="149"/>
      <c r="EWQ1" s="149"/>
      <c r="EWR1" s="149"/>
      <c r="EWS1" s="149"/>
      <c r="EWT1" s="149"/>
      <c r="EWU1" s="149"/>
      <c r="EWV1" s="149"/>
      <c r="EWW1" s="149"/>
      <c r="EWX1" s="149"/>
      <c r="EWY1" s="149"/>
      <c r="EWZ1" s="149"/>
      <c r="EXA1" s="149"/>
      <c r="EXB1" s="149"/>
      <c r="EXC1" s="149"/>
      <c r="EXD1" s="149"/>
      <c r="EXE1" s="149"/>
      <c r="EXF1" s="149"/>
      <c r="EXG1" s="149"/>
      <c r="EXH1" s="149"/>
      <c r="EXI1" s="149"/>
      <c r="EXJ1" s="149"/>
      <c r="EXK1" s="149"/>
      <c r="EXL1" s="149"/>
      <c r="EXM1" s="149"/>
      <c r="EXN1" s="149"/>
      <c r="EXO1" s="149"/>
      <c r="EXP1" s="149"/>
      <c r="EXQ1" s="149"/>
      <c r="EXR1" s="149"/>
      <c r="EXS1" s="149"/>
      <c r="EXT1" s="149"/>
      <c r="EXU1" s="149"/>
      <c r="EXV1" s="149"/>
      <c r="EXW1" s="149"/>
      <c r="EXX1" s="149"/>
      <c r="EXY1" s="149"/>
      <c r="EXZ1" s="149"/>
      <c r="EYA1" s="149"/>
      <c r="EYB1" s="149"/>
      <c r="EYC1" s="149"/>
      <c r="EYD1" s="149"/>
      <c r="EYE1" s="149"/>
      <c r="EYF1" s="149"/>
      <c r="EYG1" s="149"/>
      <c r="EYH1" s="149"/>
      <c r="EYI1" s="149"/>
      <c r="EYJ1" s="149"/>
      <c r="EYK1" s="149"/>
      <c r="EYL1" s="149"/>
      <c r="EYM1" s="149"/>
      <c r="EYN1" s="149"/>
      <c r="EYO1" s="149"/>
      <c r="EYP1" s="149"/>
      <c r="EYQ1" s="149"/>
      <c r="EYR1" s="149"/>
      <c r="EYS1" s="149"/>
      <c r="EYT1" s="149"/>
      <c r="EYU1" s="149"/>
      <c r="EYV1" s="149"/>
      <c r="EYW1" s="149"/>
      <c r="EYX1" s="149"/>
      <c r="EYY1" s="149"/>
      <c r="EYZ1" s="149"/>
      <c r="EZA1" s="149"/>
      <c r="EZB1" s="149"/>
      <c r="EZC1" s="149"/>
      <c r="EZD1" s="149"/>
      <c r="EZE1" s="149"/>
      <c r="EZF1" s="149"/>
      <c r="EZG1" s="149"/>
      <c r="EZH1" s="149"/>
      <c r="EZI1" s="149"/>
      <c r="EZJ1" s="149"/>
      <c r="EZK1" s="149"/>
      <c r="EZL1" s="149"/>
      <c r="EZM1" s="149"/>
      <c r="EZN1" s="149"/>
      <c r="EZO1" s="149"/>
      <c r="EZP1" s="149"/>
      <c r="EZQ1" s="149"/>
      <c r="EZR1" s="149"/>
      <c r="EZS1" s="149"/>
      <c r="EZT1" s="149"/>
      <c r="EZU1" s="149"/>
      <c r="EZV1" s="149"/>
      <c r="EZW1" s="149"/>
      <c r="EZX1" s="149"/>
      <c r="EZY1" s="149"/>
      <c r="EZZ1" s="149"/>
      <c r="FAA1" s="149"/>
      <c r="FAB1" s="149"/>
      <c r="FAC1" s="149"/>
      <c r="FAD1" s="149"/>
      <c r="FAE1" s="149"/>
      <c r="FAF1" s="149"/>
      <c r="FAG1" s="149"/>
      <c r="FAH1" s="149"/>
      <c r="FAI1" s="149"/>
      <c r="FAJ1" s="149"/>
      <c r="FAK1" s="149"/>
      <c r="FAL1" s="149"/>
      <c r="FAM1" s="149"/>
      <c r="FAN1" s="149"/>
      <c r="FAO1" s="149"/>
      <c r="FAP1" s="149"/>
      <c r="FAQ1" s="149"/>
      <c r="FAR1" s="149"/>
      <c r="FAS1" s="149"/>
      <c r="FAT1" s="149"/>
      <c r="FAU1" s="149"/>
      <c r="FAV1" s="149"/>
      <c r="FAW1" s="149"/>
      <c r="FAX1" s="149"/>
      <c r="FAY1" s="149"/>
      <c r="FAZ1" s="149"/>
      <c r="FBA1" s="149"/>
      <c r="FBB1" s="149"/>
      <c r="FBC1" s="149"/>
      <c r="FBD1" s="149"/>
      <c r="FBE1" s="149"/>
      <c r="FBF1" s="149"/>
      <c r="FBG1" s="149"/>
      <c r="FBH1" s="149"/>
      <c r="FBI1" s="149"/>
      <c r="FBJ1" s="149"/>
      <c r="FBK1" s="149"/>
      <c r="FBL1" s="149"/>
      <c r="FBM1" s="149"/>
      <c r="FBN1" s="149"/>
      <c r="FBO1" s="149"/>
      <c r="FBP1" s="149"/>
      <c r="FBQ1" s="149"/>
      <c r="FBR1" s="149"/>
      <c r="FBS1" s="149"/>
      <c r="FBT1" s="149"/>
      <c r="FBU1" s="149"/>
      <c r="FBV1" s="149"/>
      <c r="FBW1" s="149"/>
      <c r="FBX1" s="149"/>
      <c r="FBY1" s="149"/>
      <c r="FBZ1" s="149"/>
      <c r="FCA1" s="149"/>
      <c r="FCB1" s="149"/>
      <c r="FCC1" s="149"/>
      <c r="FCD1" s="149"/>
      <c r="FCE1" s="149"/>
      <c r="FCF1" s="149"/>
      <c r="FCG1" s="149"/>
      <c r="FCH1" s="149"/>
      <c r="FCI1" s="149"/>
      <c r="FCJ1" s="149"/>
      <c r="FCK1" s="149"/>
      <c r="FCL1" s="149"/>
      <c r="FCM1" s="149"/>
      <c r="FCN1" s="149"/>
      <c r="FCO1" s="149"/>
      <c r="FCP1" s="149"/>
      <c r="FCQ1" s="149"/>
      <c r="FCR1" s="149"/>
      <c r="FCS1" s="149"/>
      <c r="FCT1" s="149"/>
      <c r="FCU1" s="149"/>
      <c r="FCV1" s="149"/>
      <c r="FCW1" s="149"/>
      <c r="FCX1" s="149"/>
      <c r="FCY1" s="149"/>
      <c r="FCZ1" s="149"/>
      <c r="FDA1" s="149"/>
      <c r="FDB1" s="149"/>
      <c r="FDC1" s="149"/>
      <c r="FDD1" s="149"/>
      <c r="FDE1" s="149"/>
      <c r="FDF1" s="149"/>
      <c r="FDG1" s="149"/>
      <c r="FDH1" s="149"/>
      <c r="FDI1" s="149"/>
      <c r="FDJ1" s="149"/>
      <c r="FDK1" s="149"/>
      <c r="FDL1" s="149"/>
      <c r="FDM1" s="149"/>
      <c r="FDN1" s="149"/>
      <c r="FDO1" s="149"/>
      <c r="FDP1" s="149"/>
      <c r="FDQ1" s="149"/>
      <c r="FDR1" s="149"/>
      <c r="FDS1" s="149"/>
      <c r="FDT1" s="149"/>
      <c r="FDU1" s="149"/>
      <c r="FDV1" s="149"/>
      <c r="FDW1" s="149"/>
      <c r="FDX1" s="149"/>
      <c r="FDY1" s="149"/>
      <c r="FDZ1" s="149"/>
      <c r="FEA1" s="149"/>
      <c r="FEB1" s="149"/>
      <c r="FEC1" s="149"/>
      <c r="FED1" s="149"/>
      <c r="FEE1" s="149"/>
      <c r="FEF1" s="149"/>
      <c r="FEG1" s="149"/>
      <c r="FEH1" s="149"/>
      <c r="FEI1" s="149"/>
      <c r="FEJ1" s="149"/>
      <c r="FEK1" s="149"/>
      <c r="FEL1" s="149"/>
      <c r="FEM1" s="149"/>
      <c r="FEN1" s="149"/>
      <c r="FEO1" s="149"/>
      <c r="FEP1" s="149"/>
      <c r="FEQ1" s="149"/>
      <c r="FER1" s="149"/>
      <c r="FES1" s="149"/>
      <c r="FET1" s="149"/>
      <c r="FEU1" s="149"/>
      <c r="FEV1" s="149"/>
      <c r="FEW1" s="149"/>
      <c r="FEX1" s="149"/>
      <c r="FEY1" s="149"/>
      <c r="FEZ1" s="149"/>
      <c r="FFA1" s="149"/>
      <c r="FFB1" s="149"/>
      <c r="FFC1" s="149"/>
      <c r="FFD1" s="149"/>
      <c r="FFE1" s="149"/>
      <c r="FFF1" s="149"/>
      <c r="FFG1" s="149"/>
      <c r="FFH1" s="149"/>
      <c r="FFI1" s="149"/>
      <c r="FFJ1" s="149"/>
      <c r="FFK1" s="149"/>
      <c r="FFL1" s="149"/>
      <c r="FFM1" s="149"/>
      <c r="FFN1" s="149"/>
      <c r="FFO1" s="149"/>
      <c r="FFP1" s="149"/>
      <c r="FFQ1" s="149"/>
      <c r="FFR1" s="149"/>
      <c r="FFS1" s="149"/>
      <c r="FFT1" s="149"/>
      <c r="FFU1" s="149"/>
      <c r="FFV1" s="149"/>
      <c r="FFW1" s="149"/>
      <c r="FFX1" s="149"/>
      <c r="FFY1" s="149"/>
      <c r="FFZ1" s="149"/>
      <c r="FGA1" s="149"/>
      <c r="FGB1" s="149"/>
      <c r="FGC1" s="149"/>
      <c r="FGD1" s="149"/>
      <c r="FGE1" s="149"/>
      <c r="FGF1" s="149"/>
      <c r="FGG1" s="149"/>
      <c r="FGH1" s="149"/>
      <c r="FGI1" s="149"/>
      <c r="FGJ1" s="149"/>
      <c r="FGK1" s="149"/>
      <c r="FGL1" s="149"/>
      <c r="FGM1" s="149"/>
      <c r="FGN1" s="149"/>
      <c r="FGO1" s="149"/>
      <c r="FGP1" s="149"/>
      <c r="FGQ1" s="149"/>
      <c r="FGR1" s="149"/>
      <c r="FGS1" s="149"/>
      <c r="FGT1" s="149"/>
      <c r="FGU1" s="149"/>
      <c r="FGV1" s="149"/>
      <c r="FGW1" s="149"/>
      <c r="FGX1" s="149"/>
      <c r="FGY1" s="149"/>
      <c r="FGZ1" s="149"/>
      <c r="FHA1" s="149"/>
      <c r="FHB1" s="149"/>
      <c r="FHC1" s="149"/>
      <c r="FHD1" s="149"/>
      <c r="FHE1" s="149"/>
      <c r="FHF1" s="149"/>
      <c r="FHG1" s="149"/>
      <c r="FHH1" s="149"/>
      <c r="FHI1" s="149"/>
      <c r="FHJ1" s="149"/>
      <c r="FHK1" s="149"/>
      <c r="FHL1" s="149"/>
      <c r="FHM1" s="149"/>
      <c r="FHN1" s="149"/>
      <c r="FHO1" s="149"/>
      <c r="FHP1" s="149"/>
      <c r="FHQ1" s="149"/>
      <c r="FHR1" s="149"/>
      <c r="FHS1" s="149"/>
      <c r="FHT1" s="149"/>
      <c r="FHU1" s="149"/>
      <c r="FHV1" s="149"/>
      <c r="FHW1" s="149"/>
      <c r="FHX1" s="149"/>
      <c r="FHY1" s="149"/>
      <c r="FHZ1" s="149"/>
      <c r="FIA1" s="149"/>
      <c r="FIB1" s="149"/>
      <c r="FIC1" s="149"/>
      <c r="FID1" s="149"/>
      <c r="FIE1" s="149"/>
      <c r="FIF1" s="149"/>
      <c r="FIG1" s="149"/>
      <c r="FIH1" s="149"/>
      <c r="FII1" s="149"/>
      <c r="FIJ1" s="149"/>
      <c r="FIK1" s="149"/>
      <c r="FIL1" s="149"/>
      <c r="FIM1" s="149"/>
      <c r="FIN1" s="149"/>
      <c r="FIO1" s="149"/>
      <c r="FIP1" s="149"/>
      <c r="FIQ1" s="149"/>
      <c r="FIR1" s="149"/>
      <c r="FIS1" s="149"/>
      <c r="FIT1" s="149"/>
      <c r="FIU1" s="149"/>
      <c r="FIV1" s="149"/>
      <c r="FIW1" s="149"/>
      <c r="FIX1" s="149"/>
      <c r="FIY1" s="149"/>
      <c r="FIZ1" s="149"/>
      <c r="FJA1" s="149"/>
      <c r="FJB1" s="149"/>
      <c r="FJC1" s="149"/>
      <c r="FJD1" s="149"/>
      <c r="FJE1" s="149"/>
      <c r="FJF1" s="149"/>
      <c r="FJG1" s="149"/>
      <c r="FJH1" s="149"/>
      <c r="FJI1" s="149"/>
      <c r="FJJ1" s="149"/>
      <c r="FJK1" s="149"/>
      <c r="FJL1" s="149"/>
      <c r="FJM1" s="149"/>
      <c r="FJN1" s="149"/>
      <c r="FJO1" s="149"/>
      <c r="FJP1" s="149"/>
      <c r="FJQ1" s="149"/>
      <c r="FJR1" s="149"/>
      <c r="FJS1" s="149"/>
      <c r="FJT1" s="149"/>
      <c r="FJU1" s="149"/>
      <c r="FJV1" s="149"/>
      <c r="FJW1" s="149"/>
      <c r="FJX1" s="149"/>
      <c r="FJY1" s="149"/>
      <c r="FJZ1" s="149"/>
      <c r="FKA1" s="149"/>
      <c r="FKB1" s="149"/>
      <c r="FKC1" s="149"/>
      <c r="FKD1" s="149"/>
      <c r="FKE1" s="149"/>
      <c r="FKF1" s="149"/>
      <c r="FKG1" s="149"/>
      <c r="FKH1" s="149"/>
      <c r="FKI1" s="149"/>
      <c r="FKJ1" s="149"/>
      <c r="FKK1" s="149"/>
      <c r="FKL1" s="149"/>
      <c r="FKM1" s="149"/>
      <c r="FKN1" s="149"/>
      <c r="FKO1" s="149"/>
      <c r="FKP1" s="149"/>
      <c r="FKQ1" s="149"/>
      <c r="FKR1" s="149"/>
      <c r="FKS1" s="149"/>
      <c r="FKT1" s="149"/>
      <c r="FKU1" s="149"/>
      <c r="FKV1" s="149"/>
      <c r="FKW1" s="149"/>
      <c r="FKX1" s="149"/>
      <c r="FKY1" s="149"/>
      <c r="FKZ1" s="149"/>
      <c r="FLA1" s="149"/>
      <c r="FLB1" s="149"/>
      <c r="FLC1" s="149"/>
      <c r="FLD1" s="149"/>
      <c r="FLE1" s="149"/>
      <c r="FLF1" s="149"/>
      <c r="FLG1" s="149"/>
      <c r="FLH1" s="149"/>
      <c r="FLI1" s="149"/>
      <c r="FLJ1" s="149"/>
      <c r="FLK1" s="149"/>
      <c r="FLL1" s="149"/>
      <c r="FLM1" s="149"/>
      <c r="FLN1" s="149"/>
      <c r="FLO1" s="149"/>
      <c r="FLP1" s="149"/>
      <c r="FLQ1" s="149"/>
      <c r="FLR1" s="149"/>
      <c r="FLS1" s="149"/>
      <c r="FLT1" s="149"/>
      <c r="FLU1" s="149"/>
      <c r="FLV1" s="149"/>
      <c r="FLW1" s="149"/>
      <c r="FLX1" s="149"/>
      <c r="FLY1" s="149"/>
      <c r="FLZ1" s="149"/>
      <c r="FMA1" s="149"/>
      <c r="FMB1" s="149"/>
      <c r="FMC1" s="149"/>
      <c r="FMD1" s="149"/>
      <c r="FME1" s="149"/>
      <c r="FMF1" s="149"/>
      <c r="FMG1" s="149"/>
      <c r="FMH1" s="149"/>
      <c r="FMI1" s="149"/>
      <c r="FMJ1" s="149"/>
      <c r="FMK1" s="149"/>
      <c r="FML1" s="149"/>
      <c r="FMM1" s="149"/>
      <c r="FMN1" s="149"/>
      <c r="FMO1" s="149"/>
      <c r="FMP1" s="149"/>
      <c r="FMQ1" s="149"/>
      <c r="FMR1" s="149"/>
      <c r="FMS1" s="149"/>
      <c r="FMT1" s="149"/>
      <c r="FMU1" s="149"/>
      <c r="FMV1" s="149"/>
      <c r="FMW1" s="149"/>
      <c r="FMX1" s="149"/>
      <c r="FMY1" s="149"/>
      <c r="FMZ1" s="149"/>
      <c r="FNA1" s="149"/>
      <c r="FNB1" s="149"/>
      <c r="FNC1" s="149"/>
      <c r="FND1" s="149"/>
      <c r="FNE1" s="149"/>
      <c r="FNF1" s="149"/>
      <c r="FNG1" s="149"/>
      <c r="FNH1" s="149"/>
      <c r="FNI1" s="149"/>
      <c r="FNJ1" s="149"/>
      <c r="FNK1" s="149"/>
      <c r="FNL1" s="149"/>
      <c r="FNM1" s="149"/>
      <c r="FNN1" s="149"/>
      <c r="FNO1" s="149"/>
      <c r="FNP1" s="149"/>
      <c r="FNQ1" s="149"/>
      <c r="FNR1" s="149"/>
      <c r="FNS1" s="149"/>
      <c r="FNT1" s="149"/>
      <c r="FNU1" s="149"/>
      <c r="FNV1" s="149"/>
      <c r="FNW1" s="149"/>
      <c r="FNX1" s="149"/>
      <c r="FNY1" s="149"/>
      <c r="FNZ1" s="149"/>
      <c r="FOA1" s="149"/>
      <c r="FOB1" s="149"/>
      <c r="FOC1" s="149"/>
      <c r="FOD1" s="149"/>
      <c r="FOE1" s="149"/>
      <c r="FOF1" s="149"/>
      <c r="FOG1" s="149"/>
      <c r="FOH1" s="149"/>
      <c r="FOI1" s="149"/>
      <c r="FOJ1" s="149"/>
      <c r="FOK1" s="149"/>
      <c r="FOL1" s="149"/>
      <c r="FOM1" s="149"/>
      <c r="FON1" s="149"/>
      <c r="FOO1" s="149"/>
      <c r="FOP1" s="149"/>
      <c r="FOQ1" s="149"/>
      <c r="FOR1" s="149"/>
      <c r="FOS1" s="149"/>
      <c r="FOT1" s="149"/>
      <c r="FOU1" s="149"/>
      <c r="FOV1" s="149"/>
      <c r="FOW1" s="149"/>
      <c r="FOX1" s="149"/>
      <c r="FOY1" s="149"/>
      <c r="FOZ1" s="149"/>
      <c r="FPA1" s="149"/>
      <c r="FPB1" s="149"/>
      <c r="FPC1" s="149"/>
      <c r="FPD1" s="149"/>
      <c r="FPE1" s="149"/>
      <c r="FPF1" s="149"/>
      <c r="FPG1" s="149"/>
      <c r="FPH1" s="149"/>
      <c r="FPI1" s="149"/>
      <c r="FPJ1" s="149"/>
      <c r="FPK1" s="149"/>
      <c r="FPL1" s="149"/>
      <c r="FPM1" s="149"/>
      <c r="FPN1" s="149"/>
      <c r="FPO1" s="149"/>
      <c r="FPP1" s="149"/>
      <c r="FPQ1" s="149"/>
      <c r="FPR1" s="149"/>
      <c r="FPS1" s="149"/>
      <c r="FPT1" s="149"/>
      <c r="FPU1" s="149"/>
      <c r="FPV1" s="149"/>
      <c r="FPW1" s="149"/>
      <c r="FPX1" s="149"/>
      <c r="FPY1" s="149"/>
      <c r="FPZ1" s="149"/>
      <c r="FQA1" s="149"/>
      <c r="FQB1" s="149"/>
      <c r="FQC1" s="149"/>
      <c r="FQD1" s="149"/>
      <c r="FQE1" s="149"/>
      <c r="FQF1" s="149"/>
      <c r="FQG1" s="149"/>
      <c r="FQH1" s="149"/>
      <c r="FQI1" s="149"/>
      <c r="FQJ1" s="149"/>
      <c r="FQK1" s="149"/>
      <c r="FQL1" s="149"/>
      <c r="FQM1" s="149"/>
      <c r="FQN1" s="149"/>
      <c r="FQO1" s="149"/>
      <c r="FQP1" s="149"/>
      <c r="FQQ1" s="149"/>
      <c r="FQR1" s="149"/>
      <c r="FQS1" s="149"/>
      <c r="FQT1" s="149"/>
      <c r="FQU1" s="149"/>
      <c r="FQV1" s="149"/>
      <c r="FQW1" s="149"/>
      <c r="FQX1" s="149"/>
      <c r="FQY1" s="149"/>
      <c r="FQZ1" s="149"/>
      <c r="FRA1" s="149"/>
      <c r="FRB1" s="149"/>
      <c r="FRC1" s="149"/>
      <c r="FRD1" s="149"/>
      <c r="FRE1" s="149"/>
      <c r="FRF1" s="149"/>
      <c r="FRG1" s="149"/>
      <c r="FRH1" s="149"/>
      <c r="FRI1" s="149"/>
      <c r="FRJ1" s="149"/>
      <c r="FRK1" s="149"/>
      <c r="FRL1" s="149"/>
      <c r="FRM1" s="149"/>
      <c r="FRN1" s="149"/>
      <c r="FRO1" s="149"/>
      <c r="FRP1" s="149"/>
      <c r="FRQ1" s="149"/>
      <c r="FRR1" s="149"/>
      <c r="FRS1" s="149"/>
      <c r="FRT1" s="149"/>
      <c r="FRU1" s="149"/>
      <c r="FRV1" s="149"/>
      <c r="FRW1" s="149"/>
      <c r="FRX1" s="149"/>
      <c r="FRY1" s="149"/>
      <c r="FRZ1" s="149"/>
      <c r="FSA1" s="149"/>
      <c r="FSB1" s="149"/>
      <c r="FSC1" s="149"/>
      <c r="FSD1" s="149"/>
      <c r="FSE1" s="149"/>
      <c r="FSF1" s="149"/>
      <c r="FSG1" s="149"/>
      <c r="FSH1" s="149"/>
      <c r="FSI1" s="149"/>
      <c r="FSJ1" s="149"/>
      <c r="FSK1" s="149"/>
      <c r="FSL1" s="149"/>
      <c r="FSM1" s="149"/>
      <c r="FSN1" s="149"/>
      <c r="FSO1" s="149"/>
      <c r="FSP1" s="149"/>
      <c r="FSQ1" s="149"/>
      <c r="FSR1" s="149"/>
      <c r="FSS1" s="149"/>
      <c r="FST1" s="149"/>
      <c r="FSU1" s="149"/>
      <c r="FSV1" s="149"/>
      <c r="FSW1" s="149"/>
      <c r="FSX1" s="149"/>
      <c r="FSY1" s="149"/>
      <c r="FSZ1" s="149"/>
      <c r="FTA1" s="149"/>
      <c r="FTB1" s="149"/>
      <c r="FTC1" s="149"/>
      <c r="FTD1" s="149"/>
      <c r="FTE1" s="149"/>
      <c r="FTF1" s="149"/>
      <c r="FTG1" s="149"/>
      <c r="FTH1" s="149"/>
      <c r="FTI1" s="149"/>
      <c r="FTJ1" s="149"/>
      <c r="FTK1" s="149"/>
      <c r="FTL1" s="149"/>
      <c r="FTM1" s="149"/>
      <c r="FTN1" s="149"/>
      <c r="FTO1" s="149"/>
      <c r="FTP1" s="149"/>
      <c r="FTQ1" s="149"/>
      <c r="FTR1" s="149"/>
      <c r="FTS1" s="149"/>
      <c r="FTT1" s="149"/>
      <c r="FTU1" s="149"/>
      <c r="FTV1" s="149"/>
      <c r="FTW1" s="149"/>
      <c r="FTX1" s="149"/>
      <c r="FTY1" s="149"/>
      <c r="FTZ1" s="149"/>
      <c r="FUA1" s="149"/>
      <c r="FUB1" s="149"/>
      <c r="FUC1" s="149"/>
      <c r="FUD1" s="149"/>
      <c r="FUE1" s="149"/>
      <c r="FUF1" s="149"/>
      <c r="FUG1" s="149"/>
      <c r="FUH1" s="149"/>
      <c r="FUI1" s="149"/>
      <c r="FUJ1" s="149"/>
      <c r="FUK1" s="149"/>
      <c r="FUL1" s="149"/>
      <c r="FUM1" s="149"/>
      <c r="FUN1" s="149"/>
      <c r="FUO1" s="149"/>
      <c r="FUP1" s="149"/>
      <c r="FUQ1" s="149"/>
      <c r="FUR1" s="149"/>
      <c r="FUS1" s="149"/>
      <c r="FUT1" s="149"/>
      <c r="FUU1" s="149"/>
      <c r="FUV1" s="149"/>
      <c r="FUW1" s="149"/>
      <c r="FUX1" s="149"/>
      <c r="FUY1" s="149"/>
      <c r="FUZ1" s="149"/>
      <c r="FVA1" s="149"/>
      <c r="FVB1" s="149"/>
      <c r="FVC1" s="149"/>
      <c r="FVD1" s="149"/>
      <c r="FVE1" s="149"/>
      <c r="FVF1" s="149"/>
      <c r="FVG1" s="149"/>
      <c r="FVH1" s="149"/>
      <c r="FVI1" s="149"/>
      <c r="FVJ1" s="149"/>
      <c r="FVK1" s="149"/>
      <c r="FVL1" s="149"/>
      <c r="FVM1" s="149"/>
      <c r="FVN1" s="149"/>
      <c r="FVO1" s="149"/>
      <c r="FVP1" s="149"/>
      <c r="FVQ1" s="149"/>
      <c r="FVR1" s="149"/>
      <c r="FVS1" s="149"/>
      <c r="FVT1" s="149"/>
      <c r="FVU1" s="149"/>
      <c r="FVV1" s="149"/>
      <c r="FVW1" s="149"/>
      <c r="FVX1" s="149"/>
      <c r="FVY1" s="149"/>
      <c r="FVZ1" s="149"/>
      <c r="FWA1" s="149"/>
      <c r="FWB1" s="149"/>
      <c r="FWC1" s="149"/>
      <c r="FWD1" s="149"/>
      <c r="FWE1" s="149"/>
      <c r="FWF1" s="149"/>
      <c r="FWG1" s="149"/>
      <c r="FWH1" s="149"/>
      <c r="FWI1" s="149"/>
      <c r="FWJ1" s="149"/>
      <c r="FWK1" s="149"/>
      <c r="FWL1" s="149"/>
      <c r="FWM1" s="149"/>
      <c r="FWN1" s="149"/>
      <c r="FWO1" s="149"/>
      <c r="FWP1" s="149"/>
      <c r="FWQ1" s="149"/>
      <c r="FWR1" s="149"/>
      <c r="FWS1" s="149"/>
      <c r="FWT1" s="149"/>
      <c r="FWU1" s="149"/>
      <c r="FWV1" s="149"/>
      <c r="FWW1" s="149"/>
      <c r="FWX1" s="149"/>
      <c r="FWY1" s="149"/>
      <c r="FWZ1" s="149"/>
      <c r="FXA1" s="149"/>
      <c r="FXB1" s="149"/>
      <c r="FXC1" s="149"/>
      <c r="FXD1" s="149"/>
      <c r="FXE1" s="149"/>
      <c r="FXF1" s="149"/>
      <c r="FXG1" s="149"/>
      <c r="FXH1" s="149"/>
      <c r="FXI1" s="149"/>
      <c r="FXJ1" s="149"/>
      <c r="FXK1" s="149"/>
      <c r="FXL1" s="149"/>
      <c r="FXM1" s="149"/>
      <c r="FXN1" s="149"/>
      <c r="FXO1" s="149"/>
      <c r="FXP1" s="149"/>
      <c r="FXQ1" s="149"/>
      <c r="FXR1" s="149"/>
      <c r="FXS1" s="149"/>
      <c r="FXT1" s="149"/>
      <c r="FXU1" s="149"/>
      <c r="FXV1" s="149"/>
      <c r="FXW1" s="149"/>
      <c r="FXX1" s="149"/>
      <c r="FXY1" s="149"/>
      <c r="FXZ1" s="149"/>
      <c r="FYA1" s="149"/>
      <c r="FYB1" s="149"/>
      <c r="FYC1" s="149"/>
      <c r="FYD1" s="149"/>
      <c r="FYE1" s="149"/>
      <c r="FYF1" s="149"/>
      <c r="FYG1" s="149"/>
      <c r="FYH1" s="149"/>
      <c r="FYI1" s="149"/>
      <c r="FYJ1" s="149"/>
      <c r="FYK1" s="149"/>
      <c r="FYL1" s="149"/>
      <c r="FYM1" s="149"/>
      <c r="FYN1" s="149"/>
      <c r="FYO1" s="149"/>
      <c r="FYP1" s="149"/>
      <c r="FYQ1" s="149"/>
      <c r="FYR1" s="149"/>
      <c r="FYS1" s="149"/>
      <c r="FYT1" s="149"/>
      <c r="FYU1" s="149"/>
      <c r="FYV1" s="149"/>
      <c r="FYW1" s="149"/>
      <c r="FYX1" s="149"/>
      <c r="FYY1" s="149"/>
      <c r="FYZ1" s="149"/>
      <c r="FZA1" s="149"/>
      <c r="FZB1" s="149"/>
      <c r="FZC1" s="149"/>
      <c r="FZD1" s="149"/>
      <c r="FZE1" s="149"/>
      <c r="FZF1" s="149"/>
      <c r="FZG1" s="149"/>
      <c r="FZH1" s="149"/>
      <c r="FZI1" s="149"/>
      <c r="FZJ1" s="149"/>
      <c r="FZK1" s="149"/>
      <c r="FZL1" s="149"/>
      <c r="FZM1" s="149"/>
      <c r="FZN1" s="149"/>
      <c r="FZO1" s="149"/>
      <c r="FZP1" s="149"/>
      <c r="FZQ1" s="149"/>
      <c r="FZR1" s="149"/>
      <c r="FZS1" s="149"/>
      <c r="FZT1" s="149"/>
      <c r="FZU1" s="149"/>
      <c r="FZV1" s="149"/>
      <c r="FZW1" s="149"/>
      <c r="FZX1" s="149"/>
      <c r="FZY1" s="149"/>
      <c r="FZZ1" s="149"/>
      <c r="GAA1" s="149"/>
      <c r="GAB1" s="149"/>
      <c r="GAC1" s="149"/>
      <c r="GAD1" s="149"/>
      <c r="GAE1" s="149"/>
      <c r="GAF1" s="149"/>
      <c r="GAG1" s="149"/>
      <c r="GAH1" s="149"/>
      <c r="GAI1" s="149"/>
      <c r="GAJ1" s="149"/>
      <c r="GAK1" s="149"/>
      <c r="GAL1" s="149"/>
      <c r="GAM1" s="149"/>
      <c r="GAN1" s="149"/>
      <c r="GAO1" s="149"/>
      <c r="GAP1" s="149"/>
      <c r="GAQ1" s="149"/>
      <c r="GAR1" s="149"/>
      <c r="GAS1" s="149"/>
      <c r="GAT1" s="149"/>
      <c r="GAU1" s="149"/>
      <c r="GAV1" s="149"/>
      <c r="GAW1" s="149"/>
      <c r="GAX1" s="149"/>
      <c r="GAY1" s="149"/>
      <c r="GAZ1" s="149"/>
      <c r="GBA1" s="149"/>
      <c r="GBB1" s="149"/>
      <c r="GBC1" s="149"/>
      <c r="GBD1" s="149"/>
      <c r="GBE1" s="149"/>
      <c r="GBF1" s="149"/>
      <c r="GBG1" s="149"/>
      <c r="GBH1" s="149"/>
      <c r="GBI1" s="149"/>
      <c r="GBJ1" s="149"/>
      <c r="GBK1" s="149"/>
      <c r="GBL1" s="149"/>
      <c r="GBM1" s="149"/>
      <c r="GBN1" s="149"/>
      <c r="GBO1" s="149"/>
      <c r="GBP1" s="149"/>
      <c r="GBQ1" s="149"/>
      <c r="GBR1" s="149"/>
      <c r="GBS1" s="149"/>
      <c r="GBT1" s="149"/>
      <c r="GBU1" s="149"/>
      <c r="GBV1" s="149"/>
      <c r="GBW1" s="149"/>
      <c r="GBX1" s="149"/>
      <c r="GBY1" s="149"/>
      <c r="GBZ1" s="149"/>
      <c r="GCA1" s="149"/>
      <c r="GCB1" s="149"/>
      <c r="GCC1" s="149"/>
      <c r="GCD1" s="149"/>
      <c r="GCE1" s="149"/>
      <c r="GCF1" s="149"/>
      <c r="GCG1" s="149"/>
      <c r="GCH1" s="149"/>
      <c r="GCI1" s="149"/>
      <c r="GCJ1" s="149"/>
      <c r="GCK1" s="149"/>
      <c r="GCL1" s="149"/>
      <c r="GCM1" s="149"/>
      <c r="GCN1" s="149"/>
      <c r="GCO1" s="149"/>
      <c r="GCP1" s="149"/>
      <c r="GCQ1" s="149"/>
      <c r="GCR1" s="149"/>
      <c r="GCS1" s="149"/>
      <c r="GCT1" s="149"/>
      <c r="GCU1" s="149"/>
      <c r="GCV1" s="149"/>
      <c r="GCW1" s="149"/>
      <c r="GCX1" s="149"/>
      <c r="GCY1" s="149"/>
      <c r="GCZ1" s="149"/>
      <c r="GDA1" s="149"/>
      <c r="GDB1" s="149"/>
      <c r="GDC1" s="149"/>
      <c r="GDD1" s="149"/>
      <c r="GDE1" s="149"/>
      <c r="GDF1" s="149"/>
      <c r="GDG1" s="149"/>
      <c r="GDH1" s="149"/>
      <c r="GDI1" s="149"/>
      <c r="GDJ1" s="149"/>
      <c r="GDK1" s="149"/>
      <c r="GDL1" s="149"/>
      <c r="GDM1" s="149"/>
      <c r="GDN1" s="149"/>
      <c r="GDO1" s="149"/>
      <c r="GDP1" s="149"/>
      <c r="GDQ1" s="149"/>
      <c r="GDR1" s="149"/>
      <c r="GDS1" s="149"/>
      <c r="GDT1" s="149"/>
      <c r="GDU1" s="149"/>
      <c r="GDV1" s="149"/>
      <c r="GDW1" s="149"/>
      <c r="GDX1" s="149"/>
      <c r="GDY1" s="149"/>
      <c r="GDZ1" s="149"/>
      <c r="GEA1" s="149"/>
      <c r="GEB1" s="149"/>
      <c r="GEC1" s="149"/>
      <c r="GED1" s="149"/>
      <c r="GEE1" s="149"/>
      <c r="GEF1" s="149"/>
      <c r="GEG1" s="149"/>
      <c r="GEH1" s="149"/>
      <c r="GEI1" s="149"/>
      <c r="GEJ1" s="149"/>
      <c r="GEK1" s="149"/>
      <c r="GEL1" s="149"/>
      <c r="GEM1" s="149"/>
      <c r="GEN1" s="149"/>
      <c r="GEO1" s="149"/>
      <c r="GEP1" s="149"/>
      <c r="GEQ1" s="149"/>
      <c r="GER1" s="149"/>
      <c r="GES1" s="149"/>
      <c r="GET1" s="149"/>
      <c r="GEU1" s="149"/>
      <c r="GEV1" s="149"/>
      <c r="GEW1" s="149"/>
      <c r="GEX1" s="149"/>
      <c r="GEY1" s="149"/>
      <c r="GEZ1" s="149"/>
      <c r="GFA1" s="149"/>
      <c r="GFB1" s="149"/>
      <c r="GFC1" s="149"/>
      <c r="GFD1" s="149"/>
      <c r="GFE1" s="149"/>
      <c r="GFF1" s="149"/>
      <c r="GFG1" s="149"/>
      <c r="GFH1" s="149"/>
      <c r="GFI1" s="149"/>
      <c r="GFJ1" s="149"/>
      <c r="GFK1" s="149"/>
      <c r="GFL1" s="149"/>
      <c r="GFM1" s="149"/>
      <c r="GFN1" s="149"/>
      <c r="GFO1" s="149"/>
      <c r="GFP1" s="149"/>
      <c r="GFQ1" s="149"/>
      <c r="GFR1" s="149"/>
      <c r="GFS1" s="149"/>
      <c r="GFT1" s="149"/>
      <c r="GFU1" s="149"/>
      <c r="GFV1" s="149"/>
      <c r="GFW1" s="149"/>
      <c r="GFX1" s="149"/>
      <c r="GFY1" s="149"/>
      <c r="GFZ1" s="149"/>
      <c r="GGA1" s="149"/>
      <c r="GGB1" s="149"/>
      <c r="GGC1" s="149"/>
      <c r="GGD1" s="149"/>
      <c r="GGE1" s="149"/>
      <c r="GGF1" s="149"/>
      <c r="GGG1" s="149"/>
      <c r="GGH1" s="149"/>
      <c r="GGI1" s="149"/>
      <c r="GGJ1" s="149"/>
      <c r="GGK1" s="149"/>
      <c r="GGL1" s="149"/>
      <c r="GGM1" s="149"/>
      <c r="GGN1" s="149"/>
      <c r="GGO1" s="149"/>
      <c r="GGP1" s="149"/>
      <c r="GGQ1" s="149"/>
      <c r="GGR1" s="149"/>
      <c r="GGS1" s="149"/>
      <c r="GGT1" s="149"/>
      <c r="GGU1" s="149"/>
      <c r="GGV1" s="149"/>
      <c r="GGW1" s="149"/>
      <c r="GGX1" s="149"/>
      <c r="GGY1" s="149"/>
      <c r="GGZ1" s="149"/>
      <c r="GHA1" s="149"/>
      <c r="GHB1" s="149"/>
      <c r="GHC1" s="149"/>
      <c r="GHD1" s="149"/>
      <c r="GHE1" s="149"/>
      <c r="GHF1" s="149"/>
      <c r="GHG1" s="149"/>
      <c r="GHH1" s="149"/>
      <c r="GHI1" s="149"/>
      <c r="GHJ1" s="149"/>
      <c r="GHK1" s="149"/>
      <c r="GHL1" s="149"/>
      <c r="GHM1" s="149"/>
      <c r="GHN1" s="149"/>
      <c r="GHO1" s="149"/>
      <c r="GHP1" s="149"/>
      <c r="GHQ1" s="149"/>
      <c r="GHR1" s="149"/>
      <c r="GHS1" s="149"/>
      <c r="GHT1" s="149"/>
      <c r="GHU1" s="149"/>
      <c r="GHV1" s="149"/>
      <c r="GHW1" s="149"/>
      <c r="GHX1" s="149"/>
      <c r="GHY1" s="149"/>
      <c r="GHZ1" s="149"/>
      <c r="GIA1" s="149"/>
      <c r="GIB1" s="149"/>
      <c r="GIC1" s="149"/>
      <c r="GID1" s="149"/>
      <c r="GIE1" s="149"/>
      <c r="GIF1" s="149"/>
      <c r="GIG1" s="149"/>
      <c r="GIH1" s="149"/>
      <c r="GII1" s="149"/>
      <c r="GIJ1" s="149"/>
      <c r="GIK1" s="149"/>
      <c r="GIL1" s="149"/>
      <c r="GIM1" s="149"/>
      <c r="GIN1" s="149"/>
      <c r="GIO1" s="149"/>
      <c r="GIP1" s="149"/>
      <c r="GIQ1" s="149"/>
      <c r="GIR1" s="149"/>
      <c r="GIS1" s="149"/>
      <c r="GIT1" s="149"/>
      <c r="GIU1" s="149"/>
      <c r="GIV1" s="149"/>
      <c r="GIW1" s="149"/>
      <c r="GIX1" s="149"/>
      <c r="GIY1" s="149"/>
      <c r="GIZ1" s="149"/>
      <c r="GJA1" s="149"/>
      <c r="GJB1" s="149"/>
      <c r="GJC1" s="149"/>
      <c r="GJD1" s="149"/>
      <c r="GJE1" s="149"/>
      <c r="GJF1" s="149"/>
      <c r="GJG1" s="149"/>
      <c r="GJH1" s="149"/>
      <c r="GJI1" s="149"/>
      <c r="GJJ1" s="149"/>
      <c r="GJK1" s="149"/>
      <c r="GJL1" s="149"/>
      <c r="GJM1" s="149"/>
      <c r="GJN1" s="149"/>
      <c r="GJO1" s="149"/>
      <c r="GJP1" s="149"/>
      <c r="GJQ1" s="149"/>
      <c r="GJR1" s="149"/>
      <c r="GJS1" s="149"/>
      <c r="GJT1" s="149"/>
      <c r="GJU1" s="149"/>
      <c r="GJV1" s="149"/>
      <c r="GJW1" s="149"/>
      <c r="GJX1" s="149"/>
      <c r="GJY1" s="149"/>
      <c r="GJZ1" s="149"/>
      <c r="GKA1" s="149"/>
      <c r="GKB1" s="149"/>
      <c r="GKC1" s="149"/>
      <c r="GKD1" s="149"/>
      <c r="GKE1" s="149"/>
      <c r="GKF1" s="149"/>
      <c r="GKG1" s="149"/>
      <c r="GKH1" s="149"/>
      <c r="GKI1" s="149"/>
      <c r="GKJ1" s="149"/>
      <c r="GKK1" s="149"/>
      <c r="GKL1" s="149"/>
      <c r="GKM1" s="149"/>
      <c r="GKN1" s="149"/>
      <c r="GKO1" s="149"/>
      <c r="GKP1" s="149"/>
      <c r="GKQ1" s="149"/>
      <c r="GKR1" s="149"/>
      <c r="GKS1" s="149"/>
      <c r="GKT1" s="149"/>
      <c r="GKU1" s="149"/>
      <c r="GKV1" s="149"/>
      <c r="GKW1" s="149"/>
      <c r="GKX1" s="149"/>
      <c r="GKY1" s="149"/>
      <c r="GKZ1" s="149"/>
      <c r="GLA1" s="149"/>
      <c r="GLB1" s="149"/>
      <c r="GLC1" s="149"/>
      <c r="GLD1" s="149"/>
      <c r="GLE1" s="149"/>
      <c r="GLF1" s="149"/>
      <c r="GLG1" s="149"/>
      <c r="GLH1" s="149"/>
      <c r="GLI1" s="149"/>
      <c r="GLJ1" s="149"/>
      <c r="GLK1" s="149"/>
      <c r="GLL1" s="149"/>
      <c r="GLM1" s="149"/>
      <c r="GLN1" s="149"/>
      <c r="GLO1" s="149"/>
      <c r="GLP1" s="149"/>
      <c r="GLQ1" s="149"/>
      <c r="GLR1" s="149"/>
      <c r="GLS1" s="149"/>
      <c r="GLT1" s="149"/>
      <c r="GLU1" s="149"/>
      <c r="GLV1" s="149"/>
      <c r="GLW1" s="149"/>
      <c r="GLX1" s="149"/>
      <c r="GLY1" s="149"/>
      <c r="GLZ1" s="149"/>
      <c r="GMA1" s="149"/>
      <c r="GMB1" s="149"/>
      <c r="GMC1" s="149"/>
      <c r="GMD1" s="149"/>
      <c r="GME1" s="149"/>
      <c r="GMF1" s="149"/>
      <c r="GMG1" s="149"/>
      <c r="GMH1" s="149"/>
      <c r="GMI1" s="149"/>
      <c r="GMJ1" s="149"/>
      <c r="GMK1" s="149"/>
      <c r="GML1" s="149"/>
      <c r="GMM1" s="149"/>
      <c r="GMN1" s="149"/>
      <c r="GMO1" s="149"/>
      <c r="GMP1" s="149"/>
      <c r="GMQ1" s="149"/>
      <c r="GMR1" s="149"/>
      <c r="GMS1" s="149"/>
      <c r="GMT1" s="149"/>
      <c r="GMU1" s="149"/>
      <c r="GMV1" s="149"/>
      <c r="GMW1" s="149"/>
      <c r="GMX1" s="149"/>
      <c r="GMY1" s="149"/>
      <c r="GMZ1" s="149"/>
      <c r="GNA1" s="149"/>
      <c r="GNB1" s="149"/>
      <c r="GNC1" s="149"/>
      <c r="GND1" s="149"/>
      <c r="GNE1" s="149"/>
      <c r="GNF1" s="149"/>
      <c r="GNG1" s="149"/>
      <c r="GNH1" s="149"/>
      <c r="GNI1" s="149"/>
      <c r="GNJ1" s="149"/>
      <c r="GNK1" s="149"/>
      <c r="GNL1" s="149"/>
      <c r="GNM1" s="149"/>
      <c r="GNN1" s="149"/>
      <c r="GNO1" s="149"/>
      <c r="GNP1" s="149"/>
      <c r="GNQ1" s="149"/>
      <c r="GNR1" s="149"/>
      <c r="GNS1" s="149"/>
      <c r="GNT1" s="149"/>
      <c r="GNU1" s="149"/>
      <c r="GNV1" s="149"/>
      <c r="GNW1" s="149"/>
      <c r="GNX1" s="149"/>
      <c r="GNY1" s="149"/>
      <c r="GNZ1" s="149"/>
      <c r="GOA1" s="149"/>
      <c r="GOB1" s="149"/>
      <c r="GOC1" s="149"/>
      <c r="GOD1" s="149"/>
      <c r="GOE1" s="149"/>
      <c r="GOF1" s="149"/>
      <c r="GOG1" s="149"/>
      <c r="GOH1" s="149"/>
      <c r="GOI1" s="149"/>
      <c r="GOJ1" s="149"/>
      <c r="GOK1" s="149"/>
      <c r="GOL1" s="149"/>
      <c r="GOM1" s="149"/>
      <c r="GON1" s="149"/>
      <c r="GOO1" s="149"/>
      <c r="GOP1" s="149"/>
      <c r="GOQ1" s="149"/>
      <c r="GOR1" s="149"/>
      <c r="GOS1" s="149"/>
      <c r="GOT1" s="149"/>
      <c r="GOU1" s="149"/>
      <c r="GOV1" s="149"/>
      <c r="GOW1" s="149"/>
      <c r="GOX1" s="149"/>
      <c r="GOY1" s="149"/>
      <c r="GOZ1" s="149"/>
      <c r="GPA1" s="149"/>
      <c r="GPB1" s="149"/>
      <c r="GPC1" s="149"/>
      <c r="GPD1" s="149"/>
      <c r="GPE1" s="149"/>
      <c r="GPF1" s="149"/>
      <c r="GPG1" s="149"/>
      <c r="GPH1" s="149"/>
      <c r="GPI1" s="149"/>
      <c r="GPJ1" s="149"/>
      <c r="GPK1" s="149"/>
      <c r="GPL1" s="149"/>
      <c r="GPM1" s="149"/>
      <c r="GPN1" s="149"/>
      <c r="GPO1" s="149"/>
      <c r="GPP1" s="149"/>
      <c r="GPQ1" s="149"/>
      <c r="GPR1" s="149"/>
      <c r="GPS1" s="149"/>
      <c r="GPT1" s="149"/>
      <c r="GPU1" s="149"/>
      <c r="GPV1" s="149"/>
      <c r="GPW1" s="149"/>
      <c r="GPX1" s="149"/>
      <c r="GPY1" s="149"/>
      <c r="GPZ1" s="149"/>
      <c r="GQA1" s="149"/>
      <c r="GQB1" s="149"/>
      <c r="GQC1" s="149"/>
      <c r="GQD1" s="149"/>
      <c r="GQE1" s="149"/>
      <c r="GQF1" s="149"/>
      <c r="GQG1" s="149"/>
      <c r="GQH1" s="149"/>
      <c r="GQI1" s="149"/>
      <c r="GQJ1" s="149"/>
      <c r="GQK1" s="149"/>
      <c r="GQL1" s="149"/>
      <c r="GQM1" s="149"/>
      <c r="GQN1" s="149"/>
      <c r="GQO1" s="149"/>
      <c r="GQP1" s="149"/>
      <c r="GQQ1" s="149"/>
      <c r="GQR1" s="149"/>
      <c r="GQS1" s="149"/>
      <c r="GQT1" s="149"/>
      <c r="GQU1" s="149"/>
      <c r="GQV1" s="149"/>
      <c r="GQW1" s="149"/>
      <c r="GQX1" s="149"/>
      <c r="GQY1" s="149"/>
      <c r="GQZ1" s="149"/>
      <c r="GRA1" s="149"/>
      <c r="GRB1" s="149"/>
      <c r="GRC1" s="149"/>
      <c r="GRD1" s="149"/>
      <c r="GRE1" s="149"/>
      <c r="GRF1" s="149"/>
      <c r="GRG1" s="149"/>
      <c r="GRH1" s="149"/>
      <c r="GRI1" s="149"/>
      <c r="GRJ1" s="149"/>
      <c r="GRK1" s="149"/>
      <c r="GRL1" s="149"/>
      <c r="GRM1" s="149"/>
      <c r="GRN1" s="149"/>
      <c r="GRO1" s="149"/>
      <c r="GRP1" s="149"/>
      <c r="GRQ1" s="149"/>
      <c r="GRR1" s="149"/>
      <c r="GRS1" s="149"/>
      <c r="GRT1" s="149"/>
      <c r="GRU1" s="149"/>
      <c r="GRV1" s="149"/>
      <c r="GRW1" s="149"/>
      <c r="GRX1" s="149"/>
      <c r="GRY1" s="149"/>
      <c r="GRZ1" s="149"/>
      <c r="GSA1" s="149"/>
      <c r="GSB1" s="149"/>
      <c r="GSC1" s="149"/>
      <c r="GSD1" s="149"/>
      <c r="GSE1" s="149"/>
      <c r="GSF1" s="149"/>
      <c r="GSG1" s="149"/>
      <c r="GSH1" s="149"/>
      <c r="GSI1" s="149"/>
      <c r="GSJ1" s="149"/>
      <c r="GSK1" s="149"/>
      <c r="GSL1" s="149"/>
      <c r="GSM1" s="149"/>
      <c r="GSN1" s="149"/>
      <c r="GSO1" s="149"/>
      <c r="GSP1" s="149"/>
      <c r="GSQ1" s="149"/>
      <c r="GSR1" s="149"/>
      <c r="GSS1" s="149"/>
      <c r="GST1" s="149"/>
      <c r="GSU1" s="149"/>
      <c r="GSV1" s="149"/>
      <c r="GSW1" s="149"/>
      <c r="GSX1" s="149"/>
      <c r="GSY1" s="149"/>
      <c r="GSZ1" s="149"/>
      <c r="GTA1" s="149"/>
      <c r="GTB1" s="149"/>
      <c r="GTC1" s="149"/>
      <c r="GTD1" s="149"/>
      <c r="GTE1" s="149"/>
      <c r="GTF1" s="149"/>
      <c r="GTG1" s="149"/>
      <c r="GTH1" s="149"/>
      <c r="GTI1" s="149"/>
      <c r="GTJ1" s="149"/>
      <c r="GTK1" s="149"/>
      <c r="GTL1" s="149"/>
      <c r="GTM1" s="149"/>
      <c r="GTN1" s="149"/>
      <c r="GTO1" s="149"/>
      <c r="GTP1" s="149"/>
      <c r="GTQ1" s="149"/>
      <c r="GTR1" s="149"/>
      <c r="GTS1" s="149"/>
      <c r="GTT1" s="149"/>
      <c r="GTU1" s="149"/>
      <c r="GTV1" s="149"/>
      <c r="GTW1" s="149"/>
      <c r="GTX1" s="149"/>
      <c r="GTY1" s="149"/>
      <c r="GTZ1" s="149"/>
      <c r="GUA1" s="149"/>
      <c r="GUB1" s="149"/>
      <c r="GUC1" s="149"/>
      <c r="GUD1" s="149"/>
      <c r="GUE1" s="149"/>
      <c r="GUF1" s="149"/>
      <c r="GUG1" s="149"/>
      <c r="GUH1" s="149"/>
      <c r="GUI1" s="149"/>
      <c r="GUJ1" s="149"/>
      <c r="GUK1" s="149"/>
      <c r="GUL1" s="149"/>
      <c r="GUM1" s="149"/>
      <c r="GUN1" s="149"/>
      <c r="GUO1" s="149"/>
      <c r="GUP1" s="149"/>
      <c r="GUQ1" s="149"/>
      <c r="GUR1" s="149"/>
      <c r="GUS1" s="149"/>
      <c r="GUT1" s="149"/>
      <c r="GUU1" s="149"/>
      <c r="GUV1" s="149"/>
      <c r="GUW1" s="149"/>
      <c r="GUX1" s="149"/>
      <c r="GUY1" s="149"/>
      <c r="GUZ1" s="149"/>
      <c r="GVA1" s="149"/>
      <c r="GVB1" s="149"/>
      <c r="GVC1" s="149"/>
      <c r="GVD1" s="149"/>
      <c r="GVE1" s="149"/>
      <c r="GVF1" s="149"/>
      <c r="GVG1" s="149"/>
      <c r="GVH1" s="149"/>
      <c r="GVI1" s="149"/>
      <c r="GVJ1" s="149"/>
      <c r="GVK1" s="149"/>
      <c r="GVL1" s="149"/>
      <c r="GVM1" s="149"/>
      <c r="GVN1" s="149"/>
      <c r="GVO1" s="149"/>
      <c r="GVP1" s="149"/>
      <c r="GVQ1" s="149"/>
      <c r="GVR1" s="149"/>
      <c r="GVS1" s="149"/>
      <c r="GVT1" s="149"/>
      <c r="GVU1" s="149"/>
      <c r="GVV1" s="149"/>
      <c r="GVW1" s="149"/>
      <c r="GVX1" s="149"/>
      <c r="GVY1" s="149"/>
      <c r="GVZ1" s="149"/>
      <c r="GWA1" s="149"/>
      <c r="GWB1" s="149"/>
      <c r="GWC1" s="149"/>
      <c r="GWD1" s="149"/>
      <c r="GWE1" s="149"/>
      <c r="GWF1" s="149"/>
      <c r="GWG1" s="149"/>
      <c r="GWH1" s="149"/>
      <c r="GWI1" s="149"/>
      <c r="GWJ1" s="149"/>
      <c r="GWK1" s="149"/>
      <c r="GWL1" s="149"/>
      <c r="GWM1" s="149"/>
      <c r="GWN1" s="149"/>
      <c r="GWO1" s="149"/>
      <c r="GWP1" s="149"/>
      <c r="GWQ1" s="149"/>
      <c r="GWR1" s="149"/>
      <c r="GWS1" s="149"/>
      <c r="GWT1" s="149"/>
      <c r="GWU1" s="149"/>
      <c r="GWV1" s="149"/>
      <c r="GWW1" s="149"/>
      <c r="GWX1" s="149"/>
      <c r="GWY1" s="149"/>
      <c r="GWZ1" s="149"/>
      <c r="GXA1" s="149"/>
      <c r="GXB1" s="149"/>
      <c r="GXC1" s="149"/>
      <c r="GXD1" s="149"/>
      <c r="GXE1" s="149"/>
      <c r="GXF1" s="149"/>
      <c r="GXG1" s="149"/>
      <c r="GXH1" s="149"/>
      <c r="GXI1" s="149"/>
      <c r="GXJ1" s="149"/>
      <c r="GXK1" s="149"/>
      <c r="GXL1" s="149"/>
      <c r="GXM1" s="149"/>
      <c r="GXN1" s="149"/>
      <c r="GXO1" s="149"/>
      <c r="GXP1" s="149"/>
      <c r="GXQ1" s="149"/>
      <c r="GXR1" s="149"/>
      <c r="GXS1" s="149"/>
      <c r="GXT1" s="149"/>
      <c r="GXU1" s="149"/>
      <c r="GXV1" s="149"/>
      <c r="GXW1" s="149"/>
      <c r="GXX1" s="149"/>
      <c r="GXY1" s="149"/>
      <c r="GXZ1" s="149"/>
      <c r="GYA1" s="149"/>
      <c r="GYB1" s="149"/>
      <c r="GYC1" s="149"/>
      <c r="GYD1" s="149"/>
      <c r="GYE1" s="149"/>
      <c r="GYF1" s="149"/>
      <c r="GYG1" s="149"/>
      <c r="GYH1" s="149"/>
      <c r="GYI1" s="149"/>
      <c r="GYJ1" s="149"/>
      <c r="GYK1" s="149"/>
      <c r="GYL1" s="149"/>
      <c r="GYM1" s="149"/>
      <c r="GYN1" s="149"/>
      <c r="GYO1" s="149"/>
      <c r="GYP1" s="149"/>
      <c r="GYQ1" s="149"/>
      <c r="GYR1" s="149"/>
      <c r="GYS1" s="149"/>
      <c r="GYT1" s="149"/>
      <c r="GYU1" s="149"/>
      <c r="GYV1" s="149"/>
      <c r="GYW1" s="149"/>
      <c r="GYX1" s="149"/>
      <c r="GYY1" s="149"/>
      <c r="GYZ1" s="149"/>
      <c r="GZA1" s="149"/>
      <c r="GZB1" s="149"/>
      <c r="GZC1" s="149"/>
      <c r="GZD1" s="149"/>
      <c r="GZE1" s="149"/>
      <c r="GZF1" s="149"/>
      <c r="GZG1" s="149"/>
      <c r="GZH1" s="149"/>
      <c r="GZI1" s="149"/>
      <c r="GZJ1" s="149"/>
      <c r="GZK1" s="149"/>
      <c r="GZL1" s="149"/>
      <c r="GZM1" s="149"/>
      <c r="GZN1" s="149"/>
      <c r="GZO1" s="149"/>
      <c r="GZP1" s="149"/>
      <c r="GZQ1" s="149"/>
      <c r="GZR1" s="149"/>
      <c r="GZS1" s="149"/>
      <c r="GZT1" s="149"/>
      <c r="GZU1" s="149"/>
      <c r="GZV1" s="149"/>
      <c r="GZW1" s="149"/>
      <c r="GZX1" s="149"/>
      <c r="GZY1" s="149"/>
      <c r="GZZ1" s="149"/>
      <c r="HAA1" s="149"/>
      <c r="HAB1" s="149"/>
      <c r="HAC1" s="149"/>
      <c r="HAD1" s="149"/>
      <c r="HAE1" s="149"/>
      <c r="HAF1" s="149"/>
      <c r="HAG1" s="149"/>
      <c r="HAH1" s="149"/>
      <c r="HAI1" s="149"/>
      <c r="HAJ1" s="149"/>
      <c r="HAK1" s="149"/>
      <c r="HAL1" s="149"/>
      <c r="HAM1" s="149"/>
      <c r="HAN1" s="149"/>
      <c r="HAO1" s="149"/>
      <c r="HAP1" s="149"/>
      <c r="HAQ1" s="149"/>
      <c r="HAR1" s="149"/>
      <c r="HAS1" s="149"/>
      <c r="HAT1" s="149"/>
      <c r="HAU1" s="149"/>
      <c r="HAV1" s="149"/>
      <c r="HAW1" s="149"/>
      <c r="HAX1" s="149"/>
      <c r="HAY1" s="149"/>
      <c r="HAZ1" s="149"/>
      <c r="HBA1" s="149"/>
      <c r="HBB1" s="149"/>
      <c r="HBC1" s="149"/>
      <c r="HBD1" s="149"/>
      <c r="HBE1" s="149"/>
      <c r="HBF1" s="149"/>
      <c r="HBG1" s="149"/>
      <c r="HBH1" s="149"/>
      <c r="HBI1" s="149"/>
      <c r="HBJ1" s="149"/>
      <c r="HBK1" s="149"/>
      <c r="HBL1" s="149"/>
      <c r="HBM1" s="149"/>
      <c r="HBN1" s="149"/>
      <c r="HBO1" s="149"/>
      <c r="HBP1" s="149"/>
      <c r="HBQ1" s="149"/>
      <c r="HBR1" s="149"/>
      <c r="HBS1" s="149"/>
      <c r="HBT1" s="149"/>
      <c r="HBU1" s="149"/>
      <c r="HBV1" s="149"/>
      <c r="HBW1" s="149"/>
      <c r="HBX1" s="149"/>
      <c r="HBY1" s="149"/>
      <c r="HBZ1" s="149"/>
      <c r="HCA1" s="149"/>
      <c r="HCB1" s="149"/>
      <c r="HCC1" s="149"/>
      <c r="HCD1" s="149"/>
      <c r="HCE1" s="149"/>
      <c r="HCF1" s="149"/>
      <c r="HCG1" s="149"/>
      <c r="HCH1" s="149"/>
      <c r="HCI1" s="149"/>
      <c r="HCJ1" s="149"/>
      <c r="HCK1" s="149"/>
      <c r="HCL1" s="149"/>
      <c r="HCM1" s="149"/>
      <c r="HCN1" s="149"/>
      <c r="HCO1" s="149"/>
      <c r="HCP1" s="149"/>
      <c r="HCQ1" s="149"/>
      <c r="HCR1" s="149"/>
      <c r="HCS1" s="149"/>
      <c r="HCT1" s="149"/>
      <c r="HCU1" s="149"/>
      <c r="HCV1" s="149"/>
      <c r="HCW1" s="149"/>
      <c r="HCX1" s="149"/>
      <c r="HCY1" s="149"/>
      <c r="HCZ1" s="149"/>
      <c r="HDA1" s="149"/>
      <c r="HDB1" s="149"/>
      <c r="HDC1" s="149"/>
      <c r="HDD1" s="149"/>
      <c r="HDE1" s="149"/>
      <c r="HDF1" s="149"/>
      <c r="HDG1" s="149"/>
      <c r="HDH1" s="149"/>
      <c r="HDI1" s="149"/>
      <c r="HDJ1" s="149"/>
      <c r="HDK1" s="149"/>
      <c r="HDL1" s="149"/>
      <c r="HDM1" s="149"/>
      <c r="HDN1" s="149"/>
      <c r="HDO1" s="149"/>
      <c r="HDP1" s="149"/>
      <c r="HDQ1" s="149"/>
      <c r="HDR1" s="149"/>
      <c r="HDS1" s="149"/>
      <c r="HDT1" s="149"/>
      <c r="HDU1" s="149"/>
      <c r="HDV1" s="149"/>
      <c r="HDW1" s="149"/>
      <c r="HDX1" s="149"/>
      <c r="HDY1" s="149"/>
      <c r="HDZ1" s="149"/>
      <c r="HEA1" s="149"/>
      <c r="HEB1" s="149"/>
      <c r="HEC1" s="149"/>
      <c r="HED1" s="149"/>
      <c r="HEE1" s="149"/>
      <c r="HEF1" s="149"/>
      <c r="HEG1" s="149"/>
      <c r="HEH1" s="149"/>
      <c r="HEI1" s="149"/>
      <c r="HEJ1" s="149"/>
      <c r="HEK1" s="149"/>
      <c r="HEL1" s="149"/>
      <c r="HEM1" s="149"/>
      <c r="HEN1" s="149"/>
      <c r="HEO1" s="149"/>
      <c r="HEP1" s="149"/>
      <c r="HEQ1" s="149"/>
      <c r="HER1" s="149"/>
      <c r="HES1" s="149"/>
      <c r="HET1" s="149"/>
      <c r="HEU1" s="149"/>
      <c r="HEV1" s="149"/>
      <c r="HEW1" s="149"/>
      <c r="HEX1" s="149"/>
      <c r="HEY1" s="149"/>
      <c r="HEZ1" s="149"/>
      <c r="HFA1" s="149"/>
      <c r="HFB1" s="149"/>
      <c r="HFC1" s="149"/>
      <c r="HFD1" s="149"/>
      <c r="HFE1" s="149"/>
      <c r="HFF1" s="149"/>
      <c r="HFG1" s="149"/>
      <c r="HFH1" s="149"/>
      <c r="HFI1" s="149"/>
      <c r="HFJ1" s="149"/>
      <c r="HFK1" s="149"/>
      <c r="HFL1" s="149"/>
      <c r="HFM1" s="149"/>
      <c r="HFN1" s="149"/>
      <c r="HFO1" s="149"/>
      <c r="HFP1" s="149"/>
      <c r="HFQ1" s="149"/>
      <c r="HFR1" s="149"/>
      <c r="HFS1" s="149"/>
      <c r="HFT1" s="149"/>
      <c r="HFU1" s="149"/>
      <c r="HFV1" s="149"/>
      <c r="HFW1" s="149"/>
      <c r="HFX1" s="149"/>
      <c r="HFY1" s="149"/>
      <c r="HFZ1" s="149"/>
      <c r="HGA1" s="149"/>
      <c r="HGB1" s="149"/>
      <c r="HGC1" s="149"/>
      <c r="HGD1" s="149"/>
      <c r="HGE1" s="149"/>
      <c r="HGF1" s="149"/>
      <c r="HGG1" s="149"/>
      <c r="HGH1" s="149"/>
      <c r="HGI1" s="149"/>
      <c r="HGJ1" s="149"/>
      <c r="HGK1" s="149"/>
      <c r="HGL1" s="149"/>
      <c r="HGM1" s="149"/>
      <c r="HGN1" s="149"/>
      <c r="HGO1" s="149"/>
      <c r="HGP1" s="149"/>
      <c r="HGQ1" s="149"/>
      <c r="HGR1" s="149"/>
      <c r="HGS1" s="149"/>
      <c r="HGT1" s="149"/>
      <c r="HGU1" s="149"/>
      <c r="HGV1" s="149"/>
      <c r="HGW1" s="149"/>
      <c r="HGX1" s="149"/>
      <c r="HGY1" s="149"/>
      <c r="HGZ1" s="149"/>
      <c r="HHA1" s="149"/>
      <c r="HHB1" s="149"/>
      <c r="HHC1" s="149"/>
      <c r="HHD1" s="149"/>
      <c r="HHE1" s="149"/>
      <c r="HHF1" s="149"/>
      <c r="HHG1" s="149"/>
      <c r="HHH1" s="149"/>
      <c r="HHI1" s="149"/>
      <c r="HHJ1" s="149"/>
      <c r="HHK1" s="149"/>
      <c r="HHL1" s="149"/>
      <c r="HHM1" s="149"/>
      <c r="HHN1" s="149"/>
      <c r="HHO1" s="149"/>
      <c r="HHP1" s="149"/>
      <c r="HHQ1" s="149"/>
      <c r="HHR1" s="149"/>
      <c r="HHS1" s="149"/>
      <c r="HHT1" s="149"/>
      <c r="HHU1" s="149"/>
      <c r="HHV1" s="149"/>
      <c r="HHW1" s="149"/>
      <c r="HHX1" s="149"/>
      <c r="HHY1" s="149"/>
      <c r="HHZ1" s="149"/>
      <c r="HIA1" s="149"/>
      <c r="HIB1" s="149"/>
      <c r="HIC1" s="149"/>
      <c r="HID1" s="149"/>
      <c r="HIE1" s="149"/>
      <c r="HIF1" s="149"/>
      <c r="HIG1" s="149"/>
      <c r="HIH1" s="149"/>
      <c r="HII1" s="149"/>
      <c r="HIJ1" s="149"/>
      <c r="HIK1" s="149"/>
      <c r="HIL1" s="149"/>
      <c r="HIM1" s="149"/>
      <c r="HIN1" s="149"/>
      <c r="HIO1" s="149"/>
      <c r="HIP1" s="149"/>
      <c r="HIQ1" s="149"/>
      <c r="HIR1" s="149"/>
      <c r="HIS1" s="149"/>
      <c r="HIT1" s="149"/>
      <c r="HIU1" s="149"/>
      <c r="HIV1" s="149"/>
      <c r="HIW1" s="149"/>
      <c r="HIX1" s="149"/>
      <c r="HIY1" s="149"/>
      <c r="HIZ1" s="149"/>
      <c r="HJA1" s="149"/>
      <c r="HJB1" s="149"/>
      <c r="HJC1" s="149"/>
      <c r="HJD1" s="149"/>
      <c r="HJE1" s="149"/>
      <c r="HJF1" s="149"/>
      <c r="HJG1" s="149"/>
      <c r="HJH1" s="149"/>
      <c r="HJI1" s="149"/>
      <c r="HJJ1" s="149"/>
      <c r="HJK1" s="149"/>
      <c r="HJL1" s="149"/>
      <c r="HJM1" s="149"/>
      <c r="HJN1" s="149"/>
      <c r="HJO1" s="149"/>
      <c r="HJP1" s="149"/>
      <c r="HJQ1" s="149"/>
      <c r="HJR1" s="149"/>
      <c r="HJS1" s="149"/>
      <c r="HJT1" s="149"/>
      <c r="HJU1" s="149"/>
      <c r="HJV1" s="149"/>
      <c r="HJW1" s="149"/>
      <c r="HJX1" s="149"/>
      <c r="HJY1" s="149"/>
      <c r="HJZ1" s="149"/>
      <c r="HKA1" s="149"/>
      <c r="HKB1" s="149"/>
      <c r="HKC1" s="149"/>
      <c r="HKD1" s="149"/>
      <c r="HKE1" s="149"/>
      <c r="HKF1" s="149"/>
      <c r="HKG1" s="149"/>
      <c r="HKH1" s="149"/>
      <c r="HKI1" s="149"/>
      <c r="HKJ1" s="149"/>
      <c r="HKK1" s="149"/>
      <c r="HKL1" s="149"/>
      <c r="HKM1" s="149"/>
      <c r="HKN1" s="149"/>
      <c r="HKO1" s="149"/>
      <c r="HKP1" s="149"/>
      <c r="HKQ1" s="149"/>
      <c r="HKR1" s="149"/>
      <c r="HKS1" s="149"/>
      <c r="HKT1" s="149"/>
      <c r="HKU1" s="149"/>
      <c r="HKV1" s="149"/>
      <c r="HKW1" s="149"/>
      <c r="HKX1" s="149"/>
      <c r="HKY1" s="149"/>
      <c r="HKZ1" s="149"/>
      <c r="HLA1" s="149"/>
      <c r="HLB1" s="149"/>
      <c r="HLC1" s="149"/>
      <c r="HLD1" s="149"/>
      <c r="HLE1" s="149"/>
      <c r="HLF1" s="149"/>
      <c r="HLG1" s="149"/>
      <c r="HLH1" s="149"/>
      <c r="HLI1" s="149"/>
      <c r="HLJ1" s="149"/>
      <c r="HLK1" s="149"/>
      <c r="HLL1" s="149"/>
      <c r="HLM1" s="149"/>
      <c r="HLN1" s="149"/>
      <c r="HLO1" s="149"/>
      <c r="HLP1" s="149"/>
      <c r="HLQ1" s="149"/>
      <c r="HLR1" s="149"/>
      <c r="HLS1" s="149"/>
      <c r="HLT1" s="149"/>
      <c r="HLU1" s="149"/>
      <c r="HLV1" s="149"/>
      <c r="HLW1" s="149"/>
      <c r="HLX1" s="149"/>
      <c r="HLY1" s="149"/>
      <c r="HLZ1" s="149"/>
      <c r="HMA1" s="149"/>
      <c r="HMB1" s="149"/>
      <c r="HMC1" s="149"/>
      <c r="HMD1" s="149"/>
      <c r="HME1" s="149"/>
      <c r="HMF1" s="149"/>
      <c r="HMG1" s="149"/>
      <c r="HMH1" s="149"/>
      <c r="HMI1" s="149"/>
      <c r="HMJ1" s="149"/>
      <c r="HMK1" s="149"/>
      <c r="HML1" s="149"/>
      <c r="HMM1" s="149"/>
      <c r="HMN1" s="149"/>
      <c r="HMO1" s="149"/>
      <c r="HMP1" s="149"/>
      <c r="HMQ1" s="149"/>
      <c r="HMR1" s="149"/>
      <c r="HMS1" s="149"/>
      <c r="HMT1" s="149"/>
      <c r="HMU1" s="149"/>
      <c r="HMV1" s="149"/>
      <c r="HMW1" s="149"/>
      <c r="HMX1" s="149"/>
      <c r="HMY1" s="149"/>
      <c r="HMZ1" s="149"/>
      <c r="HNA1" s="149"/>
      <c r="HNB1" s="149"/>
      <c r="HNC1" s="149"/>
      <c r="HND1" s="149"/>
      <c r="HNE1" s="149"/>
      <c r="HNF1" s="149"/>
      <c r="HNG1" s="149"/>
      <c r="HNH1" s="149"/>
      <c r="HNI1" s="149"/>
      <c r="HNJ1" s="149"/>
      <c r="HNK1" s="149"/>
      <c r="HNL1" s="149"/>
      <c r="HNM1" s="149"/>
      <c r="HNN1" s="149"/>
      <c r="HNO1" s="149"/>
      <c r="HNP1" s="149"/>
      <c r="HNQ1" s="149"/>
      <c r="HNR1" s="149"/>
      <c r="HNS1" s="149"/>
      <c r="HNT1" s="149"/>
      <c r="HNU1" s="149"/>
      <c r="HNV1" s="149"/>
      <c r="HNW1" s="149"/>
      <c r="HNX1" s="149"/>
      <c r="HNY1" s="149"/>
      <c r="HNZ1" s="149"/>
      <c r="HOA1" s="149"/>
      <c r="HOB1" s="149"/>
      <c r="HOC1" s="149"/>
      <c r="HOD1" s="149"/>
      <c r="HOE1" s="149"/>
      <c r="HOF1" s="149"/>
      <c r="HOG1" s="149"/>
      <c r="HOH1" s="149"/>
      <c r="HOI1" s="149"/>
      <c r="HOJ1" s="149"/>
      <c r="HOK1" s="149"/>
      <c r="HOL1" s="149"/>
      <c r="HOM1" s="149"/>
      <c r="HON1" s="149"/>
      <c r="HOO1" s="149"/>
      <c r="HOP1" s="149"/>
      <c r="HOQ1" s="149"/>
      <c r="HOR1" s="149"/>
      <c r="HOS1" s="149"/>
      <c r="HOT1" s="149"/>
      <c r="HOU1" s="149"/>
      <c r="HOV1" s="149"/>
      <c r="HOW1" s="149"/>
      <c r="HOX1" s="149"/>
      <c r="HOY1" s="149"/>
      <c r="HOZ1" s="149"/>
      <c r="HPA1" s="149"/>
      <c r="HPB1" s="149"/>
      <c r="HPC1" s="149"/>
      <c r="HPD1" s="149"/>
      <c r="HPE1" s="149"/>
      <c r="HPF1" s="149"/>
      <c r="HPG1" s="149"/>
      <c r="HPH1" s="149"/>
      <c r="HPI1" s="149"/>
      <c r="HPJ1" s="149"/>
      <c r="HPK1" s="149"/>
      <c r="HPL1" s="149"/>
      <c r="HPM1" s="149"/>
      <c r="HPN1" s="149"/>
      <c r="HPO1" s="149"/>
      <c r="HPP1" s="149"/>
      <c r="HPQ1" s="149"/>
      <c r="HPR1" s="149"/>
      <c r="HPS1" s="149"/>
      <c r="HPT1" s="149"/>
      <c r="HPU1" s="149"/>
      <c r="HPV1" s="149"/>
      <c r="HPW1" s="149"/>
      <c r="HPX1" s="149"/>
      <c r="HPY1" s="149"/>
      <c r="HPZ1" s="149"/>
      <c r="HQA1" s="149"/>
      <c r="HQB1" s="149"/>
      <c r="HQC1" s="149"/>
      <c r="HQD1" s="149"/>
      <c r="HQE1" s="149"/>
      <c r="HQF1" s="149"/>
      <c r="HQG1" s="149"/>
      <c r="HQH1" s="149"/>
      <c r="HQI1" s="149"/>
      <c r="HQJ1" s="149"/>
      <c r="HQK1" s="149"/>
      <c r="HQL1" s="149"/>
      <c r="HQM1" s="149"/>
      <c r="HQN1" s="149"/>
      <c r="HQO1" s="149"/>
      <c r="HQP1" s="149"/>
      <c r="HQQ1" s="149"/>
      <c r="HQR1" s="149"/>
      <c r="HQS1" s="149"/>
      <c r="HQT1" s="149"/>
      <c r="HQU1" s="149"/>
      <c r="HQV1" s="149"/>
      <c r="HQW1" s="149"/>
      <c r="HQX1" s="149"/>
      <c r="HQY1" s="149"/>
      <c r="HQZ1" s="149"/>
      <c r="HRA1" s="149"/>
      <c r="HRB1" s="149"/>
      <c r="HRC1" s="149"/>
      <c r="HRD1" s="149"/>
      <c r="HRE1" s="149"/>
      <c r="HRF1" s="149"/>
      <c r="HRG1" s="149"/>
      <c r="HRH1" s="149"/>
      <c r="HRI1" s="149"/>
      <c r="HRJ1" s="149"/>
      <c r="HRK1" s="149"/>
      <c r="HRL1" s="149"/>
      <c r="HRM1" s="149"/>
      <c r="HRN1" s="149"/>
      <c r="HRO1" s="149"/>
      <c r="HRP1" s="149"/>
      <c r="HRQ1" s="149"/>
      <c r="HRR1" s="149"/>
      <c r="HRS1" s="149"/>
      <c r="HRT1" s="149"/>
      <c r="HRU1" s="149"/>
      <c r="HRV1" s="149"/>
      <c r="HRW1" s="149"/>
      <c r="HRX1" s="149"/>
      <c r="HRY1" s="149"/>
      <c r="HRZ1" s="149"/>
      <c r="HSA1" s="149"/>
      <c r="HSB1" s="149"/>
      <c r="HSC1" s="149"/>
      <c r="HSD1" s="149"/>
      <c r="HSE1" s="149"/>
      <c r="HSF1" s="149"/>
      <c r="HSG1" s="149"/>
      <c r="HSH1" s="149"/>
      <c r="HSI1" s="149"/>
      <c r="HSJ1" s="149"/>
      <c r="HSK1" s="149"/>
      <c r="HSL1" s="149"/>
      <c r="HSM1" s="149"/>
      <c r="HSN1" s="149"/>
      <c r="HSO1" s="149"/>
      <c r="HSP1" s="149"/>
      <c r="HSQ1" s="149"/>
      <c r="HSR1" s="149"/>
      <c r="HSS1" s="149"/>
      <c r="HST1" s="149"/>
      <c r="HSU1" s="149"/>
      <c r="HSV1" s="149"/>
      <c r="HSW1" s="149"/>
      <c r="HSX1" s="149"/>
      <c r="HSY1" s="149"/>
      <c r="HSZ1" s="149"/>
      <c r="HTA1" s="149"/>
      <c r="HTB1" s="149"/>
      <c r="HTC1" s="149"/>
      <c r="HTD1" s="149"/>
      <c r="HTE1" s="149"/>
      <c r="HTF1" s="149"/>
      <c r="HTG1" s="149"/>
      <c r="HTH1" s="149"/>
      <c r="HTI1" s="149"/>
      <c r="HTJ1" s="149"/>
      <c r="HTK1" s="149"/>
      <c r="HTL1" s="149"/>
      <c r="HTM1" s="149"/>
      <c r="HTN1" s="149"/>
      <c r="HTO1" s="149"/>
      <c r="HTP1" s="149"/>
      <c r="HTQ1" s="149"/>
      <c r="HTR1" s="149"/>
      <c r="HTS1" s="149"/>
      <c r="HTT1" s="149"/>
      <c r="HTU1" s="149"/>
      <c r="HTV1" s="149"/>
      <c r="HTW1" s="149"/>
      <c r="HTX1" s="149"/>
      <c r="HTY1" s="149"/>
      <c r="HTZ1" s="149"/>
      <c r="HUA1" s="149"/>
      <c r="HUB1" s="149"/>
      <c r="HUC1" s="149"/>
      <c r="HUD1" s="149"/>
      <c r="HUE1" s="149"/>
      <c r="HUF1" s="149"/>
      <c r="HUG1" s="149"/>
      <c r="HUH1" s="149"/>
      <c r="HUI1" s="149"/>
      <c r="HUJ1" s="149"/>
      <c r="HUK1" s="149"/>
      <c r="HUL1" s="149"/>
      <c r="HUM1" s="149"/>
      <c r="HUN1" s="149"/>
      <c r="HUO1" s="149"/>
      <c r="HUP1" s="149"/>
      <c r="HUQ1" s="149"/>
      <c r="HUR1" s="149"/>
      <c r="HUS1" s="149"/>
      <c r="HUT1" s="149"/>
      <c r="HUU1" s="149"/>
      <c r="HUV1" s="149"/>
      <c r="HUW1" s="149"/>
      <c r="HUX1" s="149"/>
      <c r="HUY1" s="149"/>
      <c r="HUZ1" s="149"/>
      <c r="HVA1" s="149"/>
      <c r="HVB1" s="149"/>
      <c r="HVC1" s="149"/>
      <c r="HVD1" s="149"/>
      <c r="HVE1" s="149"/>
      <c r="HVF1" s="149"/>
      <c r="HVG1" s="149"/>
      <c r="HVH1" s="149"/>
      <c r="HVI1" s="149"/>
      <c r="HVJ1" s="149"/>
      <c r="HVK1" s="149"/>
      <c r="HVL1" s="149"/>
      <c r="HVM1" s="149"/>
      <c r="HVN1" s="149"/>
      <c r="HVO1" s="149"/>
      <c r="HVP1" s="149"/>
      <c r="HVQ1" s="149"/>
      <c r="HVR1" s="149"/>
      <c r="HVS1" s="149"/>
      <c r="HVT1" s="149"/>
      <c r="HVU1" s="149"/>
      <c r="HVV1" s="149"/>
      <c r="HVW1" s="149"/>
      <c r="HVX1" s="149"/>
      <c r="HVY1" s="149"/>
      <c r="HVZ1" s="149"/>
      <c r="HWA1" s="149"/>
      <c r="HWB1" s="149"/>
      <c r="HWC1" s="149"/>
      <c r="HWD1" s="149"/>
      <c r="HWE1" s="149"/>
      <c r="HWF1" s="149"/>
      <c r="HWG1" s="149"/>
      <c r="HWH1" s="149"/>
      <c r="HWI1" s="149"/>
      <c r="HWJ1" s="149"/>
      <c r="HWK1" s="149"/>
      <c r="HWL1" s="149"/>
      <c r="HWM1" s="149"/>
      <c r="HWN1" s="149"/>
      <c r="HWO1" s="149"/>
      <c r="HWP1" s="149"/>
      <c r="HWQ1" s="149"/>
      <c r="HWR1" s="149"/>
      <c r="HWS1" s="149"/>
      <c r="HWT1" s="149"/>
      <c r="HWU1" s="149"/>
      <c r="HWV1" s="149"/>
      <c r="HWW1" s="149"/>
      <c r="HWX1" s="149"/>
      <c r="HWY1" s="149"/>
      <c r="HWZ1" s="149"/>
      <c r="HXA1" s="149"/>
      <c r="HXB1" s="149"/>
      <c r="HXC1" s="149"/>
      <c r="HXD1" s="149"/>
      <c r="HXE1" s="149"/>
      <c r="HXF1" s="149"/>
      <c r="HXG1" s="149"/>
      <c r="HXH1" s="149"/>
      <c r="HXI1" s="149"/>
      <c r="HXJ1" s="149"/>
      <c r="HXK1" s="149"/>
      <c r="HXL1" s="149"/>
      <c r="HXM1" s="149"/>
      <c r="HXN1" s="149"/>
      <c r="HXO1" s="149"/>
      <c r="HXP1" s="149"/>
      <c r="HXQ1" s="149"/>
      <c r="HXR1" s="149"/>
      <c r="HXS1" s="149"/>
      <c r="HXT1" s="149"/>
      <c r="HXU1" s="149"/>
      <c r="HXV1" s="149"/>
      <c r="HXW1" s="149"/>
      <c r="HXX1" s="149"/>
      <c r="HXY1" s="149"/>
      <c r="HXZ1" s="149"/>
      <c r="HYA1" s="149"/>
      <c r="HYB1" s="149"/>
      <c r="HYC1" s="149"/>
      <c r="HYD1" s="149"/>
      <c r="HYE1" s="149"/>
      <c r="HYF1" s="149"/>
      <c r="HYG1" s="149"/>
      <c r="HYH1" s="149"/>
      <c r="HYI1" s="149"/>
      <c r="HYJ1" s="149"/>
      <c r="HYK1" s="149"/>
      <c r="HYL1" s="149"/>
      <c r="HYM1" s="149"/>
      <c r="HYN1" s="149"/>
      <c r="HYO1" s="149"/>
      <c r="HYP1" s="149"/>
      <c r="HYQ1" s="149"/>
      <c r="HYR1" s="149"/>
      <c r="HYS1" s="149"/>
      <c r="HYT1" s="149"/>
      <c r="HYU1" s="149"/>
      <c r="HYV1" s="149"/>
      <c r="HYW1" s="149"/>
      <c r="HYX1" s="149"/>
      <c r="HYY1" s="149"/>
      <c r="HYZ1" s="149"/>
      <c r="HZA1" s="149"/>
      <c r="HZB1" s="149"/>
      <c r="HZC1" s="149"/>
      <c r="HZD1" s="149"/>
      <c r="HZE1" s="149"/>
      <c r="HZF1" s="149"/>
      <c r="HZG1" s="149"/>
      <c r="HZH1" s="149"/>
      <c r="HZI1" s="149"/>
      <c r="HZJ1" s="149"/>
      <c r="HZK1" s="149"/>
      <c r="HZL1" s="149"/>
      <c r="HZM1" s="149"/>
      <c r="HZN1" s="149"/>
      <c r="HZO1" s="149"/>
      <c r="HZP1" s="149"/>
      <c r="HZQ1" s="149"/>
      <c r="HZR1" s="149"/>
      <c r="HZS1" s="149"/>
      <c r="HZT1" s="149"/>
      <c r="HZU1" s="149"/>
      <c r="HZV1" s="149"/>
      <c r="HZW1" s="149"/>
      <c r="HZX1" s="149"/>
      <c r="HZY1" s="149"/>
      <c r="HZZ1" s="149"/>
      <c r="IAA1" s="149"/>
      <c r="IAB1" s="149"/>
      <c r="IAC1" s="149"/>
      <c r="IAD1" s="149"/>
      <c r="IAE1" s="149"/>
      <c r="IAF1" s="149"/>
      <c r="IAG1" s="149"/>
      <c r="IAH1" s="149"/>
      <c r="IAI1" s="149"/>
      <c r="IAJ1" s="149"/>
      <c r="IAK1" s="149"/>
      <c r="IAL1" s="149"/>
      <c r="IAM1" s="149"/>
      <c r="IAN1" s="149"/>
      <c r="IAO1" s="149"/>
      <c r="IAP1" s="149"/>
      <c r="IAQ1" s="149"/>
      <c r="IAR1" s="149"/>
      <c r="IAS1" s="149"/>
      <c r="IAT1" s="149"/>
      <c r="IAU1" s="149"/>
      <c r="IAV1" s="149"/>
      <c r="IAW1" s="149"/>
      <c r="IAX1" s="149"/>
      <c r="IAY1" s="149"/>
      <c r="IAZ1" s="149"/>
      <c r="IBA1" s="149"/>
      <c r="IBB1" s="149"/>
      <c r="IBC1" s="149"/>
      <c r="IBD1" s="149"/>
      <c r="IBE1" s="149"/>
      <c r="IBF1" s="149"/>
      <c r="IBG1" s="149"/>
      <c r="IBH1" s="149"/>
      <c r="IBI1" s="149"/>
      <c r="IBJ1" s="149"/>
      <c r="IBK1" s="149"/>
      <c r="IBL1" s="149"/>
      <c r="IBM1" s="149"/>
      <c r="IBN1" s="149"/>
      <c r="IBO1" s="149"/>
      <c r="IBP1" s="149"/>
      <c r="IBQ1" s="149"/>
      <c r="IBR1" s="149"/>
      <c r="IBS1" s="149"/>
      <c r="IBT1" s="149"/>
      <c r="IBU1" s="149"/>
      <c r="IBV1" s="149"/>
      <c r="IBW1" s="149"/>
      <c r="IBX1" s="149"/>
      <c r="IBY1" s="149"/>
      <c r="IBZ1" s="149"/>
      <c r="ICA1" s="149"/>
      <c r="ICB1" s="149"/>
      <c r="ICC1" s="149"/>
      <c r="ICD1" s="149"/>
      <c r="ICE1" s="149"/>
      <c r="ICF1" s="149"/>
      <c r="ICG1" s="149"/>
      <c r="ICH1" s="149"/>
      <c r="ICI1" s="149"/>
      <c r="ICJ1" s="149"/>
      <c r="ICK1" s="149"/>
      <c r="ICL1" s="149"/>
      <c r="ICM1" s="149"/>
      <c r="ICN1" s="149"/>
      <c r="ICO1" s="149"/>
      <c r="ICP1" s="149"/>
      <c r="ICQ1" s="149"/>
      <c r="ICR1" s="149"/>
      <c r="ICS1" s="149"/>
      <c r="ICT1" s="149"/>
      <c r="ICU1" s="149"/>
      <c r="ICV1" s="149"/>
      <c r="ICW1" s="149"/>
      <c r="ICX1" s="149"/>
      <c r="ICY1" s="149"/>
      <c r="ICZ1" s="149"/>
      <c r="IDA1" s="149"/>
      <c r="IDB1" s="149"/>
      <c r="IDC1" s="149"/>
      <c r="IDD1" s="149"/>
      <c r="IDE1" s="149"/>
      <c r="IDF1" s="149"/>
      <c r="IDG1" s="149"/>
      <c r="IDH1" s="149"/>
      <c r="IDI1" s="149"/>
      <c r="IDJ1" s="149"/>
      <c r="IDK1" s="149"/>
      <c r="IDL1" s="149"/>
      <c r="IDM1" s="149"/>
      <c r="IDN1" s="149"/>
      <c r="IDO1" s="149"/>
      <c r="IDP1" s="149"/>
      <c r="IDQ1" s="149"/>
      <c r="IDR1" s="149"/>
      <c r="IDS1" s="149"/>
      <c r="IDT1" s="149"/>
      <c r="IDU1" s="149"/>
      <c r="IDV1" s="149"/>
      <c r="IDW1" s="149"/>
      <c r="IDX1" s="149"/>
      <c r="IDY1" s="149"/>
      <c r="IDZ1" s="149"/>
      <c r="IEA1" s="149"/>
      <c r="IEB1" s="149"/>
      <c r="IEC1" s="149"/>
      <c r="IED1" s="149"/>
      <c r="IEE1" s="149"/>
      <c r="IEF1" s="149"/>
      <c r="IEG1" s="149"/>
      <c r="IEH1" s="149"/>
      <c r="IEI1" s="149"/>
      <c r="IEJ1" s="149"/>
      <c r="IEK1" s="149"/>
      <c r="IEL1" s="149"/>
      <c r="IEM1" s="149"/>
      <c r="IEN1" s="149"/>
      <c r="IEO1" s="149"/>
      <c r="IEP1" s="149"/>
      <c r="IEQ1" s="149"/>
      <c r="IER1" s="149"/>
      <c r="IES1" s="149"/>
      <c r="IET1" s="149"/>
      <c r="IEU1" s="149"/>
      <c r="IEV1" s="149"/>
      <c r="IEW1" s="149"/>
      <c r="IEX1" s="149"/>
      <c r="IEY1" s="149"/>
      <c r="IEZ1" s="149"/>
      <c r="IFA1" s="149"/>
      <c r="IFB1" s="149"/>
      <c r="IFC1" s="149"/>
      <c r="IFD1" s="149"/>
      <c r="IFE1" s="149"/>
      <c r="IFF1" s="149"/>
      <c r="IFG1" s="149"/>
      <c r="IFH1" s="149"/>
      <c r="IFI1" s="149"/>
      <c r="IFJ1" s="149"/>
      <c r="IFK1" s="149"/>
      <c r="IFL1" s="149"/>
      <c r="IFM1" s="149"/>
      <c r="IFN1" s="149"/>
      <c r="IFO1" s="149"/>
      <c r="IFP1" s="149"/>
      <c r="IFQ1" s="149"/>
      <c r="IFR1" s="149"/>
      <c r="IFS1" s="149"/>
      <c r="IFT1" s="149"/>
      <c r="IFU1" s="149"/>
      <c r="IFV1" s="149"/>
      <c r="IFW1" s="149"/>
      <c r="IFX1" s="149"/>
      <c r="IFY1" s="149"/>
      <c r="IFZ1" s="149"/>
      <c r="IGA1" s="149"/>
      <c r="IGB1" s="149"/>
      <c r="IGC1" s="149"/>
      <c r="IGD1" s="149"/>
      <c r="IGE1" s="149"/>
      <c r="IGF1" s="149"/>
      <c r="IGG1" s="149"/>
      <c r="IGH1" s="149"/>
      <c r="IGI1" s="149"/>
      <c r="IGJ1" s="149"/>
      <c r="IGK1" s="149"/>
      <c r="IGL1" s="149"/>
      <c r="IGM1" s="149"/>
      <c r="IGN1" s="149"/>
      <c r="IGO1" s="149"/>
      <c r="IGP1" s="149"/>
      <c r="IGQ1" s="149"/>
      <c r="IGR1" s="149"/>
      <c r="IGS1" s="149"/>
      <c r="IGT1" s="149"/>
      <c r="IGU1" s="149"/>
      <c r="IGV1" s="149"/>
      <c r="IGW1" s="149"/>
      <c r="IGX1" s="149"/>
      <c r="IGY1" s="149"/>
      <c r="IGZ1" s="149"/>
      <c r="IHA1" s="149"/>
      <c r="IHB1" s="149"/>
      <c r="IHC1" s="149"/>
      <c r="IHD1" s="149"/>
      <c r="IHE1" s="149"/>
      <c r="IHF1" s="149"/>
      <c r="IHG1" s="149"/>
      <c r="IHH1" s="149"/>
      <c r="IHI1" s="149"/>
      <c r="IHJ1" s="149"/>
      <c r="IHK1" s="149"/>
      <c r="IHL1" s="149"/>
      <c r="IHM1" s="149"/>
      <c r="IHN1" s="149"/>
      <c r="IHO1" s="149"/>
      <c r="IHP1" s="149"/>
      <c r="IHQ1" s="149"/>
      <c r="IHR1" s="149"/>
      <c r="IHS1" s="149"/>
      <c r="IHT1" s="149"/>
      <c r="IHU1" s="149"/>
      <c r="IHV1" s="149"/>
      <c r="IHW1" s="149"/>
      <c r="IHX1" s="149"/>
      <c r="IHY1" s="149"/>
      <c r="IHZ1" s="149"/>
      <c r="IIA1" s="149"/>
      <c r="IIB1" s="149"/>
      <c r="IIC1" s="149"/>
      <c r="IID1" s="149"/>
      <c r="IIE1" s="149"/>
      <c r="IIF1" s="149"/>
      <c r="IIG1" s="149"/>
      <c r="IIH1" s="149"/>
      <c r="III1" s="149"/>
      <c r="IIJ1" s="149"/>
      <c r="IIK1" s="149"/>
      <c r="IIL1" s="149"/>
      <c r="IIM1" s="149"/>
      <c r="IIN1" s="149"/>
      <c r="IIO1" s="149"/>
      <c r="IIP1" s="149"/>
      <c r="IIQ1" s="149"/>
      <c r="IIR1" s="149"/>
      <c r="IIS1" s="149"/>
      <c r="IIT1" s="149"/>
      <c r="IIU1" s="149"/>
      <c r="IIV1" s="149"/>
      <c r="IIW1" s="149"/>
      <c r="IIX1" s="149"/>
      <c r="IIY1" s="149"/>
      <c r="IIZ1" s="149"/>
      <c r="IJA1" s="149"/>
      <c r="IJB1" s="149"/>
      <c r="IJC1" s="149"/>
      <c r="IJD1" s="149"/>
      <c r="IJE1" s="149"/>
      <c r="IJF1" s="149"/>
      <c r="IJG1" s="149"/>
      <c r="IJH1" s="149"/>
      <c r="IJI1" s="149"/>
      <c r="IJJ1" s="149"/>
      <c r="IJK1" s="149"/>
      <c r="IJL1" s="149"/>
      <c r="IJM1" s="149"/>
      <c r="IJN1" s="149"/>
      <c r="IJO1" s="149"/>
      <c r="IJP1" s="149"/>
      <c r="IJQ1" s="149"/>
      <c r="IJR1" s="149"/>
      <c r="IJS1" s="149"/>
      <c r="IJT1" s="149"/>
      <c r="IJU1" s="149"/>
      <c r="IJV1" s="149"/>
      <c r="IJW1" s="149"/>
      <c r="IJX1" s="149"/>
      <c r="IJY1" s="149"/>
      <c r="IJZ1" s="149"/>
      <c r="IKA1" s="149"/>
      <c r="IKB1" s="149"/>
      <c r="IKC1" s="149"/>
      <c r="IKD1" s="149"/>
      <c r="IKE1" s="149"/>
      <c r="IKF1" s="149"/>
      <c r="IKG1" s="149"/>
      <c r="IKH1" s="149"/>
      <c r="IKI1" s="149"/>
      <c r="IKJ1" s="149"/>
      <c r="IKK1" s="149"/>
      <c r="IKL1" s="149"/>
      <c r="IKM1" s="149"/>
      <c r="IKN1" s="149"/>
      <c r="IKO1" s="149"/>
      <c r="IKP1" s="149"/>
      <c r="IKQ1" s="149"/>
      <c r="IKR1" s="149"/>
      <c r="IKS1" s="149"/>
      <c r="IKT1" s="149"/>
      <c r="IKU1" s="149"/>
      <c r="IKV1" s="149"/>
      <c r="IKW1" s="149"/>
      <c r="IKX1" s="149"/>
      <c r="IKY1" s="149"/>
      <c r="IKZ1" s="149"/>
      <c r="ILA1" s="149"/>
      <c r="ILB1" s="149"/>
      <c r="ILC1" s="149"/>
      <c r="ILD1" s="149"/>
      <c r="ILE1" s="149"/>
      <c r="ILF1" s="149"/>
      <c r="ILG1" s="149"/>
      <c r="ILH1" s="149"/>
      <c r="ILI1" s="149"/>
      <c r="ILJ1" s="149"/>
      <c r="ILK1" s="149"/>
      <c r="ILL1" s="149"/>
      <c r="ILM1" s="149"/>
      <c r="ILN1" s="149"/>
      <c r="ILO1" s="149"/>
      <c r="ILP1" s="149"/>
      <c r="ILQ1" s="149"/>
      <c r="ILR1" s="149"/>
      <c r="ILS1" s="149"/>
      <c r="ILT1" s="149"/>
      <c r="ILU1" s="149"/>
      <c r="ILV1" s="149"/>
      <c r="ILW1" s="149"/>
      <c r="ILX1" s="149"/>
      <c r="ILY1" s="149"/>
      <c r="ILZ1" s="149"/>
      <c r="IMA1" s="149"/>
      <c r="IMB1" s="149"/>
      <c r="IMC1" s="149"/>
      <c r="IMD1" s="149"/>
      <c r="IME1" s="149"/>
      <c r="IMF1" s="149"/>
      <c r="IMG1" s="149"/>
      <c r="IMH1" s="149"/>
      <c r="IMI1" s="149"/>
      <c r="IMJ1" s="149"/>
      <c r="IMK1" s="149"/>
      <c r="IML1" s="149"/>
      <c r="IMM1" s="149"/>
      <c r="IMN1" s="149"/>
      <c r="IMO1" s="149"/>
      <c r="IMP1" s="149"/>
      <c r="IMQ1" s="149"/>
      <c r="IMR1" s="149"/>
      <c r="IMS1" s="149"/>
      <c r="IMT1" s="149"/>
      <c r="IMU1" s="149"/>
      <c r="IMV1" s="149"/>
      <c r="IMW1" s="149"/>
      <c r="IMX1" s="149"/>
      <c r="IMY1" s="149"/>
      <c r="IMZ1" s="149"/>
      <c r="INA1" s="149"/>
      <c r="INB1" s="149"/>
      <c r="INC1" s="149"/>
      <c r="IND1" s="149"/>
      <c r="INE1" s="149"/>
      <c r="INF1" s="149"/>
      <c r="ING1" s="149"/>
      <c r="INH1" s="149"/>
      <c r="INI1" s="149"/>
      <c r="INJ1" s="149"/>
      <c r="INK1" s="149"/>
      <c r="INL1" s="149"/>
      <c r="INM1" s="149"/>
      <c r="INN1" s="149"/>
      <c r="INO1" s="149"/>
      <c r="INP1" s="149"/>
      <c r="INQ1" s="149"/>
      <c r="INR1" s="149"/>
      <c r="INS1" s="149"/>
      <c r="INT1" s="149"/>
      <c r="INU1" s="149"/>
      <c r="INV1" s="149"/>
      <c r="INW1" s="149"/>
      <c r="INX1" s="149"/>
      <c r="INY1" s="149"/>
      <c r="INZ1" s="149"/>
      <c r="IOA1" s="149"/>
      <c r="IOB1" s="149"/>
      <c r="IOC1" s="149"/>
      <c r="IOD1" s="149"/>
      <c r="IOE1" s="149"/>
      <c r="IOF1" s="149"/>
      <c r="IOG1" s="149"/>
      <c r="IOH1" s="149"/>
      <c r="IOI1" s="149"/>
      <c r="IOJ1" s="149"/>
      <c r="IOK1" s="149"/>
      <c r="IOL1" s="149"/>
      <c r="IOM1" s="149"/>
      <c r="ION1" s="149"/>
      <c r="IOO1" s="149"/>
      <c r="IOP1" s="149"/>
      <c r="IOQ1" s="149"/>
      <c r="IOR1" s="149"/>
      <c r="IOS1" s="149"/>
      <c r="IOT1" s="149"/>
      <c r="IOU1" s="149"/>
      <c r="IOV1" s="149"/>
      <c r="IOW1" s="149"/>
      <c r="IOX1" s="149"/>
      <c r="IOY1" s="149"/>
      <c r="IOZ1" s="149"/>
      <c r="IPA1" s="149"/>
      <c r="IPB1" s="149"/>
      <c r="IPC1" s="149"/>
      <c r="IPD1" s="149"/>
      <c r="IPE1" s="149"/>
      <c r="IPF1" s="149"/>
      <c r="IPG1" s="149"/>
      <c r="IPH1" s="149"/>
      <c r="IPI1" s="149"/>
      <c r="IPJ1" s="149"/>
      <c r="IPK1" s="149"/>
      <c r="IPL1" s="149"/>
      <c r="IPM1" s="149"/>
      <c r="IPN1" s="149"/>
      <c r="IPO1" s="149"/>
      <c r="IPP1" s="149"/>
      <c r="IPQ1" s="149"/>
      <c r="IPR1" s="149"/>
      <c r="IPS1" s="149"/>
      <c r="IPT1" s="149"/>
      <c r="IPU1" s="149"/>
      <c r="IPV1" s="149"/>
      <c r="IPW1" s="149"/>
      <c r="IPX1" s="149"/>
      <c r="IPY1" s="149"/>
      <c r="IPZ1" s="149"/>
      <c r="IQA1" s="149"/>
      <c r="IQB1" s="149"/>
      <c r="IQC1" s="149"/>
      <c r="IQD1" s="149"/>
      <c r="IQE1" s="149"/>
      <c r="IQF1" s="149"/>
      <c r="IQG1" s="149"/>
      <c r="IQH1" s="149"/>
      <c r="IQI1" s="149"/>
      <c r="IQJ1" s="149"/>
      <c r="IQK1" s="149"/>
      <c r="IQL1" s="149"/>
      <c r="IQM1" s="149"/>
      <c r="IQN1" s="149"/>
      <c r="IQO1" s="149"/>
      <c r="IQP1" s="149"/>
      <c r="IQQ1" s="149"/>
      <c r="IQR1" s="149"/>
      <c r="IQS1" s="149"/>
      <c r="IQT1" s="149"/>
      <c r="IQU1" s="149"/>
      <c r="IQV1" s="149"/>
      <c r="IQW1" s="149"/>
      <c r="IQX1" s="149"/>
      <c r="IQY1" s="149"/>
      <c r="IQZ1" s="149"/>
      <c r="IRA1" s="149"/>
      <c r="IRB1" s="149"/>
      <c r="IRC1" s="149"/>
      <c r="IRD1" s="149"/>
      <c r="IRE1" s="149"/>
      <c r="IRF1" s="149"/>
      <c r="IRG1" s="149"/>
      <c r="IRH1" s="149"/>
      <c r="IRI1" s="149"/>
      <c r="IRJ1" s="149"/>
      <c r="IRK1" s="149"/>
      <c r="IRL1" s="149"/>
      <c r="IRM1" s="149"/>
      <c r="IRN1" s="149"/>
      <c r="IRO1" s="149"/>
      <c r="IRP1" s="149"/>
      <c r="IRQ1" s="149"/>
      <c r="IRR1" s="149"/>
      <c r="IRS1" s="149"/>
      <c r="IRT1" s="149"/>
      <c r="IRU1" s="149"/>
      <c r="IRV1" s="149"/>
      <c r="IRW1" s="149"/>
      <c r="IRX1" s="149"/>
      <c r="IRY1" s="149"/>
      <c r="IRZ1" s="149"/>
      <c r="ISA1" s="149"/>
      <c r="ISB1" s="149"/>
      <c r="ISC1" s="149"/>
      <c r="ISD1" s="149"/>
      <c r="ISE1" s="149"/>
      <c r="ISF1" s="149"/>
      <c r="ISG1" s="149"/>
      <c r="ISH1" s="149"/>
      <c r="ISI1" s="149"/>
      <c r="ISJ1" s="149"/>
      <c r="ISK1" s="149"/>
      <c r="ISL1" s="149"/>
      <c r="ISM1" s="149"/>
      <c r="ISN1" s="149"/>
      <c r="ISO1" s="149"/>
      <c r="ISP1" s="149"/>
      <c r="ISQ1" s="149"/>
      <c r="ISR1" s="149"/>
      <c r="ISS1" s="149"/>
      <c r="IST1" s="149"/>
      <c r="ISU1" s="149"/>
      <c r="ISV1" s="149"/>
      <c r="ISW1" s="149"/>
      <c r="ISX1" s="149"/>
      <c r="ISY1" s="149"/>
      <c r="ISZ1" s="149"/>
      <c r="ITA1" s="149"/>
      <c r="ITB1" s="149"/>
      <c r="ITC1" s="149"/>
      <c r="ITD1" s="149"/>
      <c r="ITE1" s="149"/>
      <c r="ITF1" s="149"/>
      <c r="ITG1" s="149"/>
      <c r="ITH1" s="149"/>
      <c r="ITI1" s="149"/>
      <c r="ITJ1" s="149"/>
      <c r="ITK1" s="149"/>
      <c r="ITL1" s="149"/>
      <c r="ITM1" s="149"/>
      <c r="ITN1" s="149"/>
      <c r="ITO1" s="149"/>
      <c r="ITP1" s="149"/>
      <c r="ITQ1" s="149"/>
      <c r="ITR1" s="149"/>
      <c r="ITS1" s="149"/>
      <c r="ITT1" s="149"/>
      <c r="ITU1" s="149"/>
      <c r="ITV1" s="149"/>
      <c r="ITW1" s="149"/>
      <c r="ITX1" s="149"/>
      <c r="ITY1" s="149"/>
      <c r="ITZ1" s="149"/>
      <c r="IUA1" s="149"/>
      <c r="IUB1" s="149"/>
      <c r="IUC1" s="149"/>
      <c r="IUD1" s="149"/>
      <c r="IUE1" s="149"/>
      <c r="IUF1" s="149"/>
      <c r="IUG1" s="149"/>
      <c r="IUH1" s="149"/>
      <c r="IUI1" s="149"/>
      <c r="IUJ1" s="149"/>
      <c r="IUK1" s="149"/>
      <c r="IUL1" s="149"/>
      <c r="IUM1" s="149"/>
      <c r="IUN1" s="149"/>
      <c r="IUO1" s="149"/>
      <c r="IUP1" s="149"/>
      <c r="IUQ1" s="149"/>
      <c r="IUR1" s="149"/>
      <c r="IUS1" s="149"/>
      <c r="IUT1" s="149"/>
      <c r="IUU1" s="149"/>
      <c r="IUV1" s="149"/>
      <c r="IUW1" s="149"/>
      <c r="IUX1" s="149"/>
      <c r="IUY1" s="149"/>
      <c r="IUZ1" s="149"/>
      <c r="IVA1" s="149"/>
      <c r="IVB1" s="149"/>
      <c r="IVC1" s="149"/>
      <c r="IVD1" s="149"/>
      <c r="IVE1" s="149"/>
      <c r="IVF1" s="149"/>
      <c r="IVG1" s="149"/>
      <c r="IVH1" s="149"/>
      <c r="IVI1" s="149"/>
      <c r="IVJ1" s="149"/>
      <c r="IVK1" s="149"/>
      <c r="IVL1" s="149"/>
      <c r="IVM1" s="149"/>
      <c r="IVN1" s="149"/>
      <c r="IVO1" s="149"/>
      <c r="IVP1" s="149"/>
      <c r="IVQ1" s="149"/>
      <c r="IVR1" s="149"/>
      <c r="IVS1" s="149"/>
      <c r="IVT1" s="149"/>
      <c r="IVU1" s="149"/>
      <c r="IVV1" s="149"/>
      <c r="IVW1" s="149"/>
      <c r="IVX1" s="149"/>
      <c r="IVY1" s="149"/>
      <c r="IVZ1" s="149"/>
      <c r="IWA1" s="149"/>
      <c r="IWB1" s="149"/>
      <c r="IWC1" s="149"/>
      <c r="IWD1" s="149"/>
      <c r="IWE1" s="149"/>
      <c r="IWF1" s="149"/>
      <c r="IWG1" s="149"/>
      <c r="IWH1" s="149"/>
      <c r="IWI1" s="149"/>
      <c r="IWJ1" s="149"/>
      <c r="IWK1" s="149"/>
      <c r="IWL1" s="149"/>
      <c r="IWM1" s="149"/>
      <c r="IWN1" s="149"/>
      <c r="IWO1" s="149"/>
      <c r="IWP1" s="149"/>
      <c r="IWQ1" s="149"/>
      <c r="IWR1" s="149"/>
      <c r="IWS1" s="149"/>
      <c r="IWT1" s="149"/>
      <c r="IWU1" s="149"/>
      <c r="IWV1" s="149"/>
      <c r="IWW1" s="149"/>
      <c r="IWX1" s="149"/>
      <c r="IWY1" s="149"/>
      <c r="IWZ1" s="149"/>
      <c r="IXA1" s="149"/>
      <c r="IXB1" s="149"/>
      <c r="IXC1" s="149"/>
      <c r="IXD1" s="149"/>
      <c r="IXE1" s="149"/>
      <c r="IXF1" s="149"/>
      <c r="IXG1" s="149"/>
      <c r="IXH1" s="149"/>
      <c r="IXI1" s="149"/>
      <c r="IXJ1" s="149"/>
      <c r="IXK1" s="149"/>
      <c r="IXL1" s="149"/>
      <c r="IXM1" s="149"/>
      <c r="IXN1" s="149"/>
      <c r="IXO1" s="149"/>
      <c r="IXP1" s="149"/>
      <c r="IXQ1" s="149"/>
      <c r="IXR1" s="149"/>
      <c r="IXS1" s="149"/>
      <c r="IXT1" s="149"/>
      <c r="IXU1" s="149"/>
      <c r="IXV1" s="149"/>
      <c r="IXW1" s="149"/>
      <c r="IXX1" s="149"/>
      <c r="IXY1" s="149"/>
      <c r="IXZ1" s="149"/>
      <c r="IYA1" s="149"/>
      <c r="IYB1" s="149"/>
      <c r="IYC1" s="149"/>
      <c r="IYD1" s="149"/>
      <c r="IYE1" s="149"/>
      <c r="IYF1" s="149"/>
      <c r="IYG1" s="149"/>
      <c r="IYH1" s="149"/>
      <c r="IYI1" s="149"/>
      <c r="IYJ1" s="149"/>
      <c r="IYK1" s="149"/>
      <c r="IYL1" s="149"/>
      <c r="IYM1" s="149"/>
      <c r="IYN1" s="149"/>
      <c r="IYO1" s="149"/>
      <c r="IYP1" s="149"/>
      <c r="IYQ1" s="149"/>
      <c r="IYR1" s="149"/>
      <c r="IYS1" s="149"/>
      <c r="IYT1" s="149"/>
      <c r="IYU1" s="149"/>
      <c r="IYV1" s="149"/>
      <c r="IYW1" s="149"/>
      <c r="IYX1" s="149"/>
      <c r="IYY1" s="149"/>
      <c r="IYZ1" s="149"/>
      <c r="IZA1" s="149"/>
      <c r="IZB1" s="149"/>
      <c r="IZC1" s="149"/>
      <c r="IZD1" s="149"/>
      <c r="IZE1" s="149"/>
      <c r="IZF1" s="149"/>
      <c r="IZG1" s="149"/>
      <c r="IZH1" s="149"/>
      <c r="IZI1" s="149"/>
      <c r="IZJ1" s="149"/>
      <c r="IZK1" s="149"/>
      <c r="IZL1" s="149"/>
      <c r="IZM1" s="149"/>
      <c r="IZN1" s="149"/>
      <c r="IZO1" s="149"/>
      <c r="IZP1" s="149"/>
      <c r="IZQ1" s="149"/>
      <c r="IZR1" s="149"/>
      <c r="IZS1" s="149"/>
      <c r="IZT1" s="149"/>
      <c r="IZU1" s="149"/>
      <c r="IZV1" s="149"/>
      <c r="IZW1" s="149"/>
      <c r="IZX1" s="149"/>
      <c r="IZY1" s="149"/>
      <c r="IZZ1" s="149"/>
      <c r="JAA1" s="149"/>
      <c r="JAB1" s="149"/>
      <c r="JAC1" s="149"/>
      <c r="JAD1" s="149"/>
      <c r="JAE1" s="149"/>
      <c r="JAF1" s="149"/>
      <c r="JAG1" s="149"/>
      <c r="JAH1" s="149"/>
      <c r="JAI1" s="149"/>
      <c r="JAJ1" s="149"/>
      <c r="JAK1" s="149"/>
      <c r="JAL1" s="149"/>
      <c r="JAM1" s="149"/>
      <c r="JAN1" s="149"/>
      <c r="JAO1" s="149"/>
      <c r="JAP1" s="149"/>
      <c r="JAQ1" s="149"/>
      <c r="JAR1" s="149"/>
      <c r="JAS1" s="149"/>
      <c r="JAT1" s="149"/>
      <c r="JAU1" s="149"/>
      <c r="JAV1" s="149"/>
      <c r="JAW1" s="149"/>
      <c r="JAX1" s="149"/>
      <c r="JAY1" s="149"/>
      <c r="JAZ1" s="149"/>
      <c r="JBA1" s="149"/>
      <c r="JBB1" s="149"/>
      <c r="JBC1" s="149"/>
      <c r="JBD1" s="149"/>
      <c r="JBE1" s="149"/>
      <c r="JBF1" s="149"/>
      <c r="JBG1" s="149"/>
      <c r="JBH1" s="149"/>
      <c r="JBI1" s="149"/>
      <c r="JBJ1" s="149"/>
      <c r="JBK1" s="149"/>
      <c r="JBL1" s="149"/>
      <c r="JBM1" s="149"/>
      <c r="JBN1" s="149"/>
      <c r="JBO1" s="149"/>
      <c r="JBP1" s="149"/>
      <c r="JBQ1" s="149"/>
      <c r="JBR1" s="149"/>
      <c r="JBS1" s="149"/>
      <c r="JBT1" s="149"/>
      <c r="JBU1" s="149"/>
      <c r="JBV1" s="149"/>
      <c r="JBW1" s="149"/>
      <c r="JBX1" s="149"/>
      <c r="JBY1" s="149"/>
      <c r="JBZ1" s="149"/>
      <c r="JCA1" s="149"/>
      <c r="JCB1" s="149"/>
      <c r="JCC1" s="149"/>
      <c r="JCD1" s="149"/>
      <c r="JCE1" s="149"/>
      <c r="JCF1" s="149"/>
      <c r="JCG1" s="149"/>
      <c r="JCH1" s="149"/>
      <c r="JCI1" s="149"/>
      <c r="JCJ1" s="149"/>
      <c r="JCK1" s="149"/>
      <c r="JCL1" s="149"/>
      <c r="JCM1" s="149"/>
      <c r="JCN1" s="149"/>
      <c r="JCO1" s="149"/>
      <c r="JCP1" s="149"/>
      <c r="JCQ1" s="149"/>
      <c r="JCR1" s="149"/>
      <c r="JCS1" s="149"/>
      <c r="JCT1" s="149"/>
      <c r="JCU1" s="149"/>
      <c r="JCV1" s="149"/>
      <c r="JCW1" s="149"/>
      <c r="JCX1" s="149"/>
      <c r="JCY1" s="149"/>
      <c r="JCZ1" s="149"/>
      <c r="JDA1" s="149"/>
      <c r="JDB1" s="149"/>
      <c r="JDC1" s="149"/>
      <c r="JDD1" s="149"/>
      <c r="JDE1" s="149"/>
      <c r="JDF1" s="149"/>
      <c r="JDG1" s="149"/>
      <c r="JDH1" s="149"/>
      <c r="JDI1" s="149"/>
      <c r="JDJ1" s="149"/>
      <c r="JDK1" s="149"/>
      <c r="JDL1" s="149"/>
      <c r="JDM1" s="149"/>
      <c r="JDN1" s="149"/>
      <c r="JDO1" s="149"/>
      <c r="JDP1" s="149"/>
      <c r="JDQ1" s="149"/>
      <c r="JDR1" s="149"/>
      <c r="JDS1" s="149"/>
      <c r="JDT1" s="149"/>
      <c r="JDU1" s="149"/>
      <c r="JDV1" s="149"/>
      <c r="JDW1" s="149"/>
      <c r="JDX1" s="149"/>
      <c r="JDY1" s="149"/>
      <c r="JDZ1" s="149"/>
      <c r="JEA1" s="149"/>
      <c r="JEB1" s="149"/>
      <c r="JEC1" s="149"/>
      <c r="JED1" s="149"/>
      <c r="JEE1" s="149"/>
      <c r="JEF1" s="149"/>
      <c r="JEG1" s="149"/>
      <c r="JEH1" s="149"/>
      <c r="JEI1" s="149"/>
      <c r="JEJ1" s="149"/>
      <c r="JEK1" s="149"/>
      <c r="JEL1" s="149"/>
      <c r="JEM1" s="149"/>
      <c r="JEN1" s="149"/>
      <c r="JEO1" s="149"/>
      <c r="JEP1" s="149"/>
      <c r="JEQ1" s="149"/>
      <c r="JER1" s="149"/>
      <c r="JES1" s="149"/>
      <c r="JET1" s="149"/>
      <c r="JEU1" s="149"/>
      <c r="JEV1" s="149"/>
      <c r="JEW1" s="149"/>
      <c r="JEX1" s="149"/>
      <c r="JEY1" s="149"/>
      <c r="JEZ1" s="149"/>
      <c r="JFA1" s="149"/>
      <c r="JFB1" s="149"/>
      <c r="JFC1" s="149"/>
      <c r="JFD1" s="149"/>
      <c r="JFE1" s="149"/>
      <c r="JFF1" s="149"/>
      <c r="JFG1" s="149"/>
      <c r="JFH1" s="149"/>
      <c r="JFI1" s="149"/>
      <c r="JFJ1" s="149"/>
      <c r="JFK1" s="149"/>
      <c r="JFL1" s="149"/>
      <c r="JFM1" s="149"/>
      <c r="JFN1" s="149"/>
      <c r="JFO1" s="149"/>
      <c r="JFP1" s="149"/>
      <c r="JFQ1" s="149"/>
      <c r="JFR1" s="149"/>
      <c r="JFS1" s="149"/>
      <c r="JFT1" s="149"/>
      <c r="JFU1" s="149"/>
      <c r="JFV1" s="149"/>
      <c r="JFW1" s="149"/>
      <c r="JFX1" s="149"/>
      <c r="JFY1" s="149"/>
      <c r="JFZ1" s="149"/>
      <c r="JGA1" s="149"/>
      <c r="JGB1" s="149"/>
      <c r="JGC1" s="149"/>
      <c r="JGD1" s="149"/>
      <c r="JGE1" s="149"/>
      <c r="JGF1" s="149"/>
      <c r="JGG1" s="149"/>
      <c r="JGH1" s="149"/>
      <c r="JGI1" s="149"/>
      <c r="JGJ1" s="149"/>
      <c r="JGK1" s="149"/>
      <c r="JGL1" s="149"/>
      <c r="JGM1" s="149"/>
      <c r="JGN1" s="149"/>
      <c r="JGO1" s="149"/>
      <c r="JGP1" s="149"/>
      <c r="JGQ1" s="149"/>
      <c r="JGR1" s="149"/>
      <c r="JGS1" s="149"/>
      <c r="JGT1" s="149"/>
      <c r="JGU1" s="149"/>
      <c r="JGV1" s="149"/>
      <c r="JGW1" s="149"/>
      <c r="JGX1" s="149"/>
      <c r="JGY1" s="149"/>
      <c r="JGZ1" s="149"/>
      <c r="JHA1" s="149"/>
      <c r="JHB1" s="149"/>
      <c r="JHC1" s="149"/>
      <c r="JHD1" s="149"/>
      <c r="JHE1" s="149"/>
      <c r="JHF1" s="149"/>
      <c r="JHG1" s="149"/>
      <c r="JHH1" s="149"/>
      <c r="JHI1" s="149"/>
      <c r="JHJ1" s="149"/>
      <c r="JHK1" s="149"/>
      <c r="JHL1" s="149"/>
      <c r="JHM1" s="149"/>
      <c r="JHN1" s="149"/>
      <c r="JHO1" s="149"/>
      <c r="JHP1" s="149"/>
      <c r="JHQ1" s="149"/>
      <c r="JHR1" s="149"/>
      <c r="JHS1" s="149"/>
      <c r="JHT1" s="149"/>
      <c r="JHU1" s="149"/>
      <c r="JHV1" s="149"/>
      <c r="JHW1" s="149"/>
      <c r="JHX1" s="149"/>
      <c r="JHY1" s="149"/>
      <c r="JHZ1" s="149"/>
      <c r="JIA1" s="149"/>
      <c r="JIB1" s="149"/>
      <c r="JIC1" s="149"/>
      <c r="JID1" s="149"/>
      <c r="JIE1" s="149"/>
      <c r="JIF1" s="149"/>
      <c r="JIG1" s="149"/>
      <c r="JIH1" s="149"/>
      <c r="JII1" s="149"/>
      <c r="JIJ1" s="149"/>
      <c r="JIK1" s="149"/>
      <c r="JIL1" s="149"/>
      <c r="JIM1" s="149"/>
      <c r="JIN1" s="149"/>
      <c r="JIO1" s="149"/>
      <c r="JIP1" s="149"/>
      <c r="JIQ1" s="149"/>
      <c r="JIR1" s="149"/>
      <c r="JIS1" s="149"/>
      <c r="JIT1" s="149"/>
      <c r="JIU1" s="149"/>
      <c r="JIV1" s="149"/>
      <c r="JIW1" s="149"/>
      <c r="JIX1" s="149"/>
      <c r="JIY1" s="149"/>
      <c r="JIZ1" s="149"/>
      <c r="JJA1" s="149"/>
      <c r="JJB1" s="149"/>
      <c r="JJC1" s="149"/>
      <c r="JJD1" s="149"/>
      <c r="JJE1" s="149"/>
      <c r="JJF1" s="149"/>
      <c r="JJG1" s="149"/>
      <c r="JJH1" s="149"/>
      <c r="JJI1" s="149"/>
      <c r="JJJ1" s="149"/>
      <c r="JJK1" s="149"/>
      <c r="JJL1" s="149"/>
      <c r="JJM1" s="149"/>
      <c r="JJN1" s="149"/>
      <c r="JJO1" s="149"/>
      <c r="JJP1" s="149"/>
      <c r="JJQ1" s="149"/>
      <c r="JJR1" s="149"/>
      <c r="JJS1" s="149"/>
      <c r="JJT1" s="149"/>
      <c r="JJU1" s="149"/>
      <c r="JJV1" s="149"/>
      <c r="JJW1" s="149"/>
      <c r="JJX1" s="149"/>
      <c r="JJY1" s="149"/>
      <c r="JJZ1" s="149"/>
      <c r="JKA1" s="149"/>
      <c r="JKB1" s="149"/>
      <c r="JKC1" s="149"/>
      <c r="JKD1" s="149"/>
      <c r="JKE1" s="149"/>
      <c r="JKF1" s="149"/>
      <c r="JKG1" s="149"/>
      <c r="JKH1" s="149"/>
      <c r="JKI1" s="149"/>
      <c r="JKJ1" s="149"/>
      <c r="JKK1" s="149"/>
      <c r="JKL1" s="149"/>
      <c r="JKM1" s="149"/>
      <c r="JKN1" s="149"/>
      <c r="JKO1" s="149"/>
      <c r="JKP1" s="149"/>
      <c r="JKQ1" s="149"/>
      <c r="JKR1" s="149"/>
      <c r="JKS1" s="149"/>
      <c r="JKT1" s="149"/>
      <c r="JKU1" s="149"/>
      <c r="JKV1" s="149"/>
      <c r="JKW1" s="149"/>
      <c r="JKX1" s="149"/>
      <c r="JKY1" s="149"/>
      <c r="JKZ1" s="149"/>
      <c r="JLA1" s="149"/>
      <c r="JLB1" s="149"/>
      <c r="JLC1" s="149"/>
      <c r="JLD1" s="149"/>
      <c r="JLE1" s="149"/>
      <c r="JLF1" s="149"/>
      <c r="JLG1" s="149"/>
      <c r="JLH1" s="149"/>
      <c r="JLI1" s="149"/>
      <c r="JLJ1" s="149"/>
      <c r="JLK1" s="149"/>
      <c r="JLL1" s="149"/>
      <c r="JLM1" s="149"/>
      <c r="JLN1" s="149"/>
      <c r="JLO1" s="149"/>
      <c r="JLP1" s="149"/>
      <c r="JLQ1" s="149"/>
      <c r="JLR1" s="149"/>
      <c r="JLS1" s="149"/>
      <c r="JLT1" s="149"/>
      <c r="JLU1" s="149"/>
      <c r="JLV1" s="149"/>
      <c r="JLW1" s="149"/>
      <c r="JLX1" s="149"/>
      <c r="JLY1" s="149"/>
      <c r="JLZ1" s="149"/>
      <c r="JMA1" s="149"/>
      <c r="JMB1" s="149"/>
      <c r="JMC1" s="149"/>
      <c r="JMD1" s="149"/>
      <c r="JME1" s="149"/>
      <c r="JMF1" s="149"/>
      <c r="JMG1" s="149"/>
      <c r="JMH1" s="149"/>
      <c r="JMI1" s="149"/>
      <c r="JMJ1" s="149"/>
      <c r="JMK1" s="149"/>
      <c r="JML1" s="149"/>
      <c r="JMM1" s="149"/>
      <c r="JMN1" s="149"/>
      <c r="JMO1" s="149"/>
      <c r="JMP1" s="149"/>
      <c r="JMQ1" s="149"/>
      <c r="JMR1" s="149"/>
      <c r="JMS1" s="149"/>
      <c r="JMT1" s="149"/>
      <c r="JMU1" s="149"/>
      <c r="JMV1" s="149"/>
      <c r="JMW1" s="149"/>
      <c r="JMX1" s="149"/>
      <c r="JMY1" s="149"/>
      <c r="JMZ1" s="149"/>
      <c r="JNA1" s="149"/>
      <c r="JNB1" s="149"/>
      <c r="JNC1" s="149"/>
      <c r="JND1" s="149"/>
      <c r="JNE1" s="149"/>
      <c r="JNF1" s="149"/>
      <c r="JNG1" s="149"/>
      <c r="JNH1" s="149"/>
      <c r="JNI1" s="149"/>
      <c r="JNJ1" s="149"/>
      <c r="JNK1" s="149"/>
      <c r="JNL1" s="149"/>
      <c r="JNM1" s="149"/>
      <c r="JNN1" s="149"/>
      <c r="JNO1" s="149"/>
      <c r="JNP1" s="149"/>
      <c r="JNQ1" s="149"/>
      <c r="JNR1" s="149"/>
      <c r="JNS1" s="149"/>
      <c r="JNT1" s="149"/>
      <c r="JNU1" s="149"/>
      <c r="JNV1" s="149"/>
      <c r="JNW1" s="149"/>
      <c r="JNX1" s="149"/>
      <c r="JNY1" s="149"/>
      <c r="JNZ1" s="149"/>
      <c r="JOA1" s="149"/>
      <c r="JOB1" s="149"/>
      <c r="JOC1" s="149"/>
      <c r="JOD1" s="149"/>
      <c r="JOE1" s="149"/>
      <c r="JOF1" s="149"/>
      <c r="JOG1" s="149"/>
      <c r="JOH1" s="149"/>
      <c r="JOI1" s="149"/>
      <c r="JOJ1" s="149"/>
      <c r="JOK1" s="149"/>
      <c r="JOL1" s="149"/>
      <c r="JOM1" s="149"/>
      <c r="JON1" s="149"/>
      <c r="JOO1" s="149"/>
      <c r="JOP1" s="149"/>
      <c r="JOQ1" s="149"/>
      <c r="JOR1" s="149"/>
      <c r="JOS1" s="149"/>
      <c r="JOT1" s="149"/>
      <c r="JOU1" s="149"/>
      <c r="JOV1" s="149"/>
      <c r="JOW1" s="149"/>
      <c r="JOX1" s="149"/>
      <c r="JOY1" s="149"/>
      <c r="JOZ1" s="149"/>
      <c r="JPA1" s="149"/>
      <c r="JPB1" s="149"/>
      <c r="JPC1" s="149"/>
      <c r="JPD1" s="149"/>
      <c r="JPE1" s="149"/>
      <c r="JPF1" s="149"/>
      <c r="JPG1" s="149"/>
      <c r="JPH1" s="149"/>
      <c r="JPI1" s="149"/>
      <c r="JPJ1" s="149"/>
      <c r="JPK1" s="149"/>
      <c r="JPL1" s="149"/>
      <c r="JPM1" s="149"/>
      <c r="JPN1" s="149"/>
      <c r="JPO1" s="149"/>
      <c r="JPP1" s="149"/>
      <c r="JPQ1" s="149"/>
      <c r="JPR1" s="149"/>
      <c r="JPS1" s="149"/>
      <c r="JPT1" s="149"/>
      <c r="JPU1" s="149"/>
      <c r="JPV1" s="149"/>
      <c r="JPW1" s="149"/>
      <c r="JPX1" s="149"/>
      <c r="JPY1" s="149"/>
      <c r="JPZ1" s="149"/>
      <c r="JQA1" s="149"/>
      <c r="JQB1" s="149"/>
      <c r="JQC1" s="149"/>
      <c r="JQD1" s="149"/>
      <c r="JQE1" s="149"/>
      <c r="JQF1" s="149"/>
      <c r="JQG1" s="149"/>
      <c r="JQH1" s="149"/>
      <c r="JQI1" s="149"/>
      <c r="JQJ1" s="149"/>
      <c r="JQK1" s="149"/>
      <c r="JQL1" s="149"/>
      <c r="JQM1" s="149"/>
      <c r="JQN1" s="149"/>
      <c r="JQO1" s="149"/>
      <c r="JQP1" s="149"/>
      <c r="JQQ1" s="149"/>
      <c r="JQR1" s="149"/>
      <c r="JQS1" s="149"/>
      <c r="JQT1" s="149"/>
      <c r="JQU1" s="149"/>
      <c r="JQV1" s="149"/>
      <c r="JQW1" s="149"/>
      <c r="JQX1" s="149"/>
      <c r="JQY1" s="149"/>
      <c r="JQZ1" s="149"/>
      <c r="JRA1" s="149"/>
      <c r="JRB1" s="149"/>
      <c r="JRC1" s="149"/>
      <c r="JRD1" s="149"/>
      <c r="JRE1" s="149"/>
      <c r="JRF1" s="149"/>
      <c r="JRG1" s="149"/>
      <c r="JRH1" s="149"/>
      <c r="JRI1" s="149"/>
      <c r="JRJ1" s="149"/>
      <c r="JRK1" s="149"/>
      <c r="JRL1" s="149"/>
      <c r="JRM1" s="149"/>
      <c r="JRN1" s="149"/>
      <c r="JRO1" s="149"/>
      <c r="JRP1" s="149"/>
      <c r="JRQ1" s="149"/>
      <c r="JRR1" s="149"/>
      <c r="JRS1" s="149"/>
      <c r="JRT1" s="149"/>
      <c r="JRU1" s="149"/>
      <c r="JRV1" s="149"/>
      <c r="JRW1" s="149"/>
      <c r="JRX1" s="149"/>
      <c r="JRY1" s="149"/>
      <c r="JRZ1" s="149"/>
      <c r="JSA1" s="149"/>
      <c r="JSB1" s="149"/>
      <c r="JSC1" s="149"/>
      <c r="JSD1" s="149"/>
      <c r="JSE1" s="149"/>
      <c r="JSF1" s="149"/>
      <c r="JSG1" s="149"/>
      <c r="JSH1" s="149"/>
      <c r="JSI1" s="149"/>
      <c r="JSJ1" s="149"/>
      <c r="JSK1" s="149"/>
      <c r="JSL1" s="149"/>
      <c r="JSM1" s="149"/>
      <c r="JSN1" s="149"/>
      <c r="JSO1" s="149"/>
      <c r="JSP1" s="149"/>
      <c r="JSQ1" s="149"/>
      <c r="JSR1" s="149"/>
      <c r="JSS1" s="149"/>
      <c r="JST1" s="149"/>
      <c r="JSU1" s="149"/>
      <c r="JSV1" s="149"/>
      <c r="JSW1" s="149"/>
      <c r="JSX1" s="149"/>
      <c r="JSY1" s="149"/>
      <c r="JSZ1" s="149"/>
      <c r="JTA1" s="149"/>
      <c r="JTB1" s="149"/>
      <c r="JTC1" s="149"/>
      <c r="JTD1" s="149"/>
      <c r="JTE1" s="149"/>
      <c r="JTF1" s="149"/>
      <c r="JTG1" s="149"/>
      <c r="JTH1" s="149"/>
      <c r="JTI1" s="149"/>
      <c r="JTJ1" s="149"/>
      <c r="JTK1" s="149"/>
      <c r="JTL1" s="149"/>
      <c r="JTM1" s="149"/>
      <c r="JTN1" s="149"/>
      <c r="JTO1" s="149"/>
      <c r="JTP1" s="149"/>
      <c r="JTQ1" s="149"/>
      <c r="JTR1" s="149"/>
      <c r="JTS1" s="149"/>
      <c r="JTT1" s="149"/>
      <c r="JTU1" s="149"/>
      <c r="JTV1" s="149"/>
      <c r="JTW1" s="149"/>
      <c r="JTX1" s="149"/>
      <c r="JTY1" s="149"/>
      <c r="JTZ1" s="149"/>
      <c r="JUA1" s="149"/>
      <c r="JUB1" s="149"/>
      <c r="JUC1" s="149"/>
      <c r="JUD1" s="149"/>
      <c r="JUE1" s="149"/>
      <c r="JUF1" s="149"/>
      <c r="JUG1" s="149"/>
      <c r="JUH1" s="149"/>
      <c r="JUI1" s="149"/>
      <c r="JUJ1" s="149"/>
      <c r="JUK1" s="149"/>
      <c r="JUL1" s="149"/>
      <c r="JUM1" s="149"/>
      <c r="JUN1" s="149"/>
      <c r="JUO1" s="149"/>
      <c r="JUP1" s="149"/>
      <c r="JUQ1" s="149"/>
      <c r="JUR1" s="149"/>
      <c r="JUS1" s="149"/>
      <c r="JUT1" s="149"/>
      <c r="JUU1" s="149"/>
      <c r="JUV1" s="149"/>
      <c r="JUW1" s="149"/>
      <c r="JUX1" s="149"/>
      <c r="JUY1" s="149"/>
      <c r="JUZ1" s="149"/>
      <c r="JVA1" s="149"/>
      <c r="JVB1" s="149"/>
      <c r="JVC1" s="149"/>
      <c r="JVD1" s="149"/>
      <c r="JVE1" s="149"/>
      <c r="JVF1" s="149"/>
      <c r="JVG1" s="149"/>
      <c r="JVH1" s="149"/>
      <c r="JVI1" s="149"/>
      <c r="JVJ1" s="149"/>
      <c r="JVK1" s="149"/>
      <c r="JVL1" s="149"/>
      <c r="JVM1" s="149"/>
      <c r="JVN1" s="149"/>
      <c r="JVO1" s="149"/>
      <c r="JVP1" s="149"/>
      <c r="JVQ1" s="149"/>
      <c r="JVR1" s="149"/>
      <c r="JVS1" s="149"/>
      <c r="JVT1" s="149"/>
      <c r="JVU1" s="149"/>
      <c r="JVV1" s="149"/>
      <c r="JVW1" s="149"/>
      <c r="JVX1" s="149"/>
      <c r="JVY1" s="149"/>
      <c r="JVZ1" s="149"/>
      <c r="JWA1" s="149"/>
      <c r="JWB1" s="149"/>
      <c r="JWC1" s="149"/>
      <c r="JWD1" s="149"/>
      <c r="JWE1" s="149"/>
      <c r="JWF1" s="149"/>
      <c r="JWG1" s="149"/>
      <c r="JWH1" s="149"/>
      <c r="JWI1" s="149"/>
      <c r="JWJ1" s="149"/>
      <c r="JWK1" s="149"/>
      <c r="JWL1" s="149"/>
      <c r="JWM1" s="149"/>
      <c r="JWN1" s="149"/>
      <c r="JWO1" s="149"/>
      <c r="JWP1" s="149"/>
      <c r="JWQ1" s="149"/>
      <c r="JWR1" s="149"/>
      <c r="JWS1" s="149"/>
      <c r="JWT1" s="149"/>
      <c r="JWU1" s="149"/>
      <c r="JWV1" s="149"/>
      <c r="JWW1" s="149"/>
      <c r="JWX1" s="149"/>
      <c r="JWY1" s="149"/>
      <c r="JWZ1" s="149"/>
      <c r="JXA1" s="149"/>
      <c r="JXB1" s="149"/>
      <c r="JXC1" s="149"/>
      <c r="JXD1" s="149"/>
      <c r="JXE1" s="149"/>
      <c r="JXF1" s="149"/>
      <c r="JXG1" s="149"/>
      <c r="JXH1" s="149"/>
      <c r="JXI1" s="149"/>
      <c r="JXJ1" s="149"/>
      <c r="JXK1" s="149"/>
      <c r="JXL1" s="149"/>
      <c r="JXM1" s="149"/>
      <c r="JXN1" s="149"/>
      <c r="JXO1" s="149"/>
      <c r="JXP1" s="149"/>
      <c r="JXQ1" s="149"/>
      <c r="JXR1" s="149"/>
      <c r="JXS1" s="149"/>
      <c r="JXT1" s="149"/>
      <c r="JXU1" s="149"/>
      <c r="JXV1" s="149"/>
      <c r="JXW1" s="149"/>
      <c r="JXX1" s="149"/>
      <c r="JXY1" s="149"/>
      <c r="JXZ1" s="149"/>
      <c r="JYA1" s="149"/>
      <c r="JYB1" s="149"/>
      <c r="JYC1" s="149"/>
      <c r="JYD1" s="149"/>
      <c r="JYE1" s="149"/>
      <c r="JYF1" s="149"/>
      <c r="JYG1" s="149"/>
      <c r="JYH1" s="149"/>
      <c r="JYI1" s="149"/>
      <c r="JYJ1" s="149"/>
      <c r="JYK1" s="149"/>
      <c r="JYL1" s="149"/>
      <c r="JYM1" s="149"/>
      <c r="JYN1" s="149"/>
      <c r="JYO1" s="149"/>
      <c r="JYP1" s="149"/>
      <c r="JYQ1" s="149"/>
      <c r="JYR1" s="149"/>
      <c r="JYS1" s="149"/>
      <c r="JYT1" s="149"/>
      <c r="JYU1" s="149"/>
      <c r="JYV1" s="149"/>
      <c r="JYW1" s="149"/>
      <c r="JYX1" s="149"/>
      <c r="JYY1" s="149"/>
      <c r="JYZ1" s="149"/>
      <c r="JZA1" s="149"/>
      <c r="JZB1" s="149"/>
      <c r="JZC1" s="149"/>
      <c r="JZD1" s="149"/>
      <c r="JZE1" s="149"/>
      <c r="JZF1" s="149"/>
      <c r="JZG1" s="149"/>
      <c r="JZH1" s="149"/>
      <c r="JZI1" s="149"/>
      <c r="JZJ1" s="149"/>
      <c r="JZK1" s="149"/>
      <c r="JZL1" s="149"/>
      <c r="JZM1" s="149"/>
      <c r="JZN1" s="149"/>
      <c r="JZO1" s="149"/>
      <c r="JZP1" s="149"/>
      <c r="JZQ1" s="149"/>
      <c r="JZR1" s="149"/>
      <c r="JZS1" s="149"/>
      <c r="JZT1" s="149"/>
      <c r="JZU1" s="149"/>
      <c r="JZV1" s="149"/>
      <c r="JZW1" s="149"/>
      <c r="JZX1" s="149"/>
      <c r="JZY1" s="149"/>
      <c r="JZZ1" s="149"/>
      <c r="KAA1" s="149"/>
      <c r="KAB1" s="149"/>
      <c r="KAC1" s="149"/>
      <c r="KAD1" s="149"/>
      <c r="KAE1" s="149"/>
      <c r="KAF1" s="149"/>
      <c r="KAG1" s="149"/>
      <c r="KAH1" s="149"/>
      <c r="KAI1" s="149"/>
      <c r="KAJ1" s="149"/>
      <c r="KAK1" s="149"/>
      <c r="KAL1" s="149"/>
      <c r="KAM1" s="149"/>
      <c r="KAN1" s="149"/>
      <c r="KAO1" s="149"/>
      <c r="KAP1" s="149"/>
      <c r="KAQ1" s="149"/>
      <c r="KAR1" s="149"/>
      <c r="KAS1" s="149"/>
      <c r="KAT1" s="149"/>
      <c r="KAU1" s="149"/>
      <c r="KAV1" s="149"/>
      <c r="KAW1" s="149"/>
      <c r="KAX1" s="149"/>
      <c r="KAY1" s="149"/>
      <c r="KAZ1" s="149"/>
      <c r="KBA1" s="149"/>
      <c r="KBB1" s="149"/>
      <c r="KBC1" s="149"/>
      <c r="KBD1" s="149"/>
      <c r="KBE1" s="149"/>
      <c r="KBF1" s="149"/>
      <c r="KBG1" s="149"/>
      <c r="KBH1" s="149"/>
      <c r="KBI1" s="149"/>
      <c r="KBJ1" s="149"/>
      <c r="KBK1" s="149"/>
      <c r="KBL1" s="149"/>
      <c r="KBM1" s="149"/>
      <c r="KBN1" s="149"/>
      <c r="KBO1" s="149"/>
      <c r="KBP1" s="149"/>
      <c r="KBQ1" s="149"/>
      <c r="KBR1" s="149"/>
      <c r="KBS1" s="149"/>
      <c r="KBT1" s="149"/>
      <c r="KBU1" s="149"/>
      <c r="KBV1" s="149"/>
      <c r="KBW1" s="149"/>
      <c r="KBX1" s="149"/>
      <c r="KBY1" s="149"/>
      <c r="KBZ1" s="149"/>
      <c r="KCA1" s="149"/>
      <c r="KCB1" s="149"/>
      <c r="KCC1" s="149"/>
      <c r="KCD1" s="149"/>
      <c r="KCE1" s="149"/>
      <c r="KCF1" s="149"/>
      <c r="KCG1" s="149"/>
      <c r="KCH1" s="149"/>
      <c r="KCI1" s="149"/>
      <c r="KCJ1" s="149"/>
      <c r="KCK1" s="149"/>
      <c r="KCL1" s="149"/>
      <c r="KCM1" s="149"/>
      <c r="KCN1" s="149"/>
      <c r="KCO1" s="149"/>
      <c r="KCP1" s="149"/>
      <c r="KCQ1" s="149"/>
      <c r="KCR1" s="149"/>
      <c r="KCS1" s="149"/>
      <c r="KCT1" s="149"/>
      <c r="KCU1" s="149"/>
      <c r="KCV1" s="149"/>
      <c r="KCW1" s="149"/>
      <c r="KCX1" s="149"/>
      <c r="KCY1" s="149"/>
      <c r="KCZ1" s="149"/>
      <c r="KDA1" s="149"/>
      <c r="KDB1" s="149"/>
      <c r="KDC1" s="149"/>
      <c r="KDD1" s="149"/>
      <c r="KDE1" s="149"/>
      <c r="KDF1" s="149"/>
      <c r="KDG1" s="149"/>
      <c r="KDH1" s="149"/>
      <c r="KDI1" s="149"/>
      <c r="KDJ1" s="149"/>
      <c r="KDK1" s="149"/>
      <c r="KDL1" s="149"/>
      <c r="KDM1" s="149"/>
      <c r="KDN1" s="149"/>
      <c r="KDO1" s="149"/>
      <c r="KDP1" s="149"/>
      <c r="KDQ1" s="149"/>
      <c r="KDR1" s="149"/>
      <c r="KDS1" s="149"/>
      <c r="KDT1" s="149"/>
      <c r="KDU1" s="149"/>
      <c r="KDV1" s="149"/>
      <c r="KDW1" s="149"/>
      <c r="KDX1" s="149"/>
      <c r="KDY1" s="149"/>
      <c r="KDZ1" s="149"/>
      <c r="KEA1" s="149"/>
      <c r="KEB1" s="149"/>
      <c r="KEC1" s="149"/>
      <c r="KED1" s="149"/>
      <c r="KEE1" s="149"/>
      <c r="KEF1" s="149"/>
      <c r="KEG1" s="149"/>
      <c r="KEH1" s="149"/>
      <c r="KEI1" s="149"/>
      <c r="KEJ1" s="149"/>
      <c r="KEK1" s="149"/>
      <c r="KEL1" s="149"/>
      <c r="KEM1" s="149"/>
      <c r="KEN1" s="149"/>
      <c r="KEO1" s="149"/>
      <c r="KEP1" s="149"/>
      <c r="KEQ1" s="149"/>
      <c r="KER1" s="149"/>
      <c r="KES1" s="149"/>
      <c r="KET1" s="149"/>
      <c r="KEU1" s="149"/>
      <c r="KEV1" s="149"/>
      <c r="KEW1" s="149"/>
      <c r="KEX1" s="149"/>
      <c r="KEY1" s="149"/>
      <c r="KEZ1" s="149"/>
      <c r="KFA1" s="149"/>
      <c r="KFB1" s="149"/>
      <c r="KFC1" s="149"/>
      <c r="KFD1" s="149"/>
      <c r="KFE1" s="149"/>
      <c r="KFF1" s="149"/>
      <c r="KFG1" s="149"/>
      <c r="KFH1" s="149"/>
      <c r="KFI1" s="149"/>
      <c r="KFJ1" s="149"/>
      <c r="KFK1" s="149"/>
      <c r="KFL1" s="149"/>
      <c r="KFM1" s="149"/>
      <c r="KFN1" s="149"/>
      <c r="KFO1" s="149"/>
      <c r="KFP1" s="149"/>
      <c r="KFQ1" s="149"/>
      <c r="KFR1" s="149"/>
      <c r="KFS1" s="149"/>
      <c r="KFT1" s="149"/>
      <c r="KFU1" s="149"/>
      <c r="KFV1" s="149"/>
      <c r="KFW1" s="149"/>
      <c r="KFX1" s="149"/>
      <c r="KFY1" s="149"/>
      <c r="KFZ1" s="149"/>
      <c r="KGA1" s="149"/>
      <c r="KGB1" s="149"/>
      <c r="KGC1" s="149"/>
      <c r="KGD1" s="149"/>
      <c r="KGE1" s="149"/>
      <c r="KGF1" s="149"/>
      <c r="KGG1" s="149"/>
      <c r="KGH1" s="149"/>
      <c r="KGI1" s="149"/>
      <c r="KGJ1" s="149"/>
      <c r="KGK1" s="149"/>
      <c r="KGL1" s="149"/>
      <c r="KGM1" s="149"/>
      <c r="KGN1" s="149"/>
      <c r="KGO1" s="149"/>
      <c r="KGP1" s="149"/>
      <c r="KGQ1" s="149"/>
      <c r="KGR1" s="149"/>
      <c r="KGS1" s="149"/>
      <c r="KGT1" s="149"/>
      <c r="KGU1" s="149"/>
      <c r="KGV1" s="149"/>
      <c r="KGW1" s="149"/>
      <c r="KGX1" s="149"/>
      <c r="KGY1" s="149"/>
      <c r="KGZ1" s="149"/>
      <c r="KHA1" s="149"/>
      <c r="KHB1" s="149"/>
      <c r="KHC1" s="149"/>
      <c r="KHD1" s="149"/>
      <c r="KHE1" s="149"/>
      <c r="KHF1" s="149"/>
      <c r="KHG1" s="149"/>
      <c r="KHH1" s="149"/>
      <c r="KHI1" s="149"/>
      <c r="KHJ1" s="149"/>
      <c r="KHK1" s="149"/>
      <c r="KHL1" s="149"/>
      <c r="KHM1" s="149"/>
      <c r="KHN1" s="149"/>
      <c r="KHO1" s="149"/>
      <c r="KHP1" s="149"/>
      <c r="KHQ1" s="149"/>
      <c r="KHR1" s="149"/>
      <c r="KHS1" s="149"/>
      <c r="KHT1" s="149"/>
      <c r="KHU1" s="149"/>
      <c r="KHV1" s="149"/>
      <c r="KHW1" s="149"/>
      <c r="KHX1" s="149"/>
      <c r="KHY1" s="149"/>
      <c r="KHZ1" s="149"/>
      <c r="KIA1" s="149"/>
      <c r="KIB1" s="149"/>
      <c r="KIC1" s="149"/>
      <c r="KID1" s="149"/>
      <c r="KIE1" s="149"/>
      <c r="KIF1" s="149"/>
      <c r="KIG1" s="149"/>
      <c r="KIH1" s="149"/>
      <c r="KII1" s="149"/>
      <c r="KIJ1" s="149"/>
      <c r="KIK1" s="149"/>
      <c r="KIL1" s="149"/>
      <c r="KIM1" s="149"/>
      <c r="KIN1" s="149"/>
      <c r="KIO1" s="149"/>
      <c r="KIP1" s="149"/>
      <c r="KIQ1" s="149"/>
      <c r="KIR1" s="149"/>
      <c r="KIS1" s="149"/>
      <c r="KIT1" s="149"/>
      <c r="KIU1" s="149"/>
      <c r="KIV1" s="149"/>
      <c r="KIW1" s="149"/>
      <c r="KIX1" s="149"/>
      <c r="KIY1" s="149"/>
      <c r="KIZ1" s="149"/>
      <c r="KJA1" s="149"/>
      <c r="KJB1" s="149"/>
      <c r="KJC1" s="149"/>
      <c r="KJD1" s="149"/>
      <c r="KJE1" s="149"/>
      <c r="KJF1" s="149"/>
      <c r="KJG1" s="149"/>
      <c r="KJH1" s="149"/>
      <c r="KJI1" s="149"/>
      <c r="KJJ1" s="149"/>
      <c r="KJK1" s="149"/>
      <c r="KJL1" s="149"/>
      <c r="KJM1" s="149"/>
      <c r="KJN1" s="149"/>
      <c r="KJO1" s="149"/>
      <c r="KJP1" s="149"/>
      <c r="KJQ1" s="149"/>
      <c r="KJR1" s="149"/>
      <c r="KJS1" s="149"/>
      <c r="KJT1" s="149"/>
      <c r="KJU1" s="149"/>
      <c r="KJV1" s="149"/>
      <c r="KJW1" s="149"/>
      <c r="KJX1" s="149"/>
      <c r="KJY1" s="149"/>
      <c r="KJZ1" s="149"/>
      <c r="KKA1" s="149"/>
      <c r="KKB1" s="149"/>
      <c r="KKC1" s="149"/>
      <c r="KKD1" s="149"/>
      <c r="KKE1" s="149"/>
      <c r="KKF1" s="149"/>
      <c r="KKG1" s="149"/>
      <c r="KKH1" s="149"/>
      <c r="KKI1" s="149"/>
      <c r="KKJ1" s="149"/>
      <c r="KKK1" s="149"/>
      <c r="KKL1" s="149"/>
      <c r="KKM1" s="149"/>
      <c r="KKN1" s="149"/>
      <c r="KKO1" s="149"/>
      <c r="KKP1" s="149"/>
      <c r="KKQ1" s="149"/>
      <c r="KKR1" s="149"/>
      <c r="KKS1" s="149"/>
      <c r="KKT1" s="149"/>
      <c r="KKU1" s="149"/>
      <c r="KKV1" s="149"/>
      <c r="KKW1" s="149"/>
      <c r="KKX1" s="149"/>
      <c r="KKY1" s="149"/>
      <c r="KKZ1" s="149"/>
      <c r="KLA1" s="149"/>
      <c r="KLB1" s="149"/>
      <c r="KLC1" s="149"/>
      <c r="KLD1" s="149"/>
      <c r="KLE1" s="149"/>
      <c r="KLF1" s="149"/>
      <c r="KLG1" s="149"/>
      <c r="KLH1" s="149"/>
      <c r="KLI1" s="149"/>
      <c r="KLJ1" s="149"/>
      <c r="KLK1" s="149"/>
      <c r="KLL1" s="149"/>
      <c r="KLM1" s="149"/>
      <c r="KLN1" s="149"/>
      <c r="KLO1" s="149"/>
      <c r="KLP1" s="149"/>
      <c r="KLQ1" s="149"/>
      <c r="KLR1" s="149"/>
      <c r="KLS1" s="149"/>
      <c r="KLT1" s="149"/>
      <c r="KLU1" s="149"/>
      <c r="KLV1" s="149"/>
      <c r="KLW1" s="149"/>
      <c r="KLX1" s="149"/>
      <c r="KLY1" s="149"/>
      <c r="KLZ1" s="149"/>
      <c r="KMA1" s="149"/>
      <c r="KMB1" s="149"/>
      <c r="KMC1" s="149"/>
      <c r="KMD1" s="149"/>
      <c r="KME1" s="149"/>
      <c r="KMF1" s="149"/>
      <c r="KMG1" s="149"/>
      <c r="KMH1" s="149"/>
      <c r="KMI1" s="149"/>
      <c r="KMJ1" s="149"/>
      <c r="KMK1" s="149"/>
      <c r="KML1" s="149"/>
      <c r="KMM1" s="149"/>
      <c r="KMN1" s="149"/>
      <c r="KMO1" s="149"/>
      <c r="KMP1" s="149"/>
      <c r="KMQ1" s="149"/>
      <c r="KMR1" s="149"/>
      <c r="KMS1" s="149"/>
      <c r="KMT1" s="149"/>
      <c r="KMU1" s="149"/>
      <c r="KMV1" s="149"/>
      <c r="KMW1" s="149"/>
      <c r="KMX1" s="149"/>
      <c r="KMY1" s="149"/>
      <c r="KMZ1" s="149"/>
      <c r="KNA1" s="149"/>
      <c r="KNB1" s="149"/>
      <c r="KNC1" s="149"/>
      <c r="KND1" s="149"/>
      <c r="KNE1" s="149"/>
      <c r="KNF1" s="149"/>
      <c r="KNG1" s="149"/>
      <c r="KNH1" s="149"/>
      <c r="KNI1" s="149"/>
      <c r="KNJ1" s="149"/>
      <c r="KNK1" s="149"/>
      <c r="KNL1" s="149"/>
      <c r="KNM1" s="149"/>
      <c r="KNN1" s="149"/>
      <c r="KNO1" s="149"/>
      <c r="KNP1" s="149"/>
      <c r="KNQ1" s="149"/>
      <c r="KNR1" s="149"/>
      <c r="KNS1" s="149"/>
      <c r="KNT1" s="149"/>
      <c r="KNU1" s="149"/>
      <c r="KNV1" s="149"/>
      <c r="KNW1" s="149"/>
      <c r="KNX1" s="149"/>
      <c r="KNY1" s="149"/>
      <c r="KNZ1" s="149"/>
      <c r="KOA1" s="149"/>
      <c r="KOB1" s="149"/>
      <c r="KOC1" s="149"/>
      <c r="KOD1" s="149"/>
      <c r="KOE1" s="149"/>
      <c r="KOF1" s="149"/>
      <c r="KOG1" s="149"/>
      <c r="KOH1" s="149"/>
      <c r="KOI1" s="149"/>
      <c r="KOJ1" s="149"/>
      <c r="KOK1" s="149"/>
      <c r="KOL1" s="149"/>
      <c r="KOM1" s="149"/>
      <c r="KON1" s="149"/>
      <c r="KOO1" s="149"/>
      <c r="KOP1" s="149"/>
      <c r="KOQ1" s="149"/>
      <c r="KOR1" s="149"/>
      <c r="KOS1" s="149"/>
      <c r="KOT1" s="149"/>
      <c r="KOU1" s="149"/>
      <c r="KOV1" s="149"/>
      <c r="KOW1" s="149"/>
      <c r="KOX1" s="149"/>
      <c r="KOY1" s="149"/>
      <c r="KOZ1" s="149"/>
      <c r="KPA1" s="149"/>
      <c r="KPB1" s="149"/>
      <c r="KPC1" s="149"/>
      <c r="KPD1" s="149"/>
      <c r="KPE1" s="149"/>
      <c r="KPF1" s="149"/>
      <c r="KPG1" s="149"/>
      <c r="KPH1" s="149"/>
      <c r="KPI1" s="149"/>
      <c r="KPJ1" s="149"/>
      <c r="KPK1" s="149"/>
      <c r="KPL1" s="149"/>
      <c r="KPM1" s="149"/>
      <c r="KPN1" s="149"/>
      <c r="KPO1" s="149"/>
      <c r="KPP1" s="149"/>
      <c r="KPQ1" s="149"/>
      <c r="KPR1" s="149"/>
      <c r="KPS1" s="149"/>
      <c r="KPT1" s="149"/>
      <c r="KPU1" s="149"/>
      <c r="KPV1" s="149"/>
      <c r="KPW1" s="149"/>
      <c r="KPX1" s="149"/>
      <c r="KPY1" s="149"/>
      <c r="KPZ1" s="149"/>
      <c r="KQA1" s="149"/>
      <c r="KQB1" s="149"/>
      <c r="KQC1" s="149"/>
      <c r="KQD1" s="149"/>
      <c r="KQE1" s="149"/>
      <c r="KQF1" s="149"/>
      <c r="KQG1" s="149"/>
      <c r="KQH1" s="149"/>
      <c r="KQI1" s="149"/>
      <c r="KQJ1" s="149"/>
      <c r="KQK1" s="149"/>
      <c r="KQL1" s="149"/>
      <c r="KQM1" s="149"/>
      <c r="KQN1" s="149"/>
      <c r="KQO1" s="149"/>
      <c r="KQP1" s="149"/>
      <c r="KQQ1" s="149"/>
      <c r="KQR1" s="149"/>
      <c r="KQS1" s="149"/>
      <c r="KQT1" s="149"/>
      <c r="KQU1" s="149"/>
      <c r="KQV1" s="149"/>
      <c r="KQW1" s="149"/>
      <c r="KQX1" s="149"/>
      <c r="KQY1" s="149"/>
      <c r="KQZ1" s="149"/>
      <c r="KRA1" s="149"/>
      <c r="KRB1" s="149"/>
      <c r="KRC1" s="149"/>
      <c r="KRD1" s="149"/>
      <c r="KRE1" s="149"/>
      <c r="KRF1" s="149"/>
      <c r="KRG1" s="149"/>
      <c r="KRH1" s="149"/>
      <c r="KRI1" s="149"/>
      <c r="KRJ1" s="149"/>
      <c r="KRK1" s="149"/>
      <c r="KRL1" s="149"/>
      <c r="KRM1" s="149"/>
      <c r="KRN1" s="149"/>
      <c r="KRO1" s="149"/>
      <c r="KRP1" s="149"/>
      <c r="KRQ1" s="149"/>
      <c r="KRR1" s="149"/>
      <c r="KRS1" s="149"/>
      <c r="KRT1" s="149"/>
      <c r="KRU1" s="149"/>
      <c r="KRV1" s="149"/>
      <c r="KRW1" s="149"/>
      <c r="KRX1" s="149"/>
      <c r="KRY1" s="149"/>
      <c r="KRZ1" s="149"/>
      <c r="KSA1" s="149"/>
      <c r="KSB1" s="149"/>
      <c r="KSC1" s="149"/>
      <c r="KSD1" s="149"/>
      <c r="KSE1" s="149"/>
      <c r="KSF1" s="149"/>
      <c r="KSG1" s="149"/>
      <c r="KSH1" s="149"/>
      <c r="KSI1" s="149"/>
      <c r="KSJ1" s="149"/>
      <c r="KSK1" s="149"/>
      <c r="KSL1" s="149"/>
      <c r="KSM1" s="149"/>
      <c r="KSN1" s="149"/>
      <c r="KSO1" s="149"/>
      <c r="KSP1" s="149"/>
      <c r="KSQ1" s="149"/>
      <c r="KSR1" s="149"/>
      <c r="KSS1" s="149"/>
      <c r="KST1" s="149"/>
      <c r="KSU1" s="149"/>
      <c r="KSV1" s="149"/>
      <c r="KSW1" s="149"/>
      <c r="KSX1" s="149"/>
      <c r="KSY1" s="149"/>
      <c r="KSZ1" s="149"/>
      <c r="KTA1" s="149"/>
      <c r="KTB1" s="149"/>
      <c r="KTC1" s="149"/>
      <c r="KTD1" s="149"/>
      <c r="KTE1" s="149"/>
      <c r="KTF1" s="149"/>
      <c r="KTG1" s="149"/>
      <c r="KTH1" s="149"/>
      <c r="KTI1" s="149"/>
      <c r="KTJ1" s="149"/>
      <c r="KTK1" s="149"/>
      <c r="KTL1" s="149"/>
      <c r="KTM1" s="149"/>
      <c r="KTN1" s="149"/>
      <c r="KTO1" s="149"/>
      <c r="KTP1" s="149"/>
      <c r="KTQ1" s="149"/>
      <c r="KTR1" s="149"/>
      <c r="KTS1" s="149"/>
      <c r="KTT1" s="149"/>
      <c r="KTU1" s="149"/>
      <c r="KTV1" s="149"/>
      <c r="KTW1" s="149"/>
      <c r="KTX1" s="149"/>
      <c r="KTY1" s="149"/>
      <c r="KTZ1" s="149"/>
      <c r="KUA1" s="149"/>
      <c r="KUB1" s="149"/>
      <c r="KUC1" s="149"/>
      <c r="KUD1" s="149"/>
      <c r="KUE1" s="149"/>
      <c r="KUF1" s="149"/>
      <c r="KUG1" s="149"/>
      <c r="KUH1" s="149"/>
      <c r="KUI1" s="149"/>
      <c r="KUJ1" s="149"/>
      <c r="KUK1" s="149"/>
      <c r="KUL1" s="149"/>
      <c r="KUM1" s="149"/>
      <c r="KUN1" s="149"/>
      <c r="KUO1" s="149"/>
      <c r="KUP1" s="149"/>
      <c r="KUQ1" s="149"/>
      <c r="KUR1" s="149"/>
      <c r="KUS1" s="149"/>
      <c r="KUT1" s="149"/>
      <c r="KUU1" s="149"/>
      <c r="KUV1" s="149"/>
      <c r="KUW1" s="149"/>
      <c r="KUX1" s="149"/>
      <c r="KUY1" s="149"/>
      <c r="KUZ1" s="149"/>
      <c r="KVA1" s="149"/>
      <c r="KVB1" s="149"/>
      <c r="KVC1" s="149"/>
      <c r="KVD1" s="149"/>
      <c r="KVE1" s="149"/>
      <c r="KVF1" s="149"/>
      <c r="KVG1" s="149"/>
      <c r="KVH1" s="149"/>
      <c r="KVI1" s="149"/>
      <c r="KVJ1" s="149"/>
      <c r="KVK1" s="149"/>
      <c r="KVL1" s="149"/>
      <c r="KVM1" s="149"/>
      <c r="KVN1" s="149"/>
      <c r="KVO1" s="149"/>
      <c r="KVP1" s="149"/>
      <c r="KVQ1" s="149"/>
      <c r="KVR1" s="149"/>
      <c r="KVS1" s="149"/>
      <c r="KVT1" s="149"/>
      <c r="KVU1" s="149"/>
      <c r="KVV1" s="149"/>
      <c r="KVW1" s="149"/>
      <c r="KVX1" s="149"/>
      <c r="KVY1" s="149"/>
      <c r="KVZ1" s="149"/>
      <c r="KWA1" s="149"/>
      <c r="KWB1" s="149"/>
      <c r="KWC1" s="149"/>
      <c r="KWD1" s="149"/>
      <c r="KWE1" s="149"/>
      <c r="KWF1" s="149"/>
      <c r="KWG1" s="149"/>
      <c r="KWH1" s="149"/>
      <c r="KWI1" s="149"/>
      <c r="KWJ1" s="149"/>
      <c r="KWK1" s="149"/>
      <c r="KWL1" s="149"/>
      <c r="KWM1" s="149"/>
      <c r="KWN1" s="149"/>
      <c r="KWO1" s="149"/>
      <c r="KWP1" s="149"/>
      <c r="KWQ1" s="149"/>
      <c r="KWR1" s="149"/>
      <c r="KWS1" s="149"/>
      <c r="KWT1" s="149"/>
      <c r="KWU1" s="149"/>
      <c r="KWV1" s="149"/>
      <c r="KWW1" s="149"/>
      <c r="KWX1" s="149"/>
      <c r="KWY1" s="149"/>
      <c r="KWZ1" s="149"/>
      <c r="KXA1" s="149"/>
      <c r="KXB1" s="149"/>
      <c r="KXC1" s="149"/>
      <c r="KXD1" s="149"/>
      <c r="KXE1" s="149"/>
      <c r="KXF1" s="149"/>
      <c r="KXG1" s="149"/>
      <c r="KXH1" s="149"/>
      <c r="KXI1" s="149"/>
      <c r="KXJ1" s="149"/>
      <c r="KXK1" s="149"/>
      <c r="KXL1" s="149"/>
      <c r="KXM1" s="149"/>
      <c r="KXN1" s="149"/>
      <c r="KXO1" s="149"/>
      <c r="KXP1" s="149"/>
      <c r="KXQ1" s="149"/>
      <c r="KXR1" s="149"/>
      <c r="KXS1" s="149"/>
      <c r="KXT1" s="149"/>
      <c r="KXU1" s="149"/>
      <c r="KXV1" s="149"/>
      <c r="KXW1" s="149"/>
      <c r="KXX1" s="149"/>
      <c r="KXY1" s="149"/>
      <c r="KXZ1" s="149"/>
      <c r="KYA1" s="149"/>
      <c r="KYB1" s="149"/>
      <c r="KYC1" s="149"/>
      <c r="KYD1" s="149"/>
      <c r="KYE1" s="149"/>
      <c r="KYF1" s="149"/>
      <c r="KYG1" s="149"/>
      <c r="KYH1" s="149"/>
      <c r="KYI1" s="149"/>
      <c r="KYJ1" s="149"/>
      <c r="KYK1" s="149"/>
      <c r="KYL1" s="149"/>
      <c r="KYM1" s="149"/>
      <c r="KYN1" s="149"/>
      <c r="KYO1" s="149"/>
      <c r="KYP1" s="149"/>
      <c r="KYQ1" s="149"/>
      <c r="KYR1" s="149"/>
      <c r="KYS1" s="149"/>
      <c r="KYT1" s="149"/>
      <c r="KYU1" s="149"/>
      <c r="KYV1" s="149"/>
      <c r="KYW1" s="149"/>
      <c r="KYX1" s="149"/>
      <c r="KYY1" s="149"/>
      <c r="KYZ1" s="149"/>
      <c r="KZA1" s="149"/>
      <c r="KZB1" s="149"/>
      <c r="KZC1" s="149"/>
      <c r="KZD1" s="149"/>
      <c r="KZE1" s="149"/>
      <c r="KZF1" s="149"/>
      <c r="KZG1" s="149"/>
      <c r="KZH1" s="149"/>
      <c r="KZI1" s="149"/>
      <c r="KZJ1" s="149"/>
      <c r="KZK1" s="149"/>
      <c r="KZL1" s="149"/>
      <c r="KZM1" s="149"/>
      <c r="KZN1" s="149"/>
      <c r="KZO1" s="149"/>
      <c r="KZP1" s="149"/>
      <c r="KZQ1" s="149"/>
      <c r="KZR1" s="149"/>
      <c r="KZS1" s="149"/>
      <c r="KZT1" s="149"/>
      <c r="KZU1" s="149"/>
      <c r="KZV1" s="149"/>
      <c r="KZW1" s="149"/>
      <c r="KZX1" s="149"/>
      <c r="KZY1" s="149"/>
      <c r="KZZ1" s="149"/>
      <c r="LAA1" s="149"/>
      <c r="LAB1" s="149"/>
      <c r="LAC1" s="149"/>
      <c r="LAD1" s="149"/>
      <c r="LAE1" s="149"/>
      <c r="LAF1" s="149"/>
      <c r="LAG1" s="149"/>
      <c r="LAH1" s="149"/>
      <c r="LAI1" s="149"/>
      <c r="LAJ1" s="149"/>
      <c r="LAK1" s="149"/>
      <c r="LAL1" s="149"/>
      <c r="LAM1" s="149"/>
      <c r="LAN1" s="149"/>
      <c r="LAO1" s="149"/>
      <c r="LAP1" s="149"/>
      <c r="LAQ1" s="149"/>
      <c r="LAR1" s="149"/>
      <c r="LAS1" s="149"/>
      <c r="LAT1" s="149"/>
      <c r="LAU1" s="149"/>
      <c r="LAV1" s="149"/>
      <c r="LAW1" s="149"/>
      <c r="LAX1" s="149"/>
      <c r="LAY1" s="149"/>
      <c r="LAZ1" s="149"/>
      <c r="LBA1" s="149"/>
      <c r="LBB1" s="149"/>
      <c r="LBC1" s="149"/>
      <c r="LBD1" s="149"/>
      <c r="LBE1" s="149"/>
      <c r="LBF1" s="149"/>
      <c r="LBG1" s="149"/>
      <c r="LBH1" s="149"/>
      <c r="LBI1" s="149"/>
      <c r="LBJ1" s="149"/>
      <c r="LBK1" s="149"/>
      <c r="LBL1" s="149"/>
      <c r="LBM1" s="149"/>
      <c r="LBN1" s="149"/>
      <c r="LBO1" s="149"/>
      <c r="LBP1" s="149"/>
      <c r="LBQ1" s="149"/>
      <c r="LBR1" s="149"/>
      <c r="LBS1" s="149"/>
      <c r="LBT1" s="149"/>
      <c r="LBU1" s="149"/>
      <c r="LBV1" s="149"/>
      <c r="LBW1" s="149"/>
      <c r="LBX1" s="149"/>
      <c r="LBY1" s="149"/>
      <c r="LBZ1" s="149"/>
      <c r="LCA1" s="149"/>
      <c r="LCB1" s="149"/>
      <c r="LCC1" s="149"/>
      <c r="LCD1" s="149"/>
      <c r="LCE1" s="149"/>
      <c r="LCF1" s="149"/>
      <c r="LCG1" s="149"/>
      <c r="LCH1" s="149"/>
      <c r="LCI1" s="149"/>
      <c r="LCJ1" s="149"/>
      <c r="LCK1" s="149"/>
      <c r="LCL1" s="149"/>
      <c r="LCM1" s="149"/>
      <c r="LCN1" s="149"/>
      <c r="LCO1" s="149"/>
      <c r="LCP1" s="149"/>
      <c r="LCQ1" s="149"/>
      <c r="LCR1" s="149"/>
      <c r="LCS1" s="149"/>
      <c r="LCT1" s="149"/>
      <c r="LCU1" s="149"/>
      <c r="LCV1" s="149"/>
      <c r="LCW1" s="149"/>
      <c r="LCX1" s="149"/>
      <c r="LCY1" s="149"/>
      <c r="LCZ1" s="149"/>
      <c r="LDA1" s="149"/>
      <c r="LDB1" s="149"/>
      <c r="LDC1" s="149"/>
      <c r="LDD1" s="149"/>
      <c r="LDE1" s="149"/>
      <c r="LDF1" s="149"/>
      <c r="LDG1" s="149"/>
      <c r="LDH1" s="149"/>
      <c r="LDI1" s="149"/>
      <c r="LDJ1" s="149"/>
      <c r="LDK1" s="149"/>
      <c r="LDL1" s="149"/>
      <c r="LDM1" s="149"/>
      <c r="LDN1" s="149"/>
      <c r="LDO1" s="149"/>
      <c r="LDP1" s="149"/>
      <c r="LDQ1" s="149"/>
      <c r="LDR1" s="149"/>
      <c r="LDS1" s="149"/>
      <c r="LDT1" s="149"/>
      <c r="LDU1" s="149"/>
      <c r="LDV1" s="149"/>
      <c r="LDW1" s="149"/>
      <c r="LDX1" s="149"/>
      <c r="LDY1" s="149"/>
      <c r="LDZ1" s="149"/>
      <c r="LEA1" s="149"/>
      <c r="LEB1" s="149"/>
      <c r="LEC1" s="149"/>
      <c r="LED1" s="149"/>
      <c r="LEE1" s="149"/>
      <c r="LEF1" s="149"/>
      <c r="LEG1" s="149"/>
      <c r="LEH1" s="149"/>
      <c r="LEI1" s="149"/>
      <c r="LEJ1" s="149"/>
      <c r="LEK1" s="149"/>
      <c r="LEL1" s="149"/>
      <c r="LEM1" s="149"/>
      <c r="LEN1" s="149"/>
      <c r="LEO1" s="149"/>
      <c r="LEP1" s="149"/>
      <c r="LEQ1" s="149"/>
      <c r="LER1" s="149"/>
      <c r="LES1" s="149"/>
      <c r="LET1" s="149"/>
      <c r="LEU1" s="149"/>
      <c r="LEV1" s="149"/>
      <c r="LEW1" s="149"/>
      <c r="LEX1" s="149"/>
      <c r="LEY1" s="149"/>
      <c r="LEZ1" s="149"/>
      <c r="LFA1" s="149"/>
      <c r="LFB1" s="149"/>
      <c r="LFC1" s="149"/>
      <c r="LFD1" s="149"/>
      <c r="LFE1" s="149"/>
      <c r="LFF1" s="149"/>
      <c r="LFG1" s="149"/>
      <c r="LFH1" s="149"/>
      <c r="LFI1" s="149"/>
      <c r="LFJ1" s="149"/>
      <c r="LFK1" s="149"/>
      <c r="LFL1" s="149"/>
      <c r="LFM1" s="149"/>
      <c r="LFN1" s="149"/>
      <c r="LFO1" s="149"/>
      <c r="LFP1" s="149"/>
      <c r="LFQ1" s="149"/>
      <c r="LFR1" s="149"/>
      <c r="LFS1" s="149"/>
      <c r="LFT1" s="149"/>
      <c r="LFU1" s="149"/>
      <c r="LFV1" s="149"/>
      <c r="LFW1" s="149"/>
      <c r="LFX1" s="149"/>
      <c r="LFY1" s="149"/>
      <c r="LFZ1" s="149"/>
      <c r="LGA1" s="149"/>
      <c r="LGB1" s="149"/>
      <c r="LGC1" s="149"/>
      <c r="LGD1" s="149"/>
      <c r="LGE1" s="149"/>
      <c r="LGF1" s="149"/>
      <c r="LGG1" s="149"/>
      <c r="LGH1" s="149"/>
      <c r="LGI1" s="149"/>
      <c r="LGJ1" s="149"/>
      <c r="LGK1" s="149"/>
      <c r="LGL1" s="149"/>
      <c r="LGM1" s="149"/>
      <c r="LGN1" s="149"/>
      <c r="LGO1" s="149"/>
      <c r="LGP1" s="149"/>
      <c r="LGQ1" s="149"/>
      <c r="LGR1" s="149"/>
      <c r="LGS1" s="149"/>
      <c r="LGT1" s="149"/>
      <c r="LGU1" s="149"/>
      <c r="LGV1" s="149"/>
      <c r="LGW1" s="149"/>
      <c r="LGX1" s="149"/>
      <c r="LGY1" s="149"/>
      <c r="LGZ1" s="149"/>
      <c r="LHA1" s="149"/>
      <c r="LHB1" s="149"/>
      <c r="LHC1" s="149"/>
      <c r="LHD1" s="149"/>
      <c r="LHE1" s="149"/>
      <c r="LHF1" s="149"/>
      <c r="LHG1" s="149"/>
      <c r="LHH1" s="149"/>
      <c r="LHI1" s="149"/>
      <c r="LHJ1" s="149"/>
      <c r="LHK1" s="149"/>
      <c r="LHL1" s="149"/>
      <c r="LHM1" s="149"/>
      <c r="LHN1" s="149"/>
      <c r="LHO1" s="149"/>
      <c r="LHP1" s="149"/>
      <c r="LHQ1" s="149"/>
      <c r="LHR1" s="149"/>
      <c r="LHS1" s="149"/>
      <c r="LHT1" s="149"/>
      <c r="LHU1" s="149"/>
      <c r="LHV1" s="149"/>
      <c r="LHW1" s="149"/>
      <c r="LHX1" s="149"/>
      <c r="LHY1" s="149"/>
      <c r="LHZ1" s="149"/>
      <c r="LIA1" s="149"/>
      <c r="LIB1" s="149"/>
      <c r="LIC1" s="149"/>
      <c r="LID1" s="149"/>
      <c r="LIE1" s="149"/>
      <c r="LIF1" s="149"/>
      <c r="LIG1" s="149"/>
      <c r="LIH1" s="149"/>
      <c r="LII1" s="149"/>
      <c r="LIJ1" s="149"/>
      <c r="LIK1" s="149"/>
      <c r="LIL1" s="149"/>
      <c r="LIM1" s="149"/>
      <c r="LIN1" s="149"/>
      <c r="LIO1" s="149"/>
      <c r="LIP1" s="149"/>
      <c r="LIQ1" s="149"/>
      <c r="LIR1" s="149"/>
      <c r="LIS1" s="149"/>
      <c r="LIT1" s="149"/>
      <c r="LIU1" s="149"/>
      <c r="LIV1" s="149"/>
      <c r="LIW1" s="149"/>
      <c r="LIX1" s="149"/>
      <c r="LIY1" s="149"/>
      <c r="LIZ1" s="149"/>
      <c r="LJA1" s="149"/>
      <c r="LJB1" s="149"/>
      <c r="LJC1" s="149"/>
      <c r="LJD1" s="149"/>
      <c r="LJE1" s="149"/>
      <c r="LJF1" s="149"/>
      <c r="LJG1" s="149"/>
      <c r="LJH1" s="149"/>
      <c r="LJI1" s="149"/>
      <c r="LJJ1" s="149"/>
      <c r="LJK1" s="149"/>
      <c r="LJL1" s="149"/>
      <c r="LJM1" s="149"/>
      <c r="LJN1" s="149"/>
      <c r="LJO1" s="149"/>
      <c r="LJP1" s="149"/>
      <c r="LJQ1" s="149"/>
      <c r="LJR1" s="149"/>
      <c r="LJS1" s="149"/>
      <c r="LJT1" s="149"/>
      <c r="LJU1" s="149"/>
      <c r="LJV1" s="149"/>
      <c r="LJW1" s="149"/>
      <c r="LJX1" s="149"/>
      <c r="LJY1" s="149"/>
      <c r="LJZ1" s="149"/>
      <c r="LKA1" s="149"/>
      <c r="LKB1" s="149"/>
      <c r="LKC1" s="149"/>
      <c r="LKD1" s="149"/>
      <c r="LKE1" s="149"/>
      <c r="LKF1" s="149"/>
      <c r="LKG1" s="149"/>
      <c r="LKH1" s="149"/>
      <c r="LKI1" s="149"/>
      <c r="LKJ1" s="149"/>
      <c r="LKK1" s="149"/>
      <c r="LKL1" s="149"/>
      <c r="LKM1" s="149"/>
      <c r="LKN1" s="149"/>
      <c r="LKO1" s="149"/>
      <c r="LKP1" s="149"/>
      <c r="LKQ1" s="149"/>
      <c r="LKR1" s="149"/>
      <c r="LKS1" s="149"/>
      <c r="LKT1" s="149"/>
      <c r="LKU1" s="149"/>
      <c r="LKV1" s="149"/>
      <c r="LKW1" s="149"/>
      <c r="LKX1" s="149"/>
      <c r="LKY1" s="149"/>
      <c r="LKZ1" s="149"/>
      <c r="LLA1" s="149"/>
      <c r="LLB1" s="149"/>
      <c r="LLC1" s="149"/>
      <c r="LLD1" s="149"/>
      <c r="LLE1" s="149"/>
      <c r="LLF1" s="149"/>
      <c r="LLG1" s="149"/>
      <c r="LLH1" s="149"/>
      <c r="LLI1" s="149"/>
      <c r="LLJ1" s="149"/>
      <c r="LLK1" s="149"/>
      <c r="LLL1" s="149"/>
      <c r="LLM1" s="149"/>
      <c r="LLN1" s="149"/>
      <c r="LLO1" s="149"/>
      <c r="LLP1" s="149"/>
      <c r="LLQ1" s="149"/>
      <c r="LLR1" s="149"/>
      <c r="LLS1" s="149"/>
      <c r="LLT1" s="149"/>
      <c r="LLU1" s="149"/>
      <c r="LLV1" s="149"/>
      <c r="LLW1" s="149"/>
      <c r="LLX1" s="149"/>
      <c r="LLY1" s="149"/>
      <c r="LLZ1" s="149"/>
      <c r="LMA1" s="149"/>
      <c r="LMB1" s="149"/>
      <c r="LMC1" s="149"/>
      <c r="LMD1" s="149"/>
      <c r="LME1" s="149"/>
      <c r="LMF1" s="149"/>
      <c r="LMG1" s="149"/>
      <c r="LMH1" s="149"/>
      <c r="LMI1" s="149"/>
      <c r="LMJ1" s="149"/>
      <c r="LMK1" s="149"/>
      <c r="LML1" s="149"/>
      <c r="LMM1" s="149"/>
      <c r="LMN1" s="149"/>
      <c r="LMO1" s="149"/>
      <c r="LMP1" s="149"/>
      <c r="LMQ1" s="149"/>
      <c r="LMR1" s="149"/>
      <c r="LMS1" s="149"/>
      <c r="LMT1" s="149"/>
      <c r="LMU1" s="149"/>
      <c r="LMV1" s="149"/>
      <c r="LMW1" s="149"/>
      <c r="LMX1" s="149"/>
      <c r="LMY1" s="149"/>
      <c r="LMZ1" s="149"/>
      <c r="LNA1" s="149"/>
      <c r="LNB1" s="149"/>
      <c r="LNC1" s="149"/>
      <c r="LND1" s="149"/>
      <c r="LNE1" s="149"/>
      <c r="LNF1" s="149"/>
      <c r="LNG1" s="149"/>
      <c r="LNH1" s="149"/>
      <c r="LNI1" s="149"/>
      <c r="LNJ1" s="149"/>
      <c r="LNK1" s="149"/>
      <c r="LNL1" s="149"/>
      <c r="LNM1" s="149"/>
      <c r="LNN1" s="149"/>
      <c r="LNO1" s="149"/>
      <c r="LNP1" s="149"/>
      <c r="LNQ1" s="149"/>
      <c r="LNR1" s="149"/>
      <c r="LNS1" s="149"/>
      <c r="LNT1" s="149"/>
      <c r="LNU1" s="149"/>
      <c r="LNV1" s="149"/>
      <c r="LNW1" s="149"/>
      <c r="LNX1" s="149"/>
      <c r="LNY1" s="149"/>
      <c r="LNZ1" s="149"/>
      <c r="LOA1" s="149"/>
      <c r="LOB1" s="149"/>
      <c r="LOC1" s="149"/>
      <c r="LOD1" s="149"/>
      <c r="LOE1" s="149"/>
      <c r="LOF1" s="149"/>
      <c r="LOG1" s="149"/>
      <c r="LOH1" s="149"/>
      <c r="LOI1" s="149"/>
      <c r="LOJ1" s="149"/>
      <c r="LOK1" s="149"/>
      <c r="LOL1" s="149"/>
      <c r="LOM1" s="149"/>
      <c r="LON1" s="149"/>
      <c r="LOO1" s="149"/>
      <c r="LOP1" s="149"/>
      <c r="LOQ1" s="149"/>
      <c r="LOR1" s="149"/>
      <c r="LOS1" s="149"/>
      <c r="LOT1" s="149"/>
      <c r="LOU1" s="149"/>
      <c r="LOV1" s="149"/>
      <c r="LOW1" s="149"/>
      <c r="LOX1" s="149"/>
      <c r="LOY1" s="149"/>
      <c r="LOZ1" s="149"/>
      <c r="LPA1" s="149"/>
      <c r="LPB1" s="149"/>
      <c r="LPC1" s="149"/>
      <c r="LPD1" s="149"/>
      <c r="LPE1" s="149"/>
      <c r="LPF1" s="149"/>
      <c r="LPG1" s="149"/>
      <c r="LPH1" s="149"/>
      <c r="LPI1" s="149"/>
      <c r="LPJ1" s="149"/>
      <c r="LPK1" s="149"/>
      <c r="LPL1" s="149"/>
      <c r="LPM1" s="149"/>
      <c r="LPN1" s="149"/>
      <c r="LPO1" s="149"/>
      <c r="LPP1" s="149"/>
      <c r="LPQ1" s="149"/>
      <c r="LPR1" s="149"/>
      <c r="LPS1" s="149"/>
      <c r="LPT1" s="149"/>
      <c r="LPU1" s="149"/>
      <c r="LPV1" s="149"/>
      <c r="LPW1" s="149"/>
      <c r="LPX1" s="149"/>
      <c r="LPY1" s="149"/>
      <c r="LPZ1" s="149"/>
      <c r="LQA1" s="149"/>
      <c r="LQB1" s="149"/>
      <c r="LQC1" s="149"/>
      <c r="LQD1" s="149"/>
      <c r="LQE1" s="149"/>
      <c r="LQF1" s="149"/>
      <c r="LQG1" s="149"/>
      <c r="LQH1" s="149"/>
      <c r="LQI1" s="149"/>
      <c r="LQJ1" s="149"/>
      <c r="LQK1" s="149"/>
      <c r="LQL1" s="149"/>
      <c r="LQM1" s="149"/>
      <c r="LQN1" s="149"/>
      <c r="LQO1" s="149"/>
      <c r="LQP1" s="149"/>
      <c r="LQQ1" s="149"/>
      <c r="LQR1" s="149"/>
      <c r="LQS1" s="149"/>
      <c r="LQT1" s="149"/>
      <c r="LQU1" s="149"/>
      <c r="LQV1" s="149"/>
      <c r="LQW1" s="149"/>
      <c r="LQX1" s="149"/>
      <c r="LQY1" s="149"/>
      <c r="LQZ1" s="149"/>
      <c r="LRA1" s="149"/>
      <c r="LRB1" s="149"/>
      <c r="LRC1" s="149"/>
      <c r="LRD1" s="149"/>
      <c r="LRE1" s="149"/>
      <c r="LRF1" s="149"/>
      <c r="LRG1" s="149"/>
      <c r="LRH1" s="149"/>
      <c r="LRI1" s="149"/>
      <c r="LRJ1" s="149"/>
      <c r="LRK1" s="149"/>
      <c r="LRL1" s="149"/>
      <c r="LRM1" s="149"/>
      <c r="LRN1" s="149"/>
      <c r="LRO1" s="149"/>
      <c r="LRP1" s="149"/>
      <c r="LRQ1" s="149"/>
      <c r="LRR1" s="149"/>
      <c r="LRS1" s="149"/>
      <c r="LRT1" s="149"/>
      <c r="LRU1" s="149"/>
      <c r="LRV1" s="149"/>
      <c r="LRW1" s="149"/>
      <c r="LRX1" s="149"/>
      <c r="LRY1" s="149"/>
      <c r="LRZ1" s="149"/>
      <c r="LSA1" s="149"/>
      <c r="LSB1" s="149"/>
      <c r="LSC1" s="149"/>
      <c r="LSD1" s="149"/>
      <c r="LSE1" s="149"/>
      <c r="LSF1" s="149"/>
      <c r="LSG1" s="149"/>
      <c r="LSH1" s="149"/>
      <c r="LSI1" s="149"/>
      <c r="LSJ1" s="149"/>
      <c r="LSK1" s="149"/>
      <c r="LSL1" s="149"/>
      <c r="LSM1" s="149"/>
      <c r="LSN1" s="149"/>
      <c r="LSO1" s="149"/>
      <c r="LSP1" s="149"/>
      <c r="LSQ1" s="149"/>
      <c r="LSR1" s="149"/>
      <c r="LSS1" s="149"/>
      <c r="LST1" s="149"/>
      <c r="LSU1" s="149"/>
      <c r="LSV1" s="149"/>
      <c r="LSW1" s="149"/>
      <c r="LSX1" s="149"/>
      <c r="LSY1" s="149"/>
      <c r="LSZ1" s="149"/>
      <c r="LTA1" s="149"/>
      <c r="LTB1" s="149"/>
      <c r="LTC1" s="149"/>
      <c r="LTD1" s="149"/>
      <c r="LTE1" s="149"/>
      <c r="LTF1" s="149"/>
      <c r="LTG1" s="149"/>
      <c r="LTH1" s="149"/>
      <c r="LTI1" s="149"/>
      <c r="LTJ1" s="149"/>
      <c r="LTK1" s="149"/>
      <c r="LTL1" s="149"/>
      <c r="LTM1" s="149"/>
      <c r="LTN1" s="149"/>
      <c r="LTO1" s="149"/>
      <c r="LTP1" s="149"/>
      <c r="LTQ1" s="149"/>
      <c r="LTR1" s="149"/>
      <c r="LTS1" s="149"/>
      <c r="LTT1" s="149"/>
      <c r="LTU1" s="149"/>
      <c r="LTV1" s="149"/>
      <c r="LTW1" s="149"/>
      <c r="LTX1" s="149"/>
      <c r="LTY1" s="149"/>
      <c r="LTZ1" s="149"/>
      <c r="LUA1" s="149"/>
      <c r="LUB1" s="149"/>
      <c r="LUC1" s="149"/>
      <c r="LUD1" s="149"/>
      <c r="LUE1" s="149"/>
      <c r="LUF1" s="149"/>
      <c r="LUG1" s="149"/>
      <c r="LUH1" s="149"/>
      <c r="LUI1" s="149"/>
      <c r="LUJ1" s="149"/>
      <c r="LUK1" s="149"/>
      <c r="LUL1" s="149"/>
      <c r="LUM1" s="149"/>
      <c r="LUN1" s="149"/>
      <c r="LUO1" s="149"/>
      <c r="LUP1" s="149"/>
      <c r="LUQ1" s="149"/>
      <c r="LUR1" s="149"/>
      <c r="LUS1" s="149"/>
      <c r="LUT1" s="149"/>
      <c r="LUU1" s="149"/>
      <c r="LUV1" s="149"/>
      <c r="LUW1" s="149"/>
      <c r="LUX1" s="149"/>
      <c r="LUY1" s="149"/>
      <c r="LUZ1" s="149"/>
      <c r="LVA1" s="149"/>
      <c r="LVB1" s="149"/>
      <c r="LVC1" s="149"/>
      <c r="LVD1" s="149"/>
      <c r="LVE1" s="149"/>
      <c r="LVF1" s="149"/>
      <c r="LVG1" s="149"/>
      <c r="LVH1" s="149"/>
      <c r="LVI1" s="149"/>
      <c r="LVJ1" s="149"/>
      <c r="LVK1" s="149"/>
      <c r="LVL1" s="149"/>
      <c r="LVM1" s="149"/>
      <c r="LVN1" s="149"/>
      <c r="LVO1" s="149"/>
      <c r="LVP1" s="149"/>
      <c r="LVQ1" s="149"/>
      <c r="LVR1" s="149"/>
      <c r="LVS1" s="149"/>
      <c r="LVT1" s="149"/>
      <c r="LVU1" s="149"/>
      <c r="LVV1" s="149"/>
      <c r="LVW1" s="149"/>
      <c r="LVX1" s="149"/>
      <c r="LVY1" s="149"/>
      <c r="LVZ1" s="149"/>
      <c r="LWA1" s="149"/>
      <c r="LWB1" s="149"/>
      <c r="LWC1" s="149"/>
      <c r="LWD1" s="149"/>
      <c r="LWE1" s="149"/>
      <c r="LWF1" s="149"/>
      <c r="LWG1" s="149"/>
      <c r="LWH1" s="149"/>
      <c r="LWI1" s="149"/>
      <c r="LWJ1" s="149"/>
      <c r="LWK1" s="149"/>
      <c r="LWL1" s="149"/>
      <c r="LWM1" s="149"/>
      <c r="LWN1" s="149"/>
      <c r="LWO1" s="149"/>
      <c r="LWP1" s="149"/>
      <c r="LWQ1" s="149"/>
      <c r="LWR1" s="149"/>
      <c r="LWS1" s="149"/>
      <c r="LWT1" s="149"/>
      <c r="LWU1" s="149"/>
      <c r="LWV1" s="149"/>
      <c r="LWW1" s="149"/>
      <c r="LWX1" s="149"/>
      <c r="LWY1" s="149"/>
      <c r="LWZ1" s="149"/>
      <c r="LXA1" s="149"/>
      <c r="LXB1" s="149"/>
      <c r="LXC1" s="149"/>
      <c r="LXD1" s="149"/>
      <c r="LXE1" s="149"/>
      <c r="LXF1" s="149"/>
      <c r="LXG1" s="149"/>
      <c r="LXH1" s="149"/>
      <c r="LXI1" s="149"/>
      <c r="LXJ1" s="149"/>
      <c r="LXK1" s="149"/>
      <c r="LXL1" s="149"/>
      <c r="LXM1" s="149"/>
      <c r="LXN1" s="149"/>
      <c r="LXO1" s="149"/>
      <c r="LXP1" s="149"/>
      <c r="LXQ1" s="149"/>
      <c r="LXR1" s="149"/>
      <c r="LXS1" s="149"/>
      <c r="LXT1" s="149"/>
      <c r="LXU1" s="149"/>
      <c r="LXV1" s="149"/>
      <c r="LXW1" s="149"/>
      <c r="LXX1" s="149"/>
      <c r="LXY1" s="149"/>
      <c r="LXZ1" s="149"/>
      <c r="LYA1" s="149"/>
      <c r="LYB1" s="149"/>
      <c r="LYC1" s="149"/>
      <c r="LYD1" s="149"/>
      <c r="LYE1" s="149"/>
      <c r="LYF1" s="149"/>
      <c r="LYG1" s="149"/>
      <c r="LYH1" s="149"/>
      <c r="LYI1" s="149"/>
      <c r="LYJ1" s="149"/>
      <c r="LYK1" s="149"/>
      <c r="LYL1" s="149"/>
      <c r="LYM1" s="149"/>
      <c r="LYN1" s="149"/>
      <c r="LYO1" s="149"/>
      <c r="LYP1" s="149"/>
      <c r="LYQ1" s="149"/>
      <c r="LYR1" s="149"/>
      <c r="LYS1" s="149"/>
      <c r="LYT1" s="149"/>
      <c r="LYU1" s="149"/>
      <c r="LYV1" s="149"/>
      <c r="LYW1" s="149"/>
      <c r="LYX1" s="149"/>
      <c r="LYY1" s="149"/>
      <c r="LYZ1" s="149"/>
      <c r="LZA1" s="149"/>
      <c r="LZB1" s="149"/>
      <c r="LZC1" s="149"/>
      <c r="LZD1" s="149"/>
      <c r="LZE1" s="149"/>
      <c r="LZF1" s="149"/>
      <c r="LZG1" s="149"/>
      <c r="LZH1" s="149"/>
      <c r="LZI1" s="149"/>
      <c r="LZJ1" s="149"/>
      <c r="LZK1" s="149"/>
      <c r="LZL1" s="149"/>
      <c r="LZM1" s="149"/>
      <c r="LZN1" s="149"/>
      <c r="LZO1" s="149"/>
      <c r="LZP1" s="149"/>
      <c r="LZQ1" s="149"/>
      <c r="LZR1" s="149"/>
      <c r="LZS1" s="149"/>
      <c r="LZT1" s="149"/>
      <c r="LZU1" s="149"/>
      <c r="LZV1" s="149"/>
      <c r="LZW1" s="149"/>
      <c r="LZX1" s="149"/>
      <c r="LZY1" s="149"/>
      <c r="LZZ1" s="149"/>
      <c r="MAA1" s="149"/>
      <c r="MAB1" s="149"/>
      <c r="MAC1" s="149"/>
      <c r="MAD1" s="149"/>
      <c r="MAE1" s="149"/>
      <c r="MAF1" s="149"/>
      <c r="MAG1" s="149"/>
      <c r="MAH1" s="149"/>
      <c r="MAI1" s="149"/>
      <c r="MAJ1" s="149"/>
      <c r="MAK1" s="149"/>
      <c r="MAL1" s="149"/>
      <c r="MAM1" s="149"/>
      <c r="MAN1" s="149"/>
      <c r="MAO1" s="149"/>
      <c r="MAP1" s="149"/>
      <c r="MAQ1" s="149"/>
      <c r="MAR1" s="149"/>
      <c r="MAS1" s="149"/>
      <c r="MAT1" s="149"/>
      <c r="MAU1" s="149"/>
      <c r="MAV1" s="149"/>
      <c r="MAW1" s="149"/>
      <c r="MAX1" s="149"/>
      <c r="MAY1" s="149"/>
      <c r="MAZ1" s="149"/>
      <c r="MBA1" s="149"/>
      <c r="MBB1" s="149"/>
      <c r="MBC1" s="149"/>
      <c r="MBD1" s="149"/>
      <c r="MBE1" s="149"/>
      <c r="MBF1" s="149"/>
      <c r="MBG1" s="149"/>
      <c r="MBH1" s="149"/>
      <c r="MBI1" s="149"/>
      <c r="MBJ1" s="149"/>
      <c r="MBK1" s="149"/>
      <c r="MBL1" s="149"/>
      <c r="MBM1" s="149"/>
      <c r="MBN1" s="149"/>
      <c r="MBO1" s="149"/>
      <c r="MBP1" s="149"/>
      <c r="MBQ1" s="149"/>
      <c r="MBR1" s="149"/>
      <c r="MBS1" s="149"/>
      <c r="MBT1" s="149"/>
      <c r="MBU1" s="149"/>
      <c r="MBV1" s="149"/>
      <c r="MBW1" s="149"/>
      <c r="MBX1" s="149"/>
      <c r="MBY1" s="149"/>
      <c r="MBZ1" s="149"/>
      <c r="MCA1" s="149"/>
      <c r="MCB1" s="149"/>
      <c r="MCC1" s="149"/>
      <c r="MCD1" s="149"/>
      <c r="MCE1" s="149"/>
      <c r="MCF1" s="149"/>
      <c r="MCG1" s="149"/>
      <c r="MCH1" s="149"/>
      <c r="MCI1" s="149"/>
      <c r="MCJ1" s="149"/>
      <c r="MCK1" s="149"/>
      <c r="MCL1" s="149"/>
      <c r="MCM1" s="149"/>
      <c r="MCN1" s="149"/>
      <c r="MCO1" s="149"/>
      <c r="MCP1" s="149"/>
      <c r="MCQ1" s="149"/>
      <c r="MCR1" s="149"/>
      <c r="MCS1" s="149"/>
      <c r="MCT1" s="149"/>
      <c r="MCU1" s="149"/>
      <c r="MCV1" s="149"/>
      <c r="MCW1" s="149"/>
      <c r="MCX1" s="149"/>
      <c r="MCY1" s="149"/>
      <c r="MCZ1" s="149"/>
      <c r="MDA1" s="149"/>
      <c r="MDB1" s="149"/>
      <c r="MDC1" s="149"/>
      <c r="MDD1" s="149"/>
      <c r="MDE1" s="149"/>
      <c r="MDF1" s="149"/>
      <c r="MDG1" s="149"/>
      <c r="MDH1" s="149"/>
      <c r="MDI1" s="149"/>
      <c r="MDJ1" s="149"/>
      <c r="MDK1" s="149"/>
      <c r="MDL1" s="149"/>
      <c r="MDM1" s="149"/>
      <c r="MDN1" s="149"/>
      <c r="MDO1" s="149"/>
      <c r="MDP1" s="149"/>
      <c r="MDQ1" s="149"/>
      <c r="MDR1" s="149"/>
      <c r="MDS1" s="149"/>
      <c r="MDT1" s="149"/>
      <c r="MDU1" s="149"/>
      <c r="MDV1" s="149"/>
      <c r="MDW1" s="149"/>
      <c r="MDX1" s="149"/>
      <c r="MDY1" s="149"/>
      <c r="MDZ1" s="149"/>
      <c r="MEA1" s="149"/>
      <c r="MEB1" s="149"/>
      <c r="MEC1" s="149"/>
      <c r="MED1" s="149"/>
      <c r="MEE1" s="149"/>
      <c r="MEF1" s="149"/>
      <c r="MEG1" s="149"/>
      <c r="MEH1" s="149"/>
      <c r="MEI1" s="149"/>
      <c r="MEJ1" s="149"/>
      <c r="MEK1" s="149"/>
      <c r="MEL1" s="149"/>
      <c r="MEM1" s="149"/>
      <c r="MEN1" s="149"/>
      <c r="MEO1" s="149"/>
      <c r="MEP1" s="149"/>
      <c r="MEQ1" s="149"/>
      <c r="MER1" s="149"/>
      <c r="MES1" s="149"/>
      <c r="MET1" s="149"/>
      <c r="MEU1" s="149"/>
      <c r="MEV1" s="149"/>
      <c r="MEW1" s="149"/>
      <c r="MEX1" s="149"/>
      <c r="MEY1" s="149"/>
      <c r="MEZ1" s="149"/>
      <c r="MFA1" s="149"/>
      <c r="MFB1" s="149"/>
      <c r="MFC1" s="149"/>
      <c r="MFD1" s="149"/>
      <c r="MFE1" s="149"/>
      <c r="MFF1" s="149"/>
      <c r="MFG1" s="149"/>
      <c r="MFH1" s="149"/>
      <c r="MFI1" s="149"/>
      <c r="MFJ1" s="149"/>
      <c r="MFK1" s="149"/>
      <c r="MFL1" s="149"/>
      <c r="MFM1" s="149"/>
      <c r="MFN1" s="149"/>
      <c r="MFO1" s="149"/>
      <c r="MFP1" s="149"/>
      <c r="MFQ1" s="149"/>
      <c r="MFR1" s="149"/>
      <c r="MFS1" s="149"/>
      <c r="MFT1" s="149"/>
      <c r="MFU1" s="149"/>
      <c r="MFV1" s="149"/>
      <c r="MFW1" s="149"/>
      <c r="MFX1" s="149"/>
      <c r="MFY1" s="149"/>
      <c r="MFZ1" s="149"/>
      <c r="MGA1" s="149"/>
      <c r="MGB1" s="149"/>
      <c r="MGC1" s="149"/>
      <c r="MGD1" s="149"/>
      <c r="MGE1" s="149"/>
      <c r="MGF1" s="149"/>
      <c r="MGG1" s="149"/>
      <c r="MGH1" s="149"/>
      <c r="MGI1" s="149"/>
      <c r="MGJ1" s="149"/>
      <c r="MGK1" s="149"/>
      <c r="MGL1" s="149"/>
      <c r="MGM1" s="149"/>
      <c r="MGN1" s="149"/>
      <c r="MGO1" s="149"/>
      <c r="MGP1" s="149"/>
      <c r="MGQ1" s="149"/>
      <c r="MGR1" s="149"/>
      <c r="MGS1" s="149"/>
      <c r="MGT1" s="149"/>
      <c r="MGU1" s="149"/>
      <c r="MGV1" s="149"/>
      <c r="MGW1" s="149"/>
      <c r="MGX1" s="149"/>
      <c r="MGY1" s="149"/>
      <c r="MGZ1" s="149"/>
      <c r="MHA1" s="149"/>
      <c r="MHB1" s="149"/>
      <c r="MHC1" s="149"/>
      <c r="MHD1" s="149"/>
      <c r="MHE1" s="149"/>
      <c r="MHF1" s="149"/>
      <c r="MHG1" s="149"/>
      <c r="MHH1" s="149"/>
      <c r="MHI1" s="149"/>
      <c r="MHJ1" s="149"/>
      <c r="MHK1" s="149"/>
      <c r="MHL1" s="149"/>
      <c r="MHM1" s="149"/>
      <c r="MHN1" s="149"/>
      <c r="MHO1" s="149"/>
      <c r="MHP1" s="149"/>
      <c r="MHQ1" s="149"/>
      <c r="MHR1" s="149"/>
      <c r="MHS1" s="149"/>
      <c r="MHT1" s="149"/>
      <c r="MHU1" s="149"/>
      <c r="MHV1" s="149"/>
      <c r="MHW1" s="149"/>
      <c r="MHX1" s="149"/>
      <c r="MHY1" s="149"/>
      <c r="MHZ1" s="149"/>
      <c r="MIA1" s="149"/>
      <c r="MIB1" s="149"/>
      <c r="MIC1" s="149"/>
      <c r="MID1" s="149"/>
      <c r="MIE1" s="149"/>
      <c r="MIF1" s="149"/>
      <c r="MIG1" s="149"/>
      <c r="MIH1" s="149"/>
      <c r="MII1" s="149"/>
      <c r="MIJ1" s="149"/>
      <c r="MIK1" s="149"/>
      <c r="MIL1" s="149"/>
      <c r="MIM1" s="149"/>
      <c r="MIN1" s="149"/>
      <c r="MIO1" s="149"/>
      <c r="MIP1" s="149"/>
      <c r="MIQ1" s="149"/>
      <c r="MIR1" s="149"/>
      <c r="MIS1" s="149"/>
      <c r="MIT1" s="149"/>
      <c r="MIU1" s="149"/>
      <c r="MIV1" s="149"/>
      <c r="MIW1" s="149"/>
      <c r="MIX1" s="149"/>
      <c r="MIY1" s="149"/>
      <c r="MIZ1" s="149"/>
      <c r="MJA1" s="149"/>
      <c r="MJB1" s="149"/>
      <c r="MJC1" s="149"/>
      <c r="MJD1" s="149"/>
      <c r="MJE1" s="149"/>
      <c r="MJF1" s="149"/>
      <c r="MJG1" s="149"/>
      <c r="MJH1" s="149"/>
      <c r="MJI1" s="149"/>
      <c r="MJJ1" s="149"/>
      <c r="MJK1" s="149"/>
      <c r="MJL1" s="149"/>
      <c r="MJM1" s="149"/>
      <c r="MJN1" s="149"/>
      <c r="MJO1" s="149"/>
      <c r="MJP1" s="149"/>
      <c r="MJQ1" s="149"/>
      <c r="MJR1" s="149"/>
      <c r="MJS1" s="149"/>
      <c r="MJT1" s="149"/>
      <c r="MJU1" s="149"/>
      <c r="MJV1" s="149"/>
      <c r="MJW1" s="149"/>
      <c r="MJX1" s="149"/>
      <c r="MJY1" s="149"/>
      <c r="MJZ1" s="149"/>
      <c r="MKA1" s="149"/>
      <c r="MKB1" s="149"/>
      <c r="MKC1" s="149"/>
      <c r="MKD1" s="149"/>
      <c r="MKE1" s="149"/>
      <c r="MKF1" s="149"/>
      <c r="MKG1" s="149"/>
      <c r="MKH1" s="149"/>
      <c r="MKI1" s="149"/>
      <c r="MKJ1" s="149"/>
      <c r="MKK1" s="149"/>
      <c r="MKL1" s="149"/>
      <c r="MKM1" s="149"/>
      <c r="MKN1" s="149"/>
      <c r="MKO1" s="149"/>
      <c r="MKP1" s="149"/>
      <c r="MKQ1" s="149"/>
      <c r="MKR1" s="149"/>
      <c r="MKS1" s="149"/>
      <c r="MKT1" s="149"/>
      <c r="MKU1" s="149"/>
      <c r="MKV1" s="149"/>
      <c r="MKW1" s="149"/>
      <c r="MKX1" s="149"/>
      <c r="MKY1" s="149"/>
      <c r="MKZ1" s="149"/>
      <c r="MLA1" s="149"/>
      <c r="MLB1" s="149"/>
      <c r="MLC1" s="149"/>
      <c r="MLD1" s="149"/>
      <c r="MLE1" s="149"/>
      <c r="MLF1" s="149"/>
      <c r="MLG1" s="149"/>
      <c r="MLH1" s="149"/>
      <c r="MLI1" s="149"/>
      <c r="MLJ1" s="149"/>
      <c r="MLK1" s="149"/>
      <c r="MLL1" s="149"/>
      <c r="MLM1" s="149"/>
      <c r="MLN1" s="149"/>
      <c r="MLO1" s="149"/>
      <c r="MLP1" s="149"/>
      <c r="MLQ1" s="149"/>
      <c r="MLR1" s="149"/>
      <c r="MLS1" s="149"/>
      <c r="MLT1" s="149"/>
      <c r="MLU1" s="149"/>
      <c r="MLV1" s="149"/>
      <c r="MLW1" s="149"/>
      <c r="MLX1" s="149"/>
      <c r="MLY1" s="149"/>
      <c r="MLZ1" s="149"/>
      <c r="MMA1" s="149"/>
      <c r="MMB1" s="149"/>
      <c r="MMC1" s="149"/>
      <c r="MMD1" s="149"/>
      <c r="MME1" s="149"/>
      <c r="MMF1" s="149"/>
      <c r="MMG1" s="149"/>
      <c r="MMH1" s="149"/>
      <c r="MMI1" s="149"/>
      <c r="MMJ1" s="149"/>
      <c r="MMK1" s="149"/>
      <c r="MML1" s="149"/>
      <c r="MMM1" s="149"/>
      <c r="MMN1" s="149"/>
      <c r="MMO1" s="149"/>
      <c r="MMP1" s="149"/>
      <c r="MMQ1" s="149"/>
      <c r="MMR1" s="149"/>
      <c r="MMS1" s="149"/>
      <c r="MMT1" s="149"/>
      <c r="MMU1" s="149"/>
      <c r="MMV1" s="149"/>
      <c r="MMW1" s="149"/>
      <c r="MMX1" s="149"/>
      <c r="MMY1" s="149"/>
      <c r="MMZ1" s="149"/>
      <c r="MNA1" s="149"/>
      <c r="MNB1" s="149"/>
      <c r="MNC1" s="149"/>
      <c r="MND1" s="149"/>
      <c r="MNE1" s="149"/>
      <c r="MNF1" s="149"/>
      <c r="MNG1" s="149"/>
      <c r="MNH1" s="149"/>
      <c r="MNI1" s="149"/>
      <c r="MNJ1" s="149"/>
      <c r="MNK1" s="149"/>
      <c r="MNL1" s="149"/>
      <c r="MNM1" s="149"/>
      <c r="MNN1" s="149"/>
      <c r="MNO1" s="149"/>
      <c r="MNP1" s="149"/>
      <c r="MNQ1" s="149"/>
      <c r="MNR1" s="149"/>
      <c r="MNS1" s="149"/>
      <c r="MNT1" s="149"/>
      <c r="MNU1" s="149"/>
      <c r="MNV1" s="149"/>
      <c r="MNW1" s="149"/>
      <c r="MNX1" s="149"/>
      <c r="MNY1" s="149"/>
      <c r="MNZ1" s="149"/>
      <c r="MOA1" s="149"/>
      <c r="MOB1" s="149"/>
      <c r="MOC1" s="149"/>
      <c r="MOD1" s="149"/>
      <c r="MOE1" s="149"/>
      <c r="MOF1" s="149"/>
      <c r="MOG1" s="149"/>
      <c r="MOH1" s="149"/>
      <c r="MOI1" s="149"/>
      <c r="MOJ1" s="149"/>
      <c r="MOK1" s="149"/>
      <c r="MOL1" s="149"/>
      <c r="MOM1" s="149"/>
      <c r="MON1" s="149"/>
      <c r="MOO1" s="149"/>
      <c r="MOP1" s="149"/>
      <c r="MOQ1" s="149"/>
      <c r="MOR1" s="149"/>
      <c r="MOS1" s="149"/>
      <c r="MOT1" s="149"/>
      <c r="MOU1" s="149"/>
      <c r="MOV1" s="149"/>
      <c r="MOW1" s="149"/>
      <c r="MOX1" s="149"/>
      <c r="MOY1" s="149"/>
      <c r="MOZ1" s="149"/>
      <c r="MPA1" s="149"/>
      <c r="MPB1" s="149"/>
      <c r="MPC1" s="149"/>
      <c r="MPD1" s="149"/>
      <c r="MPE1" s="149"/>
      <c r="MPF1" s="149"/>
      <c r="MPG1" s="149"/>
      <c r="MPH1" s="149"/>
      <c r="MPI1" s="149"/>
      <c r="MPJ1" s="149"/>
      <c r="MPK1" s="149"/>
      <c r="MPL1" s="149"/>
      <c r="MPM1" s="149"/>
      <c r="MPN1" s="149"/>
      <c r="MPO1" s="149"/>
      <c r="MPP1" s="149"/>
      <c r="MPQ1" s="149"/>
      <c r="MPR1" s="149"/>
      <c r="MPS1" s="149"/>
      <c r="MPT1" s="149"/>
      <c r="MPU1" s="149"/>
      <c r="MPV1" s="149"/>
      <c r="MPW1" s="149"/>
      <c r="MPX1" s="149"/>
      <c r="MPY1" s="149"/>
      <c r="MPZ1" s="149"/>
      <c r="MQA1" s="149"/>
      <c r="MQB1" s="149"/>
      <c r="MQC1" s="149"/>
      <c r="MQD1" s="149"/>
      <c r="MQE1" s="149"/>
      <c r="MQF1" s="149"/>
      <c r="MQG1" s="149"/>
      <c r="MQH1" s="149"/>
      <c r="MQI1" s="149"/>
      <c r="MQJ1" s="149"/>
      <c r="MQK1" s="149"/>
      <c r="MQL1" s="149"/>
      <c r="MQM1" s="149"/>
      <c r="MQN1" s="149"/>
      <c r="MQO1" s="149"/>
      <c r="MQP1" s="149"/>
      <c r="MQQ1" s="149"/>
      <c r="MQR1" s="149"/>
      <c r="MQS1" s="149"/>
      <c r="MQT1" s="149"/>
      <c r="MQU1" s="149"/>
      <c r="MQV1" s="149"/>
      <c r="MQW1" s="149"/>
      <c r="MQX1" s="149"/>
      <c r="MQY1" s="149"/>
      <c r="MQZ1" s="149"/>
      <c r="MRA1" s="149"/>
      <c r="MRB1" s="149"/>
      <c r="MRC1" s="149"/>
      <c r="MRD1" s="149"/>
      <c r="MRE1" s="149"/>
      <c r="MRF1" s="149"/>
      <c r="MRG1" s="149"/>
      <c r="MRH1" s="149"/>
      <c r="MRI1" s="149"/>
      <c r="MRJ1" s="149"/>
      <c r="MRK1" s="149"/>
      <c r="MRL1" s="149"/>
      <c r="MRM1" s="149"/>
      <c r="MRN1" s="149"/>
      <c r="MRO1" s="149"/>
      <c r="MRP1" s="149"/>
      <c r="MRQ1" s="149"/>
      <c r="MRR1" s="149"/>
      <c r="MRS1" s="149"/>
      <c r="MRT1" s="149"/>
      <c r="MRU1" s="149"/>
      <c r="MRV1" s="149"/>
      <c r="MRW1" s="149"/>
      <c r="MRX1" s="149"/>
      <c r="MRY1" s="149"/>
      <c r="MRZ1" s="149"/>
      <c r="MSA1" s="149"/>
      <c r="MSB1" s="149"/>
      <c r="MSC1" s="149"/>
      <c r="MSD1" s="149"/>
      <c r="MSE1" s="149"/>
      <c r="MSF1" s="149"/>
      <c r="MSG1" s="149"/>
      <c r="MSH1" s="149"/>
      <c r="MSI1" s="149"/>
      <c r="MSJ1" s="149"/>
      <c r="MSK1" s="149"/>
      <c r="MSL1" s="149"/>
      <c r="MSM1" s="149"/>
      <c r="MSN1" s="149"/>
      <c r="MSO1" s="149"/>
      <c r="MSP1" s="149"/>
      <c r="MSQ1" s="149"/>
      <c r="MSR1" s="149"/>
      <c r="MSS1" s="149"/>
      <c r="MST1" s="149"/>
      <c r="MSU1" s="149"/>
      <c r="MSV1" s="149"/>
      <c r="MSW1" s="149"/>
      <c r="MSX1" s="149"/>
      <c r="MSY1" s="149"/>
      <c r="MSZ1" s="149"/>
      <c r="MTA1" s="149"/>
      <c r="MTB1" s="149"/>
      <c r="MTC1" s="149"/>
      <c r="MTD1" s="149"/>
      <c r="MTE1" s="149"/>
      <c r="MTF1" s="149"/>
      <c r="MTG1" s="149"/>
      <c r="MTH1" s="149"/>
      <c r="MTI1" s="149"/>
      <c r="MTJ1" s="149"/>
      <c r="MTK1" s="149"/>
      <c r="MTL1" s="149"/>
      <c r="MTM1" s="149"/>
      <c r="MTN1" s="149"/>
      <c r="MTO1" s="149"/>
      <c r="MTP1" s="149"/>
      <c r="MTQ1" s="149"/>
      <c r="MTR1" s="149"/>
      <c r="MTS1" s="149"/>
      <c r="MTT1" s="149"/>
      <c r="MTU1" s="149"/>
      <c r="MTV1" s="149"/>
      <c r="MTW1" s="149"/>
      <c r="MTX1" s="149"/>
      <c r="MTY1" s="149"/>
      <c r="MTZ1" s="149"/>
      <c r="MUA1" s="149"/>
      <c r="MUB1" s="149"/>
      <c r="MUC1" s="149"/>
      <c r="MUD1" s="149"/>
      <c r="MUE1" s="149"/>
      <c r="MUF1" s="149"/>
      <c r="MUG1" s="149"/>
      <c r="MUH1" s="149"/>
      <c r="MUI1" s="149"/>
      <c r="MUJ1" s="149"/>
      <c r="MUK1" s="149"/>
      <c r="MUL1" s="149"/>
      <c r="MUM1" s="149"/>
      <c r="MUN1" s="149"/>
      <c r="MUO1" s="149"/>
      <c r="MUP1" s="149"/>
      <c r="MUQ1" s="149"/>
      <c r="MUR1" s="149"/>
      <c r="MUS1" s="149"/>
      <c r="MUT1" s="149"/>
      <c r="MUU1" s="149"/>
      <c r="MUV1" s="149"/>
      <c r="MUW1" s="149"/>
      <c r="MUX1" s="149"/>
      <c r="MUY1" s="149"/>
      <c r="MUZ1" s="149"/>
      <c r="MVA1" s="149"/>
      <c r="MVB1" s="149"/>
      <c r="MVC1" s="149"/>
      <c r="MVD1" s="149"/>
      <c r="MVE1" s="149"/>
      <c r="MVF1" s="149"/>
      <c r="MVG1" s="149"/>
      <c r="MVH1" s="149"/>
      <c r="MVI1" s="149"/>
      <c r="MVJ1" s="149"/>
      <c r="MVK1" s="149"/>
      <c r="MVL1" s="149"/>
      <c r="MVM1" s="149"/>
      <c r="MVN1" s="149"/>
      <c r="MVO1" s="149"/>
      <c r="MVP1" s="149"/>
      <c r="MVQ1" s="149"/>
      <c r="MVR1" s="149"/>
      <c r="MVS1" s="149"/>
      <c r="MVT1" s="149"/>
      <c r="MVU1" s="149"/>
      <c r="MVV1" s="149"/>
      <c r="MVW1" s="149"/>
      <c r="MVX1" s="149"/>
      <c r="MVY1" s="149"/>
      <c r="MVZ1" s="149"/>
      <c r="MWA1" s="149"/>
      <c r="MWB1" s="149"/>
      <c r="MWC1" s="149"/>
      <c r="MWD1" s="149"/>
      <c r="MWE1" s="149"/>
      <c r="MWF1" s="149"/>
      <c r="MWG1" s="149"/>
      <c r="MWH1" s="149"/>
      <c r="MWI1" s="149"/>
      <c r="MWJ1" s="149"/>
      <c r="MWK1" s="149"/>
      <c r="MWL1" s="149"/>
      <c r="MWM1" s="149"/>
      <c r="MWN1" s="149"/>
      <c r="MWO1" s="149"/>
      <c r="MWP1" s="149"/>
      <c r="MWQ1" s="149"/>
      <c r="MWR1" s="149"/>
      <c r="MWS1" s="149"/>
      <c r="MWT1" s="149"/>
      <c r="MWU1" s="149"/>
      <c r="MWV1" s="149"/>
      <c r="MWW1" s="149"/>
      <c r="MWX1" s="149"/>
      <c r="MWY1" s="149"/>
      <c r="MWZ1" s="149"/>
      <c r="MXA1" s="149"/>
      <c r="MXB1" s="149"/>
      <c r="MXC1" s="149"/>
      <c r="MXD1" s="149"/>
      <c r="MXE1" s="149"/>
      <c r="MXF1" s="149"/>
      <c r="MXG1" s="149"/>
      <c r="MXH1" s="149"/>
      <c r="MXI1" s="149"/>
      <c r="MXJ1" s="149"/>
      <c r="MXK1" s="149"/>
      <c r="MXL1" s="149"/>
      <c r="MXM1" s="149"/>
      <c r="MXN1" s="149"/>
      <c r="MXO1" s="149"/>
      <c r="MXP1" s="149"/>
      <c r="MXQ1" s="149"/>
      <c r="MXR1" s="149"/>
      <c r="MXS1" s="149"/>
      <c r="MXT1" s="149"/>
      <c r="MXU1" s="149"/>
      <c r="MXV1" s="149"/>
      <c r="MXW1" s="149"/>
      <c r="MXX1" s="149"/>
      <c r="MXY1" s="149"/>
      <c r="MXZ1" s="149"/>
      <c r="MYA1" s="149"/>
      <c r="MYB1" s="149"/>
      <c r="MYC1" s="149"/>
      <c r="MYD1" s="149"/>
      <c r="MYE1" s="149"/>
      <c r="MYF1" s="149"/>
      <c r="MYG1" s="149"/>
      <c r="MYH1" s="149"/>
      <c r="MYI1" s="149"/>
      <c r="MYJ1" s="149"/>
      <c r="MYK1" s="149"/>
      <c r="MYL1" s="149"/>
      <c r="MYM1" s="149"/>
      <c r="MYN1" s="149"/>
      <c r="MYO1" s="149"/>
      <c r="MYP1" s="149"/>
      <c r="MYQ1" s="149"/>
      <c r="MYR1" s="149"/>
      <c r="MYS1" s="149"/>
      <c r="MYT1" s="149"/>
      <c r="MYU1" s="149"/>
      <c r="MYV1" s="149"/>
      <c r="MYW1" s="149"/>
      <c r="MYX1" s="149"/>
      <c r="MYY1" s="149"/>
      <c r="MYZ1" s="149"/>
      <c r="MZA1" s="149"/>
      <c r="MZB1" s="149"/>
      <c r="MZC1" s="149"/>
      <c r="MZD1" s="149"/>
      <c r="MZE1" s="149"/>
      <c r="MZF1" s="149"/>
      <c r="MZG1" s="149"/>
      <c r="MZH1" s="149"/>
      <c r="MZI1" s="149"/>
      <c r="MZJ1" s="149"/>
      <c r="MZK1" s="149"/>
      <c r="MZL1" s="149"/>
      <c r="MZM1" s="149"/>
      <c r="MZN1" s="149"/>
      <c r="MZO1" s="149"/>
      <c r="MZP1" s="149"/>
      <c r="MZQ1" s="149"/>
      <c r="MZR1" s="149"/>
      <c r="MZS1" s="149"/>
      <c r="MZT1" s="149"/>
      <c r="MZU1" s="149"/>
      <c r="MZV1" s="149"/>
      <c r="MZW1" s="149"/>
      <c r="MZX1" s="149"/>
      <c r="MZY1" s="149"/>
      <c r="MZZ1" s="149"/>
      <c r="NAA1" s="149"/>
      <c r="NAB1" s="149"/>
      <c r="NAC1" s="149"/>
      <c r="NAD1" s="149"/>
      <c r="NAE1" s="149"/>
      <c r="NAF1" s="149"/>
      <c r="NAG1" s="149"/>
      <c r="NAH1" s="149"/>
      <c r="NAI1" s="149"/>
      <c r="NAJ1" s="149"/>
      <c r="NAK1" s="149"/>
      <c r="NAL1" s="149"/>
      <c r="NAM1" s="149"/>
      <c r="NAN1" s="149"/>
      <c r="NAO1" s="149"/>
      <c r="NAP1" s="149"/>
      <c r="NAQ1" s="149"/>
      <c r="NAR1" s="149"/>
      <c r="NAS1" s="149"/>
      <c r="NAT1" s="149"/>
      <c r="NAU1" s="149"/>
      <c r="NAV1" s="149"/>
      <c r="NAW1" s="149"/>
      <c r="NAX1" s="149"/>
      <c r="NAY1" s="149"/>
      <c r="NAZ1" s="149"/>
      <c r="NBA1" s="149"/>
      <c r="NBB1" s="149"/>
      <c r="NBC1" s="149"/>
      <c r="NBD1" s="149"/>
      <c r="NBE1" s="149"/>
      <c r="NBF1" s="149"/>
      <c r="NBG1" s="149"/>
      <c r="NBH1" s="149"/>
      <c r="NBI1" s="149"/>
      <c r="NBJ1" s="149"/>
      <c r="NBK1" s="149"/>
      <c r="NBL1" s="149"/>
      <c r="NBM1" s="149"/>
      <c r="NBN1" s="149"/>
      <c r="NBO1" s="149"/>
      <c r="NBP1" s="149"/>
      <c r="NBQ1" s="149"/>
      <c r="NBR1" s="149"/>
      <c r="NBS1" s="149"/>
      <c r="NBT1" s="149"/>
      <c r="NBU1" s="149"/>
      <c r="NBV1" s="149"/>
      <c r="NBW1" s="149"/>
      <c r="NBX1" s="149"/>
      <c r="NBY1" s="149"/>
      <c r="NBZ1" s="149"/>
      <c r="NCA1" s="149"/>
      <c r="NCB1" s="149"/>
      <c r="NCC1" s="149"/>
      <c r="NCD1" s="149"/>
      <c r="NCE1" s="149"/>
      <c r="NCF1" s="149"/>
      <c r="NCG1" s="149"/>
      <c r="NCH1" s="149"/>
      <c r="NCI1" s="149"/>
      <c r="NCJ1" s="149"/>
      <c r="NCK1" s="149"/>
      <c r="NCL1" s="149"/>
      <c r="NCM1" s="149"/>
      <c r="NCN1" s="149"/>
      <c r="NCO1" s="149"/>
      <c r="NCP1" s="149"/>
      <c r="NCQ1" s="149"/>
      <c r="NCR1" s="149"/>
      <c r="NCS1" s="149"/>
      <c r="NCT1" s="149"/>
      <c r="NCU1" s="149"/>
      <c r="NCV1" s="149"/>
      <c r="NCW1" s="149"/>
      <c r="NCX1" s="149"/>
      <c r="NCY1" s="149"/>
      <c r="NCZ1" s="149"/>
      <c r="NDA1" s="149"/>
      <c r="NDB1" s="149"/>
      <c r="NDC1" s="149"/>
      <c r="NDD1" s="149"/>
      <c r="NDE1" s="149"/>
      <c r="NDF1" s="149"/>
      <c r="NDG1" s="149"/>
      <c r="NDH1" s="149"/>
      <c r="NDI1" s="149"/>
      <c r="NDJ1" s="149"/>
      <c r="NDK1" s="149"/>
      <c r="NDL1" s="149"/>
      <c r="NDM1" s="149"/>
      <c r="NDN1" s="149"/>
      <c r="NDO1" s="149"/>
      <c r="NDP1" s="149"/>
      <c r="NDQ1" s="149"/>
      <c r="NDR1" s="149"/>
      <c r="NDS1" s="149"/>
      <c r="NDT1" s="149"/>
      <c r="NDU1" s="149"/>
      <c r="NDV1" s="149"/>
      <c r="NDW1" s="149"/>
      <c r="NDX1" s="149"/>
      <c r="NDY1" s="149"/>
      <c r="NDZ1" s="149"/>
      <c r="NEA1" s="149"/>
      <c r="NEB1" s="149"/>
      <c r="NEC1" s="149"/>
      <c r="NED1" s="149"/>
      <c r="NEE1" s="149"/>
      <c r="NEF1" s="149"/>
      <c r="NEG1" s="149"/>
      <c r="NEH1" s="149"/>
      <c r="NEI1" s="149"/>
      <c r="NEJ1" s="149"/>
      <c r="NEK1" s="149"/>
      <c r="NEL1" s="149"/>
      <c r="NEM1" s="149"/>
      <c r="NEN1" s="149"/>
      <c r="NEO1" s="149"/>
      <c r="NEP1" s="149"/>
      <c r="NEQ1" s="149"/>
      <c r="NER1" s="149"/>
      <c r="NES1" s="149"/>
      <c r="NET1" s="149"/>
      <c r="NEU1" s="149"/>
      <c r="NEV1" s="149"/>
      <c r="NEW1" s="149"/>
      <c r="NEX1" s="149"/>
      <c r="NEY1" s="149"/>
      <c r="NEZ1" s="149"/>
      <c r="NFA1" s="149"/>
      <c r="NFB1" s="149"/>
      <c r="NFC1" s="149"/>
      <c r="NFD1" s="149"/>
      <c r="NFE1" s="149"/>
      <c r="NFF1" s="149"/>
      <c r="NFG1" s="149"/>
      <c r="NFH1" s="149"/>
      <c r="NFI1" s="149"/>
      <c r="NFJ1" s="149"/>
      <c r="NFK1" s="149"/>
      <c r="NFL1" s="149"/>
      <c r="NFM1" s="149"/>
      <c r="NFN1" s="149"/>
      <c r="NFO1" s="149"/>
      <c r="NFP1" s="149"/>
      <c r="NFQ1" s="149"/>
      <c r="NFR1" s="149"/>
      <c r="NFS1" s="149"/>
      <c r="NFT1" s="149"/>
      <c r="NFU1" s="149"/>
      <c r="NFV1" s="149"/>
      <c r="NFW1" s="149"/>
      <c r="NFX1" s="149"/>
      <c r="NFY1" s="149"/>
      <c r="NFZ1" s="149"/>
      <c r="NGA1" s="149"/>
      <c r="NGB1" s="149"/>
      <c r="NGC1" s="149"/>
      <c r="NGD1" s="149"/>
      <c r="NGE1" s="149"/>
      <c r="NGF1" s="149"/>
      <c r="NGG1" s="149"/>
      <c r="NGH1" s="149"/>
      <c r="NGI1" s="149"/>
      <c r="NGJ1" s="149"/>
      <c r="NGK1" s="149"/>
      <c r="NGL1" s="149"/>
      <c r="NGM1" s="149"/>
      <c r="NGN1" s="149"/>
      <c r="NGO1" s="149"/>
      <c r="NGP1" s="149"/>
      <c r="NGQ1" s="149"/>
      <c r="NGR1" s="149"/>
      <c r="NGS1" s="149"/>
      <c r="NGT1" s="149"/>
      <c r="NGU1" s="149"/>
      <c r="NGV1" s="149"/>
      <c r="NGW1" s="149"/>
      <c r="NGX1" s="149"/>
      <c r="NGY1" s="149"/>
      <c r="NGZ1" s="149"/>
      <c r="NHA1" s="149"/>
      <c r="NHB1" s="149"/>
      <c r="NHC1" s="149"/>
      <c r="NHD1" s="149"/>
      <c r="NHE1" s="149"/>
      <c r="NHF1" s="149"/>
      <c r="NHG1" s="149"/>
      <c r="NHH1" s="149"/>
      <c r="NHI1" s="149"/>
      <c r="NHJ1" s="149"/>
      <c r="NHK1" s="149"/>
      <c r="NHL1" s="149"/>
      <c r="NHM1" s="149"/>
      <c r="NHN1" s="149"/>
      <c r="NHO1" s="149"/>
      <c r="NHP1" s="149"/>
      <c r="NHQ1" s="149"/>
      <c r="NHR1" s="149"/>
      <c r="NHS1" s="149"/>
      <c r="NHT1" s="149"/>
      <c r="NHU1" s="149"/>
      <c r="NHV1" s="149"/>
      <c r="NHW1" s="149"/>
      <c r="NHX1" s="149"/>
      <c r="NHY1" s="149"/>
      <c r="NHZ1" s="149"/>
      <c r="NIA1" s="149"/>
      <c r="NIB1" s="149"/>
      <c r="NIC1" s="149"/>
      <c r="NID1" s="149"/>
      <c r="NIE1" s="149"/>
      <c r="NIF1" s="149"/>
      <c r="NIG1" s="149"/>
      <c r="NIH1" s="149"/>
      <c r="NII1" s="149"/>
      <c r="NIJ1" s="149"/>
      <c r="NIK1" s="149"/>
      <c r="NIL1" s="149"/>
      <c r="NIM1" s="149"/>
      <c r="NIN1" s="149"/>
      <c r="NIO1" s="149"/>
      <c r="NIP1" s="149"/>
      <c r="NIQ1" s="149"/>
      <c r="NIR1" s="149"/>
      <c r="NIS1" s="149"/>
      <c r="NIT1" s="149"/>
      <c r="NIU1" s="149"/>
      <c r="NIV1" s="149"/>
      <c r="NIW1" s="149"/>
      <c r="NIX1" s="149"/>
      <c r="NIY1" s="149"/>
      <c r="NIZ1" s="149"/>
      <c r="NJA1" s="149"/>
      <c r="NJB1" s="149"/>
      <c r="NJC1" s="149"/>
      <c r="NJD1" s="149"/>
      <c r="NJE1" s="149"/>
      <c r="NJF1" s="149"/>
      <c r="NJG1" s="149"/>
      <c r="NJH1" s="149"/>
      <c r="NJI1" s="149"/>
      <c r="NJJ1" s="149"/>
      <c r="NJK1" s="149"/>
      <c r="NJL1" s="149"/>
      <c r="NJM1" s="149"/>
      <c r="NJN1" s="149"/>
      <c r="NJO1" s="149"/>
      <c r="NJP1" s="149"/>
      <c r="NJQ1" s="149"/>
      <c r="NJR1" s="149"/>
      <c r="NJS1" s="149"/>
      <c r="NJT1" s="149"/>
      <c r="NJU1" s="149"/>
      <c r="NJV1" s="149"/>
      <c r="NJW1" s="149"/>
      <c r="NJX1" s="149"/>
      <c r="NJY1" s="149"/>
      <c r="NJZ1" s="149"/>
      <c r="NKA1" s="149"/>
      <c r="NKB1" s="149"/>
      <c r="NKC1" s="149"/>
      <c r="NKD1" s="149"/>
      <c r="NKE1" s="149"/>
      <c r="NKF1" s="149"/>
      <c r="NKG1" s="149"/>
      <c r="NKH1" s="149"/>
      <c r="NKI1" s="149"/>
      <c r="NKJ1" s="149"/>
      <c r="NKK1" s="149"/>
      <c r="NKL1" s="149"/>
      <c r="NKM1" s="149"/>
      <c r="NKN1" s="149"/>
      <c r="NKO1" s="149"/>
      <c r="NKP1" s="149"/>
      <c r="NKQ1" s="149"/>
      <c r="NKR1" s="149"/>
      <c r="NKS1" s="149"/>
      <c r="NKT1" s="149"/>
      <c r="NKU1" s="149"/>
      <c r="NKV1" s="149"/>
      <c r="NKW1" s="149"/>
      <c r="NKX1" s="149"/>
      <c r="NKY1" s="149"/>
      <c r="NKZ1" s="149"/>
      <c r="NLA1" s="149"/>
      <c r="NLB1" s="149"/>
      <c r="NLC1" s="149"/>
      <c r="NLD1" s="149"/>
      <c r="NLE1" s="149"/>
      <c r="NLF1" s="149"/>
      <c r="NLG1" s="149"/>
      <c r="NLH1" s="149"/>
      <c r="NLI1" s="149"/>
      <c r="NLJ1" s="149"/>
      <c r="NLK1" s="149"/>
      <c r="NLL1" s="149"/>
      <c r="NLM1" s="149"/>
      <c r="NLN1" s="149"/>
      <c r="NLO1" s="149"/>
      <c r="NLP1" s="149"/>
      <c r="NLQ1" s="149"/>
      <c r="NLR1" s="149"/>
      <c r="NLS1" s="149"/>
      <c r="NLT1" s="149"/>
      <c r="NLU1" s="149"/>
      <c r="NLV1" s="149"/>
      <c r="NLW1" s="149"/>
      <c r="NLX1" s="149"/>
      <c r="NLY1" s="149"/>
      <c r="NLZ1" s="149"/>
      <c r="NMA1" s="149"/>
      <c r="NMB1" s="149"/>
      <c r="NMC1" s="149"/>
      <c r="NMD1" s="149"/>
      <c r="NME1" s="149"/>
      <c r="NMF1" s="149"/>
      <c r="NMG1" s="149"/>
      <c r="NMH1" s="149"/>
      <c r="NMI1" s="149"/>
      <c r="NMJ1" s="149"/>
      <c r="NMK1" s="149"/>
      <c r="NML1" s="149"/>
      <c r="NMM1" s="149"/>
      <c r="NMN1" s="149"/>
      <c r="NMO1" s="149"/>
      <c r="NMP1" s="149"/>
      <c r="NMQ1" s="149"/>
      <c r="NMR1" s="149"/>
      <c r="NMS1" s="149"/>
      <c r="NMT1" s="149"/>
      <c r="NMU1" s="149"/>
      <c r="NMV1" s="149"/>
      <c r="NMW1" s="149"/>
      <c r="NMX1" s="149"/>
      <c r="NMY1" s="149"/>
      <c r="NMZ1" s="149"/>
      <c r="NNA1" s="149"/>
      <c r="NNB1" s="149"/>
      <c r="NNC1" s="149"/>
      <c r="NND1" s="149"/>
      <c r="NNE1" s="149"/>
      <c r="NNF1" s="149"/>
      <c r="NNG1" s="149"/>
      <c r="NNH1" s="149"/>
      <c r="NNI1" s="149"/>
      <c r="NNJ1" s="149"/>
      <c r="NNK1" s="149"/>
      <c r="NNL1" s="149"/>
      <c r="NNM1" s="149"/>
      <c r="NNN1" s="149"/>
      <c r="NNO1" s="149"/>
      <c r="NNP1" s="149"/>
      <c r="NNQ1" s="149"/>
      <c r="NNR1" s="149"/>
      <c r="NNS1" s="149"/>
      <c r="NNT1" s="149"/>
      <c r="NNU1" s="149"/>
      <c r="NNV1" s="149"/>
      <c r="NNW1" s="149"/>
      <c r="NNX1" s="149"/>
      <c r="NNY1" s="149"/>
      <c r="NNZ1" s="149"/>
      <c r="NOA1" s="149"/>
      <c r="NOB1" s="149"/>
      <c r="NOC1" s="149"/>
      <c r="NOD1" s="149"/>
      <c r="NOE1" s="149"/>
      <c r="NOF1" s="149"/>
      <c r="NOG1" s="149"/>
      <c r="NOH1" s="149"/>
      <c r="NOI1" s="149"/>
      <c r="NOJ1" s="149"/>
      <c r="NOK1" s="149"/>
      <c r="NOL1" s="149"/>
      <c r="NOM1" s="149"/>
      <c r="NON1" s="149"/>
      <c r="NOO1" s="149"/>
      <c r="NOP1" s="149"/>
      <c r="NOQ1" s="149"/>
      <c r="NOR1" s="149"/>
      <c r="NOS1" s="149"/>
      <c r="NOT1" s="149"/>
      <c r="NOU1" s="149"/>
      <c r="NOV1" s="149"/>
      <c r="NOW1" s="149"/>
      <c r="NOX1" s="149"/>
      <c r="NOY1" s="149"/>
      <c r="NOZ1" s="149"/>
      <c r="NPA1" s="149"/>
      <c r="NPB1" s="149"/>
      <c r="NPC1" s="149"/>
      <c r="NPD1" s="149"/>
      <c r="NPE1" s="149"/>
      <c r="NPF1" s="149"/>
      <c r="NPG1" s="149"/>
      <c r="NPH1" s="149"/>
      <c r="NPI1" s="149"/>
      <c r="NPJ1" s="149"/>
      <c r="NPK1" s="149"/>
      <c r="NPL1" s="149"/>
      <c r="NPM1" s="149"/>
      <c r="NPN1" s="149"/>
      <c r="NPO1" s="149"/>
      <c r="NPP1" s="149"/>
      <c r="NPQ1" s="149"/>
      <c r="NPR1" s="149"/>
      <c r="NPS1" s="149"/>
      <c r="NPT1" s="149"/>
      <c r="NPU1" s="149"/>
      <c r="NPV1" s="149"/>
      <c r="NPW1" s="149"/>
      <c r="NPX1" s="149"/>
      <c r="NPY1" s="149"/>
      <c r="NPZ1" s="149"/>
      <c r="NQA1" s="149"/>
      <c r="NQB1" s="149"/>
      <c r="NQC1" s="149"/>
      <c r="NQD1" s="149"/>
      <c r="NQE1" s="149"/>
      <c r="NQF1" s="149"/>
      <c r="NQG1" s="149"/>
      <c r="NQH1" s="149"/>
      <c r="NQI1" s="149"/>
      <c r="NQJ1" s="149"/>
      <c r="NQK1" s="149"/>
      <c r="NQL1" s="149"/>
      <c r="NQM1" s="149"/>
      <c r="NQN1" s="149"/>
      <c r="NQO1" s="149"/>
      <c r="NQP1" s="149"/>
      <c r="NQQ1" s="149"/>
      <c r="NQR1" s="149"/>
      <c r="NQS1" s="149"/>
      <c r="NQT1" s="149"/>
      <c r="NQU1" s="149"/>
      <c r="NQV1" s="149"/>
      <c r="NQW1" s="149"/>
      <c r="NQX1" s="149"/>
      <c r="NQY1" s="149"/>
      <c r="NQZ1" s="149"/>
      <c r="NRA1" s="149"/>
      <c r="NRB1" s="149"/>
      <c r="NRC1" s="149"/>
      <c r="NRD1" s="149"/>
      <c r="NRE1" s="149"/>
      <c r="NRF1" s="149"/>
      <c r="NRG1" s="149"/>
      <c r="NRH1" s="149"/>
      <c r="NRI1" s="149"/>
      <c r="NRJ1" s="149"/>
      <c r="NRK1" s="149"/>
      <c r="NRL1" s="149"/>
      <c r="NRM1" s="149"/>
      <c r="NRN1" s="149"/>
      <c r="NRO1" s="149"/>
      <c r="NRP1" s="149"/>
      <c r="NRQ1" s="149"/>
      <c r="NRR1" s="149"/>
      <c r="NRS1" s="149"/>
      <c r="NRT1" s="149"/>
      <c r="NRU1" s="149"/>
      <c r="NRV1" s="149"/>
      <c r="NRW1" s="149"/>
      <c r="NRX1" s="149"/>
      <c r="NRY1" s="149"/>
      <c r="NRZ1" s="149"/>
      <c r="NSA1" s="149"/>
      <c r="NSB1" s="149"/>
      <c r="NSC1" s="149"/>
      <c r="NSD1" s="149"/>
      <c r="NSE1" s="149"/>
      <c r="NSF1" s="149"/>
      <c r="NSG1" s="149"/>
      <c r="NSH1" s="149"/>
      <c r="NSI1" s="149"/>
      <c r="NSJ1" s="149"/>
      <c r="NSK1" s="149"/>
      <c r="NSL1" s="149"/>
      <c r="NSM1" s="149"/>
      <c r="NSN1" s="149"/>
      <c r="NSO1" s="149"/>
      <c r="NSP1" s="149"/>
      <c r="NSQ1" s="149"/>
      <c r="NSR1" s="149"/>
      <c r="NSS1" s="149"/>
      <c r="NST1" s="149"/>
      <c r="NSU1" s="149"/>
      <c r="NSV1" s="149"/>
      <c r="NSW1" s="149"/>
      <c r="NSX1" s="149"/>
      <c r="NSY1" s="149"/>
      <c r="NSZ1" s="149"/>
      <c r="NTA1" s="149"/>
      <c r="NTB1" s="149"/>
      <c r="NTC1" s="149"/>
      <c r="NTD1" s="149"/>
      <c r="NTE1" s="149"/>
      <c r="NTF1" s="149"/>
      <c r="NTG1" s="149"/>
      <c r="NTH1" s="149"/>
      <c r="NTI1" s="149"/>
      <c r="NTJ1" s="149"/>
      <c r="NTK1" s="149"/>
      <c r="NTL1" s="149"/>
      <c r="NTM1" s="149"/>
      <c r="NTN1" s="149"/>
      <c r="NTO1" s="149"/>
      <c r="NTP1" s="149"/>
      <c r="NTQ1" s="149"/>
      <c r="NTR1" s="149"/>
      <c r="NTS1" s="149"/>
      <c r="NTT1" s="149"/>
      <c r="NTU1" s="149"/>
      <c r="NTV1" s="149"/>
      <c r="NTW1" s="149"/>
      <c r="NTX1" s="149"/>
      <c r="NTY1" s="149"/>
      <c r="NTZ1" s="149"/>
      <c r="NUA1" s="149"/>
      <c r="NUB1" s="149"/>
      <c r="NUC1" s="149"/>
      <c r="NUD1" s="149"/>
      <c r="NUE1" s="149"/>
      <c r="NUF1" s="149"/>
      <c r="NUG1" s="149"/>
      <c r="NUH1" s="149"/>
      <c r="NUI1" s="149"/>
      <c r="NUJ1" s="149"/>
      <c r="NUK1" s="149"/>
      <c r="NUL1" s="149"/>
      <c r="NUM1" s="149"/>
      <c r="NUN1" s="149"/>
      <c r="NUO1" s="149"/>
      <c r="NUP1" s="149"/>
      <c r="NUQ1" s="149"/>
      <c r="NUR1" s="149"/>
      <c r="NUS1" s="149"/>
      <c r="NUT1" s="149"/>
      <c r="NUU1" s="149"/>
      <c r="NUV1" s="149"/>
      <c r="NUW1" s="149"/>
      <c r="NUX1" s="149"/>
      <c r="NUY1" s="149"/>
      <c r="NUZ1" s="149"/>
      <c r="NVA1" s="149"/>
      <c r="NVB1" s="149"/>
      <c r="NVC1" s="149"/>
      <c r="NVD1" s="149"/>
      <c r="NVE1" s="149"/>
      <c r="NVF1" s="149"/>
      <c r="NVG1" s="149"/>
      <c r="NVH1" s="149"/>
      <c r="NVI1" s="149"/>
      <c r="NVJ1" s="149"/>
      <c r="NVK1" s="149"/>
      <c r="NVL1" s="149"/>
      <c r="NVM1" s="149"/>
      <c r="NVN1" s="149"/>
      <c r="NVO1" s="149"/>
      <c r="NVP1" s="149"/>
      <c r="NVQ1" s="149"/>
      <c r="NVR1" s="149"/>
      <c r="NVS1" s="149"/>
      <c r="NVT1" s="149"/>
      <c r="NVU1" s="149"/>
      <c r="NVV1" s="149"/>
      <c r="NVW1" s="149"/>
      <c r="NVX1" s="149"/>
      <c r="NVY1" s="149"/>
      <c r="NVZ1" s="149"/>
      <c r="NWA1" s="149"/>
      <c r="NWB1" s="149"/>
      <c r="NWC1" s="149"/>
      <c r="NWD1" s="149"/>
      <c r="NWE1" s="149"/>
      <c r="NWF1" s="149"/>
      <c r="NWG1" s="149"/>
      <c r="NWH1" s="149"/>
      <c r="NWI1" s="149"/>
      <c r="NWJ1" s="149"/>
      <c r="NWK1" s="149"/>
      <c r="NWL1" s="149"/>
      <c r="NWM1" s="149"/>
      <c r="NWN1" s="149"/>
      <c r="NWO1" s="149"/>
      <c r="NWP1" s="149"/>
      <c r="NWQ1" s="149"/>
      <c r="NWR1" s="149"/>
      <c r="NWS1" s="149"/>
      <c r="NWT1" s="149"/>
      <c r="NWU1" s="149"/>
      <c r="NWV1" s="149"/>
      <c r="NWW1" s="149"/>
      <c r="NWX1" s="149"/>
      <c r="NWY1" s="149"/>
      <c r="NWZ1" s="149"/>
      <c r="NXA1" s="149"/>
      <c r="NXB1" s="149"/>
      <c r="NXC1" s="149"/>
      <c r="NXD1" s="149"/>
      <c r="NXE1" s="149"/>
      <c r="NXF1" s="149"/>
      <c r="NXG1" s="149"/>
      <c r="NXH1" s="149"/>
      <c r="NXI1" s="149"/>
      <c r="NXJ1" s="149"/>
      <c r="NXK1" s="149"/>
      <c r="NXL1" s="149"/>
      <c r="NXM1" s="149"/>
      <c r="NXN1" s="149"/>
      <c r="NXO1" s="149"/>
      <c r="NXP1" s="149"/>
      <c r="NXQ1" s="149"/>
      <c r="NXR1" s="149"/>
      <c r="NXS1" s="149"/>
      <c r="NXT1" s="149"/>
      <c r="NXU1" s="149"/>
      <c r="NXV1" s="149"/>
      <c r="NXW1" s="149"/>
      <c r="NXX1" s="149"/>
      <c r="NXY1" s="149"/>
      <c r="NXZ1" s="149"/>
      <c r="NYA1" s="149"/>
      <c r="NYB1" s="149"/>
      <c r="NYC1" s="149"/>
      <c r="NYD1" s="149"/>
      <c r="NYE1" s="149"/>
      <c r="NYF1" s="149"/>
      <c r="NYG1" s="149"/>
      <c r="NYH1" s="149"/>
      <c r="NYI1" s="149"/>
      <c r="NYJ1" s="149"/>
      <c r="NYK1" s="149"/>
      <c r="NYL1" s="149"/>
      <c r="NYM1" s="149"/>
      <c r="NYN1" s="149"/>
      <c r="NYO1" s="149"/>
      <c r="NYP1" s="149"/>
      <c r="NYQ1" s="149"/>
      <c r="NYR1" s="149"/>
      <c r="NYS1" s="149"/>
      <c r="NYT1" s="149"/>
      <c r="NYU1" s="149"/>
      <c r="NYV1" s="149"/>
      <c r="NYW1" s="149"/>
      <c r="NYX1" s="149"/>
      <c r="NYY1" s="149"/>
      <c r="NYZ1" s="149"/>
      <c r="NZA1" s="149"/>
      <c r="NZB1" s="149"/>
      <c r="NZC1" s="149"/>
      <c r="NZD1" s="149"/>
      <c r="NZE1" s="149"/>
      <c r="NZF1" s="149"/>
      <c r="NZG1" s="149"/>
      <c r="NZH1" s="149"/>
      <c r="NZI1" s="149"/>
      <c r="NZJ1" s="149"/>
      <c r="NZK1" s="149"/>
      <c r="NZL1" s="149"/>
      <c r="NZM1" s="149"/>
      <c r="NZN1" s="149"/>
      <c r="NZO1" s="149"/>
      <c r="NZP1" s="149"/>
      <c r="NZQ1" s="149"/>
      <c r="NZR1" s="149"/>
      <c r="NZS1" s="149"/>
      <c r="NZT1" s="149"/>
      <c r="NZU1" s="149"/>
      <c r="NZV1" s="149"/>
      <c r="NZW1" s="149"/>
      <c r="NZX1" s="149"/>
      <c r="NZY1" s="149"/>
      <c r="NZZ1" s="149"/>
      <c r="OAA1" s="149"/>
      <c r="OAB1" s="149"/>
      <c r="OAC1" s="149"/>
      <c r="OAD1" s="149"/>
      <c r="OAE1" s="149"/>
      <c r="OAF1" s="149"/>
      <c r="OAG1" s="149"/>
      <c r="OAH1" s="149"/>
      <c r="OAI1" s="149"/>
      <c r="OAJ1" s="149"/>
      <c r="OAK1" s="149"/>
      <c r="OAL1" s="149"/>
      <c r="OAM1" s="149"/>
      <c r="OAN1" s="149"/>
      <c r="OAO1" s="149"/>
      <c r="OAP1" s="149"/>
      <c r="OAQ1" s="149"/>
      <c r="OAR1" s="149"/>
      <c r="OAS1" s="149"/>
      <c r="OAT1" s="149"/>
      <c r="OAU1" s="149"/>
      <c r="OAV1" s="149"/>
      <c r="OAW1" s="149"/>
      <c r="OAX1" s="149"/>
      <c r="OAY1" s="149"/>
      <c r="OAZ1" s="149"/>
      <c r="OBA1" s="149"/>
      <c r="OBB1" s="149"/>
      <c r="OBC1" s="149"/>
      <c r="OBD1" s="149"/>
      <c r="OBE1" s="149"/>
      <c r="OBF1" s="149"/>
      <c r="OBG1" s="149"/>
      <c r="OBH1" s="149"/>
      <c r="OBI1" s="149"/>
      <c r="OBJ1" s="149"/>
      <c r="OBK1" s="149"/>
      <c r="OBL1" s="149"/>
      <c r="OBM1" s="149"/>
      <c r="OBN1" s="149"/>
      <c r="OBO1" s="149"/>
      <c r="OBP1" s="149"/>
      <c r="OBQ1" s="149"/>
      <c r="OBR1" s="149"/>
      <c r="OBS1" s="149"/>
      <c r="OBT1" s="149"/>
      <c r="OBU1" s="149"/>
      <c r="OBV1" s="149"/>
      <c r="OBW1" s="149"/>
      <c r="OBX1" s="149"/>
      <c r="OBY1" s="149"/>
      <c r="OBZ1" s="149"/>
      <c r="OCA1" s="149"/>
      <c r="OCB1" s="149"/>
      <c r="OCC1" s="149"/>
      <c r="OCD1" s="149"/>
      <c r="OCE1" s="149"/>
      <c r="OCF1" s="149"/>
      <c r="OCG1" s="149"/>
      <c r="OCH1" s="149"/>
      <c r="OCI1" s="149"/>
      <c r="OCJ1" s="149"/>
      <c r="OCK1" s="149"/>
      <c r="OCL1" s="149"/>
      <c r="OCM1" s="149"/>
      <c r="OCN1" s="149"/>
      <c r="OCO1" s="149"/>
      <c r="OCP1" s="149"/>
      <c r="OCQ1" s="149"/>
      <c r="OCR1" s="149"/>
      <c r="OCS1" s="149"/>
      <c r="OCT1" s="149"/>
      <c r="OCU1" s="149"/>
      <c r="OCV1" s="149"/>
      <c r="OCW1" s="149"/>
      <c r="OCX1" s="149"/>
      <c r="OCY1" s="149"/>
      <c r="OCZ1" s="149"/>
      <c r="ODA1" s="149"/>
      <c r="ODB1" s="149"/>
      <c r="ODC1" s="149"/>
      <c r="ODD1" s="149"/>
      <c r="ODE1" s="149"/>
      <c r="ODF1" s="149"/>
      <c r="ODG1" s="149"/>
      <c r="ODH1" s="149"/>
      <c r="ODI1" s="149"/>
      <c r="ODJ1" s="149"/>
      <c r="ODK1" s="149"/>
      <c r="ODL1" s="149"/>
      <c r="ODM1" s="149"/>
      <c r="ODN1" s="149"/>
      <c r="ODO1" s="149"/>
      <c r="ODP1" s="149"/>
      <c r="ODQ1" s="149"/>
      <c r="ODR1" s="149"/>
      <c r="ODS1" s="149"/>
      <c r="ODT1" s="149"/>
      <c r="ODU1" s="149"/>
      <c r="ODV1" s="149"/>
      <c r="ODW1" s="149"/>
      <c r="ODX1" s="149"/>
      <c r="ODY1" s="149"/>
      <c r="ODZ1" s="149"/>
      <c r="OEA1" s="149"/>
      <c r="OEB1" s="149"/>
      <c r="OEC1" s="149"/>
      <c r="OED1" s="149"/>
      <c r="OEE1" s="149"/>
      <c r="OEF1" s="149"/>
      <c r="OEG1" s="149"/>
      <c r="OEH1" s="149"/>
      <c r="OEI1" s="149"/>
      <c r="OEJ1" s="149"/>
      <c r="OEK1" s="149"/>
      <c r="OEL1" s="149"/>
      <c r="OEM1" s="149"/>
      <c r="OEN1" s="149"/>
      <c r="OEO1" s="149"/>
      <c r="OEP1" s="149"/>
      <c r="OEQ1" s="149"/>
      <c r="OER1" s="149"/>
      <c r="OES1" s="149"/>
      <c r="OET1" s="149"/>
      <c r="OEU1" s="149"/>
      <c r="OEV1" s="149"/>
      <c r="OEW1" s="149"/>
      <c r="OEX1" s="149"/>
      <c r="OEY1" s="149"/>
      <c r="OEZ1" s="149"/>
      <c r="OFA1" s="149"/>
      <c r="OFB1" s="149"/>
      <c r="OFC1" s="149"/>
      <c r="OFD1" s="149"/>
      <c r="OFE1" s="149"/>
      <c r="OFF1" s="149"/>
      <c r="OFG1" s="149"/>
      <c r="OFH1" s="149"/>
      <c r="OFI1" s="149"/>
      <c r="OFJ1" s="149"/>
      <c r="OFK1" s="149"/>
      <c r="OFL1" s="149"/>
      <c r="OFM1" s="149"/>
      <c r="OFN1" s="149"/>
      <c r="OFO1" s="149"/>
      <c r="OFP1" s="149"/>
      <c r="OFQ1" s="149"/>
      <c r="OFR1" s="149"/>
      <c r="OFS1" s="149"/>
      <c r="OFT1" s="149"/>
      <c r="OFU1" s="149"/>
      <c r="OFV1" s="149"/>
      <c r="OFW1" s="149"/>
      <c r="OFX1" s="149"/>
      <c r="OFY1" s="149"/>
      <c r="OFZ1" s="149"/>
      <c r="OGA1" s="149"/>
      <c r="OGB1" s="149"/>
      <c r="OGC1" s="149"/>
      <c r="OGD1" s="149"/>
      <c r="OGE1" s="149"/>
      <c r="OGF1" s="149"/>
      <c r="OGG1" s="149"/>
      <c r="OGH1" s="149"/>
      <c r="OGI1" s="149"/>
      <c r="OGJ1" s="149"/>
      <c r="OGK1" s="149"/>
      <c r="OGL1" s="149"/>
      <c r="OGM1" s="149"/>
      <c r="OGN1" s="149"/>
      <c r="OGO1" s="149"/>
      <c r="OGP1" s="149"/>
      <c r="OGQ1" s="149"/>
      <c r="OGR1" s="149"/>
      <c r="OGS1" s="149"/>
      <c r="OGT1" s="149"/>
      <c r="OGU1" s="149"/>
      <c r="OGV1" s="149"/>
      <c r="OGW1" s="149"/>
      <c r="OGX1" s="149"/>
      <c r="OGY1" s="149"/>
      <c r="OGZ1" s="149"/>
      <c r="OHA1" s="149"/>
      <c r="OHB1" s="149"/>
      <c r="OHC1" s="149"/>
      <c r="OHD1" s="149"/>
      <c r="OHE1" s="149"/>
      <c r="OHF1" s="149"/>
      <c r="OHG1" s="149"/>
      <c r="OHH1" s="149"/>
      <c r="OHI1" s="149"/>
      <c r="OHJ1" s="149"/>
      <c r="OHK1" s="149"/>
      <c r="OHL1" s="149"/>
      <c r="OHM1" s="149"/>
      <c r="OHN1" s="149"/>
      <c r="OHO1" s="149"/>
      <c r="OHP1" s="149"/>
      <c r="OHQ1" s="149"/>
      <c r="OHR1" s="149"/>
      <c r="OHS1" s="149"/>
      <c r="OHT1" s="149"/>
      <c r="OHU1" s="149"/>
      <c r="OHV1" s="149"/>
      <c r="OHW1" s="149"/>
      <c r="OHX1" s="149"/>
      <c r="OHY1" s="149"/>
      <c r="OHZ1" s="149"/>
      <c r="OIA1" s="149"/>
      <c r="OIB1" s="149"/>
      <c r="OIC1" s="149"/>
      <c r="OID1" s="149"/>
      <c r="OIE1" s="149"/>
      <c r="OIF1" s="149"/>
      <c r="OIG1" s="149"/>
      <c r="OIH1" s="149"/>
      <c r="OII1" s="149"/>
      <c r="OIJ1" s="149"/>
      <c r="OIK1" s="149"/>
      <c r="OIL1" s="149"/>
      <c r="OIM1" s="149"/>
      <c r="OIN1" s="149"/>
      <c r="OIO1" s="149"/>
      <c r="OIP1" s="149"/>
      <c r="OIQ1" s="149"/>
      <c r="OIR1" s="149"/>
      <c r="OIS1" s="149"/>
      <c r="OIT1" s="149"/>
      <c r="OIU1" s="149"/>
      <c r="OIV1" s="149"/>
      <c r="OIW1" s="149"/>
      <c r="OIX1" s="149"/>
      <c r="OIY1" s="149"/>
      <c r="OIZ1" s="149"/>
      <c r="OJA1" s="149"/>
      <c r="OJB1" s="149"/>
      <c r="OJC1" s="149"/>
      <c r="OJD1" s="149"/>
      <c r="OJE1" s="149"/>
      <c r="OJF1" s="149"/>
      <c r="OJG1" s="149"/>
      <c r="OJH1" s="149"/>
      <c r="OJI1" s="149"/>
      <c r="OJJ1" s="149"/>
      <c r="OJK1" s="149"/>
      <c r="OJL1" s="149"/>
      <c r="OJM1" s="149"/>
      <c r="OJN1" s="149"/>
      <c r="OJO1" s="149"/>
      <c r="OJP1" s="149"/>
      <c r="OJQ1" s="149"/>
      <c r="OJR1" s="149"/>
      <c r="OJS1" s="149"/>
      <c r="OJT1" s="149"/>
      <c r="OJU1" s="149"/>
      <c r="OJV1" s="149"/>
      <c r="OJW1" s="149"/>
      <c r="OJX1" s="149"/>
      <c r="OJY1" s="149"/>
      <c r="OJZ1" s="149"/>
      <c r="OKA1" s="149"/>
      <c r="OKB1" s="149"/>
      <c r="OKC1" s="149"/>
      <c r="OKD1" s="149"/>
      <c r="OKE1" s="149"/>
      <c r="OKF1" s="149"/>
      <c r="OKG1" s="149"/>
      <c r="OKH1" s="149"/>
      <c r="OKI1" s="149"/>
      <c r="OKJ1" s="149"/>
      <c r="OKK1" s="149"/>
      <c r="OKL1" s="149"/>
      <c r="OKM1" s="149"/>
      <c r="OKN1" s="149"/>
      <c r="OKO1" s="149"/>
      <c r="OKP1" s="149"/>
      <c r="OKQ1" s="149"/>
      <c r="OKR1" s="149"/>
      <c r="OKS1" s="149"/>
      <c r="OKT1" s="149"/>
      <c r="OKU1" s="149"/>
      <c r="OKV1" s="149"/>
      <c r="OKW1" s="149"/>
      <c r="OKX1" s="149"/>
      <c r="OKY1" s="149"/>
      <c r="OKZ1" s="149"/>
      <c r="OLA1" s="149"/>
      <c r="OLB1" s="149"/>
      <c r="OLC1" s="149"/>
      <c r="OLD1" s="149"/>
      <c r="OLE1" s="149"/>
      <c r="OLF1" s="149"/>
      <c r="OLG1" s="149"/>
      <c r="OLH1" s="149"/>
      <c r="OLI1" s="149"/>
      <c r="OLJ1" s="149"/>
      <c r="OLK1" s="149"/>
      <c r="OLL1" s="149"/>
      <c r="OLM1" s="149"/>
      <c r="OLN1" s="149"/>
      <c r="OLO1" s="149"/>
      <c r="OLP1" s="149"/>
      <c r="OLQ1" s="149"/>
      <c r="OLR1" s="149"/>
      <c r="OLS1" s="149"/>
      <c r="OLT1" s="149"/>
      <c r="OLU1" s="149"/>
      <c r="OLV1" s="149"/>
      <c r="OLW1" s="149"/>
      <c r="OLX1" s="149"/>
      <c r="OLY1" s="149"/>
      <c r="OLZ1" s="149"/>
      <c r="OMA1" s="149"/>
      <c r="OMB1" s="149"/>
      <c r="OMC1" s="149"/>
      <c r="OMD1" s="149"/>
      <c r="OME1" s="149"/>
      <c r="OMF1" s="149"/>
      <c r="OMG1" s="149"/>
      <c r="OMH1" s="149"/>
      <c r="OMI1" s="149"/>
      <c r="OMJ1" s="149"/>
      <c r="OMK1" s="149"/>
      <c r="OML1" s="149"/>
      <c r="OMM1" s="149"/>
      <c r="OMN1" s="149"/>
      <c r="OMO1" s="149"/>
      <c r="OMP1" s="149"/>
      <c r="OMQ1" s="149"/>
      <c r="OMR1" s="149"/>
      <c r="OMS1" s="149"/>
      <c r="OMT1" s="149"/>
      <c r="OMU1" s="149"/>
      <c r="OMV1" s="149"/>
      <c r="OMW1" s="149"/>
      <c r="OMX1" s="149"/>
      <c r="OMY1" s="149"/>
      <c r="OMZ1" s="149"/>
      <c r="ONA1" s="149"/>
      <c r="ONB1" s="149"/>
      <c r="ONC1" s="149"/>
      <c r="OND1" s="149"/>
      <c r="ONE1" s="149"/>
      <c r="ONF1" s="149"/>
      <c r="ONG1" s="149"/>
      <c r="ONH1" s="149"/>
      <c r="ONI1" s="149"/>
      <c r="ONJ1" s="149"/>
      <c r="ONK1" s="149"/>
      <c r="ONL1" s="149"/>
      <c r="ONM1" s="149"/>
      <c r="ONN1" s="149"/>
      <c r="ONO1" s="149"/>
      <c r="ONP1" s="149"/>
      <c r="ONQ1" s="149"/>
      <c r="ONR1" s="149"/>
      <c r="ONS1" s="149"/>
      <c r="ONT1" s="149"/>
      <c r="ONU1" s="149"/>
      <c r="ONV1" s="149"/>
      <c r="ONW1" s="149"/>
      <c r="ONX1" s="149"/>
      <c r="ONY1" s="149"/>
      <c r="ONZ1" s="149"/>
      <c r="OOA1" s="149"/>
      <c r="OOB1" s="149"/>
      <c r="OOC1" s="149"/>
      <c r="OOD1" s="149"/>
      <c r="OOE1" s="149"/>
      <c r="OOF1" s="149"/>
      <c r="OOG1" s="149"/>
      <c r="OOH1" s="149"/>
      <c r="OOI1" s="149"/>
      <c r="OOJ1" s="149"/>
      <c r="OOK1" s="149"/>
      <c r="OOL1" s="149"/>
      <c r="OOM1" s="149"/>
      <c r="OON1" s="149"/>
      <c r="OOO1" s="149"/>
      <c r="OOP1" s="149"/>
      <c r="OOQ1" s="149"/>
      <c r="OOR1" s="149"/>
      <c r="OOS1" s="149"/>
      <c r="OOT1" s="149"/>
      <c r="OOU1" s="149"/>
      <c r="OOV1" s="149"/>
      <c r="OOW1" s="149"/>
      <c r="OOX1" s="149"/>
      <c r="OOY1" s="149"/>
      <c r="OOZ1" s="149"/>
      <c r="OPA1" s="149"/>
      <c r="OPB1" s="149"/>
      <c r="OPC1" s="149"/>
      <c r="OPD1" s="149"/>
      <c r="OPE1" s="149"/>
      <c r="OPF1" s="149"/>
      <c r="OPG1" s="149"/>
      <c r="OPH1" s="149"/>
      <c r="OPI1" s="149"/>
      <c r="OPJ1" s="149"/>
      <c r="OPK1" s="149"/>
      <c r="OPL1" s="149"/>
      <c r="OPM1" s="149"/>
      <c r="OPN1" s="149"/>
      <c r="OPO1" s="149"/>
      <c r="OPP1" s="149"/>
      <c r="OPQ1" s="149"/>
      <c r="OPR1" s="149"/>
      <c r="OPS1" s="149"/>
      <c r="OPT1" s="149"/>
      <c r="OPU1" s="149"/>
      <c r="OPV1" s="149"/>
      <c r="OPW1" s="149"/>
      <c r="OPX1" s="149"/>
      <c r="OPY1" s="149"/>
      <c r="OPZ1" s="149"/>
      <c r="OQA1" s="149"/>
      <c r="OQB1" s="149"/>
      <c r="OQC1" s="149"/>
      <c r="OQD1" s="149"/>
      <c r="OQE1" s="149"/>
      <c r="OQF1" s="149"/>
      <c r="OQG1" s="149"/>
      <c r="OQH1" s="149"/>
      <c r="OQI1" s="149"/>
      <c r="OQJ1" s="149"/>
      <c r="OQK1" s="149"/>
      <c r="OQL1" s="149"/>
      <c r="OQM1" s="149"/>
      <c r="OQN1" s="149"/>
      <c r="OQO1" s="149"/>
      <c r="OQP1" s="149"/>
      <c r="OQQ1" s="149"/>
      <c r="OQR1" s="149"/>
      <c r="OQS1" s="149"/>
      <c r="OQT1" s="149"/>
      <c r="OQU1" s="149"/>
      <c r="OQV1" s="149"/>
      <c r="OQW1" s="149"/>
      <c r="OQX1" s="149"/>
      <c r="OQY1" s="149"/>
      <c r="OQZ1" s="149"/>
      <c r="ORA1" s="149"/>
      <c r="ORB1" s="149"/>
      <c r="ORC1" s="149"/>
      <c r="ORD1" s="149"/>
      <c r="ORE1" s="149"/>
      <c r="ORF1" s="149"/>
      <c r="ORG1" s="149"/>
      <c r="ORH1" s="149"/>
      <c r="ORI1" s="149"/>
      <c r="ORJ1" s="149"/>
      <c r="ORK1" s="149"/>
      <c r="ORL1" s="149"/>
      <c r="ORM1" s="149"/>
      <c r="ORN1" s="149"/>
      <c r="ORO1" s="149"/>
      <c r="ORP1" s="149"/>
      <c r="ORQ1" s="149"/>
      <c r="ORR1" s="149"/>
      <c r="ORS1" s="149"/>
      <c r="ORT1" s="149"/>
      <c r="ORU1" s="149"/>
      <c r="ORV1" s="149"/>
      <c r="ORW1" s="149"/>
      <c r="ORX1" s="149"/>
      <c r="ORY1" s="149"/>
      <c r="ORZ1" s="149"/>
      <c r="OSA1" s="149"/>
      <c r="OSB1" s="149"/>
      <c r="OSC1" s="149"/>
      <c r="OSD1" s="149"/>
      <c r="OSE1" s="149"/>
      <c r="OSF1" s="149"/>
      <c r="OSG1" s="149"/>
      <c r="OSH1" s="149"/>
      <c r="OSI1" s="149"/>
      <c r="OSJ1" s="149"/>
      <c r="OSK1" s="149"/>
      <c r="OSL1" s="149"/>
      <c r="OSM1" s="149"/>
      <c r="OSN1" s="149"/>
      <c r="OSO1" s="149"/>
      <c r="OSP1" s="149"/>
      <c r="OSQ1" s="149"/>
      <c r="OSR1" s="149"/>
      <c r="OSS1" s="149"/>
      <c r="OST1" s="149"/>
      <c r="OSU1" s="149"/>
      <c r="OSV1" s="149"/>
      <c r="OSW1" s="149"/>
      <c r="OSX1" s="149"/>
      <c r="OSY1" s="149"/>
      <c r="OSZ1" s="149"/>
      <c r="OTA1" s="149"/>
      <c r="OTB1" s="149"/>
      <c r="OTC1" s="149"/>
      <c r="OTD1" s="149"/>
      <c r="OTE1" s="149"/>
      <c r="OTF1" s="149"/>
      <c r="OTG1" s="149"/>
      <c r="OTH1" s="149"/>
      <c r="OTI1" s="149"/>
      <c r="OTJ1" s="149"/>
      <c r="OTK1" s="149"/>
      <c r="OTL1" s="149"/>
      <c r="OTM1" s="149"/>
      <c r="OTN1" s="149"/>
      <c r="OTO1" s="149"/>
      <c r="OTP1" s="149"/>
      <c r="OTQ1" s="149"/>
      <c r="OTR1" s="149"/>
      <c r="OTS1" s="149"/>
      <c r="OTT1" s="149"/>
      <c r="OTU1" s="149"/>
      <c r="OTV1" s="149"/>
      <c r="OTW1" s="149"/>
      <c r="OTX1" s="149"/>
      <c r="OTY1" s="149"/>
      <c r="OTZ1" s="149"/>
      <c r="OUA1" s="149"/>
      <c r="OUB1" s="149"/>
      <c r="OUC1" s="149"/>
      <c r="OUD1" s="149"/>
      <c r="OUE1" s="149"/>
      <c r="OUF1" s="149"/>
      <c r="OUG1" s="149"/>
      <c r="OUH1" s="149"/>
      <c r="OUI1" s="149"/>
      <c r="OUJ1" s="149"/>
      <c r="OUK1" s="149"/>
      <c r="OUL1" s="149"/>
      <c r="OUM1" s="149"/>
      <c r="OUN1" s="149"/>
      <c r="OUO1" s="149"/>
      <c r="OUP1" s="149"/>
      <c r="OUQ1" s="149"/>
      <c r="OUR1" s="149"/>
      <c r="OUS1" s="149"/>
      <c r="OUT1" s="149"/>
      <c r="OUU1" s="149"/>
      <c r="OUV1" s="149"/>
      <c r="OUW1" s="149"/>
      <c r="OUX1" s="149"/>
      <c r="OUY1" s="149"/>
      <c r="OUZ1" s="149"/>
      <c r="OVA1" s="149"/>
      <c r="OVB1" s="149"/>
      <c r="OVC1" s="149"/>
      <c r="OVD1" s="149"/>
      <c r="OVE1" s="149"/>
      <c r="OVF1" s="149"/>
      <c r="OVG1" s="149"/>
      <c r="OVH1" s="149"/>
      <c r="OVI1" s="149"/>
      <c r="OVJ1" s="149"/>
      <c r="OVK1" s="149"/>
      <c r="OVL1" s="149"/>
      <c r="OVM1" s="149"/>
      <c r="OVN1" s="149"/>
      <c r="OVO1" s="149"/>
      <c r="OVP1" s="149"/>
      <c r="OVQ1" s="149"/>
      <c r="OVR1" s="149"/>
      <c r="OVS1" s="149"/>
      <c r="OVT1" s="149"/>
      <c r="OVU1" s="149"/>
      <c r="OVV1" s="149"/>
      <c r="OVW1" s="149"/>
      <c r="OVX1" s="149"/>
      <c r="OVY1" s="149"/>
      <c r="OVZ1" s="149"/>
      <c r="OWA1" s="149"/>
      <c r="OWB1" s="149"/>
      <c r="OWC1" s="149"/>
      <c r="OWD1" s="149"/>
      <c r="OWE1" s="149"/>
      <c r="OWF1" s="149"/>
      <c r="OWG1" s="149"/>
      <c r="OWH1" s="149"/>
      <c r="OWI1" s="149"/>
      <c r="OWJ1" s="149"/>
      <c r="OWK1" s="149"/>
      <c r="OWL1" s="149"/>
      <c r="OWM1" s="149"/>
      <c r="OWN1" s="149"/>
      <c r="OWO1" s="149"/>
      <c r="OWP1" s="149"/>
      <c r="OWQ1" s="149"/>
      <c r="OWR1" s="149"/>
      <c r="OWS1" s="149"/>
      <c r="OWT1" s="149"/>
      <c r="OWU1" s="149"/>
      <c r="OWV1" s="149"/>
      <c r="OWW1" s="149"/>
      <c r="OWX1" s="149"/>
      <c r="OWY1" s="149"/>
      <c r="OWZ1" s="149"/>
      <c r="OXA1" s="149"/>
      <c r="OXB1" s="149"/>
      <c r="OXC1" s="149"/>
      <c r="OXD1" s="149"/>
      <c r="OXE1" s="149"/>
      <c r="OXF1" s="149"/>
      <c r="OXG1" s="149"/>
      <c r="OXH1" s="149"/>
      <c r="OXI1" s="149"/>
      <c r="OXJ1" s="149"/>
      <c r="OXK1" s="149"/>
      <c r="OXL1" s="149"/>
      <c r="OXM1" s="149"/>
      <c r="OXN1" s="149"/>
      <c r="OXO1" s="149"/>
      <c r="OXP1" s="149"/>
      <c r="OXQ1" s="149"/>
      <c r="OXR1" s="149"/>
      <c r="OXS1" s="149"/>
      <c r="OXT1" s="149"/>
      <c r="OXU1" s="149"/>
      <c r="OXV1" s="149"/>
      <c r="OXW1" s="149"/>
      <c r="OXX1" s="149"/>
      <c r="OXY1" s="149"/>
      <c r="OXZ1" s="149"/>
      <c r="OYA1" s="149"/>
      <c r="OYB1" s="149"/>
      <c r="OYC1" s="149"/>
      <c r="OYD1" s="149"/>
      <c r="OYE1" s="149"/>
      <c r="OYF1" s="149"/>
      <c r="OYG1" s="149"/>
      <c r="OYH1" s="149"/>
      <c r="OYI1" s="149"/>
      <c r="OYJ1" s="149"/>
      <c r="OYK1" s="149"/>
      <c r="OYL1" s="149"/>
      <c r="OYM1" s="149"/>
      <c r="OYN1" s="149"/>
      <c r="OYO1" s="149"/>
      <c r="OYP1" s="149"/>
      <c r="OYQ1" s="149"/>
      <c r="OYR1" s="149"/>
      <c r="OYS1" s="149"/>
      <c r="OYT1" s="149"/>
      <c r="OYU1" s="149"/>
      <c r="OYV1" s="149"/>
      <c r="OYW1" s="149"/>
      <c r="OYX1" s="149"/>
      <c r="OYY1" s="149"/>
      <c r="OYZ1" s="149"/>
      <c r="OZA1" s="149"/>
      <c r="OZB1" s="149"/>
      <c r="OZC1" s="149"/>
      <c r="OZD1" s="149"/>
      <c r="OZE1" s="149"/>
      <c r="OZF1" s="149"/>
      <c r="OZG1" s="149"/>
      <c r="OZH1" s="149"/>
      <c r="OZI1" s="149"/>
      <c r="OZJ1" s="149"/>
      <c r="OZK1" s="149"/>
      <c r="OZL1" s="149"/>
      <c r="OZM1" s="149"/>
      <c r="OZN1" s="149"/>
      <c r="OZO1" s="149"/>
      <c r="OZP1" s="149"/>
      <c r="OZQ1" s="149"/>
      <c r="OZR1" s="149"/>
      <c r="OZS1" s="149"/>
      <c r="OZT1" s="149"/>
      <c r="OZU1" s="149"/>
      <c r="OZV1" s="149"/>
      <c r="OZW1" s="149"/>
      <c r="OZX1" s="149"/>
      <c r="OZY1" s="149"/>
      <c r="OZZ1" s="149"/>
      <c r="PAA1" s="149"/>
      <c r="PAB1" s="149"/>
      <c r="PAC1" s="149"/>
      <c r="PAD1" s="149"/>
      <c r="PAE1" s="149"/>
      <c r="PAF1" s="149"/>
      <c r="PAG1" s="149"/>
      <c r="PAH1" s="149"/>
      <c r="PAI1" s="149"/>
      <c r="PAJ1" s="149"/>
      <c r="PAK1" s="149"/>
      <c r="PAL1" s="149"/>
      <c r="PAM1" s="149"/>
      <c r="PAN1" s="149"/>
      <c r="PAO1" s="149"/>
      <c r="PAP1" s="149"/>
      <c r="PAQ1" s="149"/>
      <c r="PAR1" s="149"/>
      <c r="PAS1" s="149"/>
      <c r="PAT1" s="149"/>
      <c r="PAU1" s="149"/>
      <c r="PAV1" s="149"/>
      <c r="PAW1" s="149"/>
      <c r="PAX1" s="149"/>
      <c r="PAY1" s="149"/>
      <c r="PAZ1" s="149"/>
      <c r="PBA1" s="149"/>
      <c r="PBB1" s="149"/>
      <c r="PBC1" s="149"/>
      <c r="PBD1" s="149"/>
      <c r="PBE1" s="149"/>
      <c r="PBF1" s="149"/>
      <c r="PBG1" s="149"/>
      <c r="PBH1" s="149"/>
      <c r="PBI1" s="149"/>
      <c r="PBJ1" s="149"/>
      <c r="PBK1" s="149"/>
      <c r="PBL1" s="149"/>
      <c r="PBM1" s="149"/>
      <c r="PBN1" s="149"/>
      <c r="PBO1" s="149"/>
      <c r="PBP1" s="149"/>
      <c r="PBQ1" s="149"/>
      <c r="PBR1" s="149"/>
      <c r="PBS1" s="149"/>
      <c r="PBT1" s="149"/>
      <c r="PBU1" s="149"/>
      <c r="PBV1" s="149"/>
      <c r="PBW1" s="149"/>
      <c r="PBX1" s="149"/>
      <c r="PBY1" s="149"/>
      <c r="PBZ1" s="149"/>
      <c r="PCA1" s="149"/>
      <c r="PCB1" s="149"/>
      <c r="PCC1" s="149"/>
      <c r="PCD1" s="149"/>
      <c r="PCE1" s="149"/>
      <c r="PCF1" s="149"/>
      <c r="PCG1" s="149"/>
      <c r="PCH1" s="149"/>
      <c r="PCI1" s="149"/>
      <c r="PCJ1" s="149"/>
      <c r="PCK1" s="149"/>
      <c r="PCL1" s="149"/>
      <c r="PCM1" s="149"/>
      <c r="PCN1" s="149"/>
      <c r="PCO1" s="149"/>
      <c r="PCP1" s="149"/>
      <c r="PCQ1" s="149"/>
      <c r="PCR1" s="149"/>
      <c r="PCS1" s="149"/>
      <c r="PCT1" s="149"/>
      <c r="PCU1" s="149"/>
      <c r="PCV1" s="149"/>
      <c r="PCW1" s="149"/>
      <c r="PCX1" s="149"/>
      <c r="PCY1" s="149"/>
      <c r="PCZ1" s="149"/>
      <c r="PDA1" s="149"/>
      <c r="PDB1" s="149"/>
      <c r="PDC1" s="149"/>
      <c r="PDD1" s="149"/>
      <c r="PDE1" s="149"/>
      <c r="PDF1" s="149"/>
      <c r="PDG1" s="149"/>
      <c r="PDH1" s="149"/>
      <c r="PDI1" s="149"/>
      <c r="PDJ1" s="149"/>
      <c r="PDK1" s="149"/>
      <c r="PDL1" s="149"/>
      <c r="PDM1" s="149"/>
      <c r="PDN1" s="149"/>
      <c r="PDO1" s="149"/>
      <c r="PDP1" s="149"/>
      <c r="PDQ1" s="149"/>
      <c r="PDR1" s="149"/>
      <c r="PDS1" s="149"/>
      <c r="PDT1" s="149"/>
      <c r="PDU1" s="149"/>
      <c r="PDV1" s="149"/>
      <c r="PDW1" s="149"/>
      <c r="PDX1" s="149"/>
      <c r="PDY1" s="149"/>
      <c r="PDZ1" s="149"/>
      <c r="PEA1" s="149"/>
      <c r="PEB1" s="149"/>
      <c r="PEC1" s="149"/>
      <c r="PED1" s="149"/>
      <c r="PEE1" s="149"/>
      <c r="PEF1" s="149"/>
      <c r="PEG1" s="149"/>
      <c r="PEH1" s="149"/>
      <c r="PEI1" s="149"/>
      <c r="PEJ1" s="149"/>
      <c r="PEK1" s="149"/>
      <c r="PEL1" s="149"/>
      <c r="PEM1" s="149"/>
      <c r="PEN1" s="149"/>
      <c r="PEO1" s="149"/>
      <c r="PEP1" s="149"/>
      <c r="PEQ1" s="149"/>
      <c r="PER1" s="149"/>
      <c r="PES1" s="149"/>
      <c r="PET1" s="149"/>
      <c r="PEU1" s="149"/>
      <c r="PEV1" s="149"/>
      <c r="PEW1" s="149"/>
      <c r="PEX1" s="149"/>
      <c r="PEY1" s="149"/>
      <c r="PEZ1" s="149"/>
      <c r="PFA1" s="149"/>
      <c r="PFB1" s="149"/>
      <c r="PFC1" s="149"/>
      <c r="PFD1" s="149"/>
      <c r="PFE1" s="149"/>
      <c r="PFF1" s="149"/>
      <c r="PFG1" s="149"/>
      <c r="PFH1" s="149"/>
      <c r="PFI1" s="149"/>
      <c r="PFJ1" s="149"/>
      <c r="PFK1" s="149"/>
      <c r="PFL1" s="149"/>
      <c r="PFM1" s="149"/>
      <c r="PFN1" s="149"/>
      <c r="PFO1" s="149"/>
      <c r="PFP1" s="149"/>
      <c r="PFQ1" s="149"/>
      <c r="PFR1" s="149"/>
      <c r="PFS1" s="149"/>
      <c r="PFT1" s="149"/>
      <c r="PFU1" s="149"/>
      <c r="PFV1" s="149"/>
      <c r="PFW1" s="149"/>
      <c r="PFX1" s="149"/>
      <c r="PFY1" s="149"/>
      <c r="PFZ1" s="149"/>
      <c r="PGA1" s="149"/>
      <c r="PGB1" s="149"/>
      <c r="PGC1" s="149"/>
      <c r="PGD1" s="149"/>
      <c r="PGE1" s="149"/>
      <c r="PGF1" s="149"/>
      <c r="PGG1" s="149"/>
      <c r="PGH1" s="149"/>
      <c r="PGI1" s="149"/>
      <c r="PGJ1" s="149"/>
      <c r="PGK1" s="149"/>
      <c r="PGL1" s="149"/>
      <c r="PGM1" s="149"/>
      <c r="PGN1" s="149"/>
      <c r="PGO1" s="149"/>
      <c r="PGP1" s="149"/>
      <c r="PGQ1" s="149"/>
      <c r="PGR1" s="149"/>
      <c r="PGS1" s="149"/>
      <c r="PGT1" s="149"/>
      <c r="PGU1" s="149"/>
      <c r="PGV1" s="149"/>
      <c r="PGW1" s="149"/>
      <c r="PGX1" s="149"/>
      <c r="PGY1" s="149"/>
      <c r="PGZ1" s="149"/>
      <c r="PHA1" s="149"/>
      <c r="PHB1" s="149"/>
      <c r="PHC1" s="149"/>
      <c r="PHD1" s="149"/>
      <c r="PHE1" s="149"/>
      <c r="PHF1" s="149"/>
      <c r="PHG1" s="149"/>
      <c r="PHH1" s="149"/>
      <c r="PHI1" s="149"/>
      <c r="PHJ1" s="149"/>
      <c r="PHK1" s="149"/>
      <c r="PHL1" s="149"/>
      <c r="PHM1" s="149"/>
      <c r="PHN1" s="149"/>
      <c r="PHO1" s="149"/>
      <c r="PHP1" s="149"/>
      <c r="PHQ1" s="149"/>
      <c r="PHR1" s="149"/>
      <c r="PHS1" s="149"/>
      <c r="PHT1" s="149"/>
      <c r="PHU1" s="149"/>
      <c r="PHV1" s="149"/>
      <c r="PHW1" s="149"/>
      <c r="PHX1" s="149"/>
      <c r="PHY1" s="149"/>
      <c r="PHZ1" s="149"/>
      <c r="PIA1" s="149"/>
      <c r="PIB1" s="149"/>
      <c r="PIC1" s="149"/>
      <c r="PID1" s="149"/>
      <c r="PIE1" s="149"/>
      <c r="PIF1" s="149"/>
      <c r="PIG1" s="149"/>
      <c r="PIH1" s="149"/>
      <c r="PII1" s="149"/>
      <c r="PIJ1" s="149"/>
      <c r="PIK1" s="149"/>
      <c r="PIL1" s="149"/>
      <c r="PIM1" s="149"/>
      <c r="PIN1" s="149"/>
      <c r="PIO1" s="149"/>
      <c r="PIP1" s="149"/>
      <c r="PIQ1" s="149"/>
      <c r="PIR1" s="149"/>
      <c r="PIS1" s="149"/>
      <c r="PIT1" s="149"/>
      <c r="PIU1" s="149"/>
      <c r="PIV1" s="149"/>
      <c r="PIW1" s="149"/>
      <c r="PIX1" s="149"/>
      <c r="PIY1" s="149"/>
      <c r="PIZ1" s="149"/>
      <c r="PJA1" s="149"/>
      <c r="PJB1" s="149"/>
      <c r="PJC1" s="149"/>
      <c r="PJD1" s="149"/>
      <c r="PJE1" s="149"/>
      <c r="PJF1" s="149"/>
      <c r="PJG1" s="149"/>
      <c r="PJH1" s="149"/>
      <c r="PJI1" s="149"/>
      <c r="PJJ1" s="149"/>
      <c r="PJK1" s="149"/>
      <c r="PJL1" s="149"/>
      <c r="PJM1" s="149"/>
      <c r="PJN1" s="149"/>
      <c r="PJO1" s="149"/>
      <c r="PJP1" s="149"/>
      <c r="PJQ1" s="149"/>
      <c r="PJR1" s="149"/>
      <c r="PJS1" s="149"/>
      <c r="PJT1" s="149"/>
      <c r="PJU1" s="149"/>
      <c r="PJV1" s="149"/>
      <c r="PJW1" s="149"/>
      <c r="PJX1" s="149"/>
      <c r="PJY1" s="149"/>
      <c r="PJZ1" s="149"/>
      <c r="PKA1" s="149"/>
      <c r="PKB1" s="149"/>
      <c r="PKC1" s="149"/>
      <c r="PKD1" s="149"/>
      <c r="PKE1" s="149"/>
      <c r="PKF1" s="149"/>
      <c r="PKG1" s="149"/>
      <c r="PKH1" s="149"/>
      <c r="PKI1" s="149"/>
      <c r="PKJ1" s="149"/>
      <c r="PKK1" s="149"/>
      <c r="PKL1" s="149"/>
      <c r="PKM1" s="149"/>
      <c r="PKN1" s="149"/>
      <c r="PKO1" s="149"/>
      <c r="PKP1" s="149"/>
      <c r="PKQ1" s="149"/>
      <c r="PKR1" s="149"/>
      <c r="PKS1" s="149"/>
      <c r="PKT1" s="149"/>
      <c r="PKU1" s="149"/>
      <c r="PKV1" s="149"/>
      <c r="PKW1" s="149"/>
      <c r="PKX1" s="149"/>
      <c r="PKY1" s="149"/>
      <c r="PKZ1" s="149"/>
      <c r="PLA1" s="149"/>
      <c r="PLB1" s="149"/>
      <c r="PLC1" s="149"/>
      <c r="PLD1" s="149"/>
      <c r="PLE1" s="149"/>
      <c r="PLF1" s="149"/>
      <c r="PLG1" s="149"/>
      <c r="PLH1" s="149"/>
      <c r="PLI1" s="149"/>
      <c r="PLJ1" s="149"/>
      <c r="PLK1" s="149"/>
      <c r="PLL1" s="149"/>
      <c r="PLM1" s="149"/>
      <c r="PLN1" s="149"/>
      <c r="PLO1" s="149"/>
      <c r="PLP1" s="149"/>
      <c r="PLQ1" s="149"/>
      <c r="PLR1" s="149"/>
      <c r="PLS1" s="149"/>
      <c r="PLT1" s="149"/>
      <c r="PLU1" s="149"/>
      <c r="PLV1" s="149"/>
      <c r="PLW1" s="149"/>
      <c r="PLX1" s="149"/>
      <c r="PLY1" s="149"/>
      <c r="PLZ1" s="149"/>
      <c r="PMA1" s="149"/>
      <c r="PMB1" s="149"/>
      <c r="PMC1" s="149"/>
      <c r="PMD1" s="149"/>
      <c r="PME1" s="149"/>
      <c r="PMF1" s="149"/>
      <c r="PMG1" s="149"/>
      <c r="PMH1" s="149"/>
      <c r="PMI1" s="149"/>
      <c r="PMJ1" s="149"/>
      <c r="PMK1" s="149"/>
      <c r="PML1" s="149"/>
      <c r="PMM1" s="149"/>
      <c r="PMN1" s="149"/>
      <c r="PMO1" s="149"/>
      <c r="PMP1" s="149"/>
      <c r="PMQ1" s="149"/>
      <c r="PMR1" s="149"/>
      <c r="PMS1" s="149"/>
      <c r="PMT1" s="149"/>
      <c r="PMU1" s="149"/>
      <c r="PMV1" s="149"/>
      <c r="PMW1" s="149"/>
      <c r="PMX1" s="149"/>
      <c r="PMY1" s="149"/>
      <c r="PMZ1" s="149"/>
      <c r="PNA1" s="149"/>
      <c r="PNB1" s="149"/>
      <c r="PNC1" s="149"/>
      <c r="PND1" s="149"/>
      <c r="PNE1" s="149"/>
      <c r="PNF1" s="149"/>
      <c r="PNG1" s="149"/>
      <c r="PNH1" s="149"/>
      <c r="PNI1" s="149"/>
      <c r="PNJ1" s="149"/>
      <c r="PNK1" s="149"/>
      <c r="PNL1" s="149"/>
      <c r="PNM1" s="149"/>
      <c r="PNN1" s="149"/>
      <c r="PNO1" s="149"/>
      <c r="PNP1" s="149"/>
      <c r="PNQ1" s="149"/>
      <c r="PNR1" s="149"/>
      <c r="PNS1" s="149"/>
      <c r="PNT1" s="149"/>
      <c r="PNU1" s="149"/>
      <c r="PNV1" s="149"/>
      <c r="PNW1" s="149"/>
      <c r="PNX1" s="149"/>
      <c r="PNY1" s="149"/>
      <c r="PNZ1" s="149"/>
      <c r="POA1" s="149"/>
      <c r="POB1" s="149"/>
      <c r="POC1" s="149"/>
      <c r="POD1" s="149"/>
      <c r="POE1" s="149"/>
      <c r="POF1" s="149"/>
      <c r="POG1" s="149"/>
      <c r="POH1" s="149"/>
      <c r="POI1" s="149"/>
      <c r="POJ1" s="149"/>
      <c r="POK1" s="149"/>
      <c r="POL1" s="149"/>
      <c r="POM1" s="149"/>
      <c r="PON1" s="149"/>
      <c r="POO1" s="149"/>
      <c r="POP1" s="149"/>
      <c r="POQ1" s="149"/>
      <c r="POR1" s="149"/>
      <c r="POS1" s="149"/>
      <c r="POT1" s="149"/>
      <c r="POU1" s="149"/>
      <c r="POV1" s="149"/>
      <c r="POW1" s="149"/>
      <c r="POX1" s="149"/>
      <c r="POY1" s="149"/>
      <c r="POZ1" s="149"/>
      <c r="PPA1" s="149"/>
      <c r="PPB1" s="149"/>
      <c r="PPC1" s="149"/>
      <c r="PPD1" s="149"/>
      <c r="PPE1" s="149"/>
      <c r="PPF1" s="149"/>
      <c r="PPG1" s="149"/>
      <c r="PPH1" s="149"/>
      <c r="PPI1" s="149"/>
      <c r="PPJ1" s="149"/>
      <c r="PPK1" s="149"/>
      <c r="PPL1" s="149"/>
      <c r="PPM1" s="149"/>
      <c r="PPN1" s="149"/>
      <c r="PPO1" s="149"/>
      <c r="PPP1" s="149"/>
      <c r="PPQ1" s="149"/>
      <c r="PPR1" s="149"/>
      <c r="PPS1" s="149"/>
      <c r="PPT1" s="149"/>
      <c r="PPU1" s="149"/>
      <c r="PPV1" s="149"/>
      <c r="PPW1" s="149"/>
      <c r="PPX1" s="149"/>
      <c r="PPY1" s="149"/>
      <c r="PPZ1" s="149"/>
      <c r="PQA1" s="149"/>
      <c r="PQB1" s="149"/>
      <c r="PQC1" s="149"/>
      <c r="PQD1" s="149"/>
      <c r="PQE1" s="149"/>
      <c r="PQF1" s="149"/>
      <c r="PQG1" s="149"/>
      <c r="PQH1" s="149"/>
      <c r="PQI1" s="149"/>
      <c r="PQJ1" s="149"/>
      <c r="PQK1" s="149"/>
      <c r="PQL1" s="149"/>
      <c r="PQM1" s="149"/>
      <c r="PQN1" s="149"/>
      <c r="PQO1" s="149"/>
      <c r="PQP1" s="149"/>
      <c r="PQQ1" s="149"/>
      <c r="PQR1" s="149"/>
      <c r="PQS1" s="149"/>
      <c r="PQT1" s="149"/>
      <c r="PQU1" s="149"/>
      <c r="PQV1" s="149"/>
      <c r="PQW1" s="149"/>
      <c r="PQX1" s="149"/>
      <c r="PQY1" s="149"/>
      <c r="PQZ1" s="149"/>
      <c r="PRA1" s="149"/>
      <c r="PRB1" s="149"/>
      <c r="PRC1" s="149"/>
      <c r="PRD1" s="149"/>
      <c r="PRE1" s="149"/>
      <c r="PRF1" s="149"/>
      <c r="PRG1" s="149"/>
      <c r="PRH1" s="149"/>
      <c r="PRI1" s="149"/>
      <c r="PRJ1" s="149"/>
      <c r="PRK1" s="149"/>
      <c r="PRL1" s="149"/>
      <c r="PRM1" s="149"/>
      <c r="PRN1" s="149"/>
      <c r="PRO1" s="149"/>
      <c r="PRP1" s="149"/>
      <c r="PRQ1" s="149"/>
      <c r="PRR1" s="149"/>
      <c r="PRS1" s="149"/>
      <c r="PRT1" s="149"/>
      <c r="PRU1" s="149"/>
      <c r="PRV1" s="149"/>
      <c r="PRW1" s="149"/>
      <c r="PRX1" s="149"/>
      <c r="PRY1" s="149"/>
      <c r="PRZ1" s="149"/>
      <c r="PSA1" s="149"/>
      <c r="PSB1" s="149"/>
      <c r="PSC1" s="149"/>
      <c r="PSD1" s="149"/>
      <c r="PSE1" s="149"/>
      <c r="PSF1" s="149"/>
      <c r="PSG1" s="149"/>
      <c r="PSH1" s="149"/>
      <c r="PSI1" s="149"/>
      <c r="PSJ1" s="149"/>
      <c r="PSK1" s="149"/>
      <c r="PSL1" s="149"/>
      <c r="PSM1" s="149"/>
      <c r="PSN1" s="149"/>
      <c r="PSO1" s="149"/>
      <c r="PSP1" s="149"/>
      <c r="PSQ1" s="149"/>
      <c r="PSR1" s="149"/>
      <c r="PSS1" s="149"/>
      <c r="PST1" s="149"/>
      <c r="PSU1" s="149"/>
      <c r="PSV1" s="149"/>
      <c r="PSW1" s="149"/>
      <c r="PSX1" s="149"/>
      <c r="PSY1" s="149"/>
      <c r="PSZ1" s="149"/>
      <c r="PTA1" s="149"/>
      <c r="PTB1" s="149"/>
      <c r="PTC1" s="149"/>
      <c r="PTD1" s="149"/>
      <c r="PTE1" s="149"/>
      <c r="PTF1" s="149"/>
      <c r="PTG1" s="149"/>
      <c r="PTH1" s="149"/>
      <c r="PTI1" s="149"/>
      <c r="PTJ1" s="149"/>
      <c r="PTK1" s="149"/>
      <c r="PTL1" s="149"/>
      <c r="PTM1" s="149"/>
      <c r="PTN1" s="149"/>
      <c r="PTO1" s="149"/>
      <c r="PTP1" s="149"/>
      <c r="PTQ1" s="149"/>
      <c r="PTR1" s="149"/>
      <c r="PTS1" s="149"/>
      <c r="PTT1" s="149"/>
      <c r="PTU1" s="149"/>
      <c r="PTV1" s="149"/>
      <c r="PTW1" s="149"/>
      <c r="PTX1" s="149"/>
      <c r="PTY1" s="149"/>
      <c r="PTZ1" s="149"/>
      <c r="PUA1" s="149"/>
      <c r="PUB1" s="149"/>
      <c r="PUC1" s="149"/>
      <c r="PUD1" s="149"/>
      <c r="PUE1" s="149"/>
      <c r="PUF1" s="149"/>
      <c r="PUG1" s="149"/>
      <c r="PUH1" s="149"/>
      <c r="PUI1" s="149"/>
      <c r="PUJ1" s="149"/>
      <c r="PUK1" s="149"/>
      <c r="PUL1" s="149"/>
      <c r="PUM1" s="149"/>
      <c r="PUN1" s="149"/>
      <c r="PUO1" s="149"/>
      <c r="PUP1" s="149"/>
      <c r="PUQ1" s="149"/>
      <c r="PUR1" s="149"/>
      <c r="PUS1" s="149"/>
      <c r="PUT1" s="149"/>
      <c r="PUU1" s="149"/>
      <c r="PUV1" s="149"/>
      <c r="PUW1" s="149"/>
      <c r="PUX1" s="149"/>
      <c r="PUY1" s="149"/>
      <c r="PUZ1" s="149"/>
      <c r="PVA1" s="149"/>
      <c r="PVB1" s="149"/>
      <c r="PVC1" s="149"/>
      <c r="PVD1" s="149"/>
      <c r="PVE1" s="149"/>
      <c r="PVF1" s="149"/>
      <c r="PVG1" s="149"/>
      <c r="PVH1" s="149"/>
      <c r="PVI1" s="149"/>
      <c r="PVJ1" s="149"/>
      <c r="PVK1" s="149"/>
      <c r="PVL1" s="149"/>
      <c r="PVM1" s="149"/>
      <c r="PVN1" s="149"/>
      <c r="PVO1" s="149"/>
      <c r="PVP1" s="149"/>
      <c r="PVQ1" s="149"/>
      <c r="PVR1" s="149"/>
      <c r="PVS1" s="149"/>
      <c r="PVT1" s="149"/>
      <c r="PVU1" s="149"/>
      <c r="PVV1" s="149"/>
      <c r="PVW1" s="149"/>
      <c r="PVX1" s="149"/>
      <c r="PVY1" s="149"/>
      <c r="PVZ1" s="149"/>
      <c r="PWA1" s="149"/>
      <c r="PWB1" s="149"/>
      <c r="PWC1" s="149"/>
      <c r="PWD1" s="149"/>
      <c r="PWE1" s="149"/>
      <c r="PWF1" s="149"/>
      <c r="PWG1" s="149"/>
      <c r="PWH1" s="149"/>
      <c r="PWI1" s="149"/>
      <c r="PWJ1" s="149"/>
      <c r="PWK1" s="149"/>
      <c r="PWL1" s="149"/>
      <c r="PWM1" s="149"/>
      <c r="PWN1" s="149"/>
      <c r="PWO1" s="149"/>
      <c r="PWP1" s="149"/>
      <c r="PWQ1" s="149"/>
      <c r="PWR1" s="149"/>
      <c r="PWS1" s="149"/>
      <c r="PWT1" s="149"/>
      <c r="PWU1" s="149"/>
      <c r="PWV1" s="149"/>
      <c r="PWW1" s="149"/>
      <c r="PWX1" s="149"/>
      <c r="PWY1" s="149"/>
      <c r="PWZ1" s="149"/>
      <c r="PXA1" s="149"/>
      <c r="PXB1" s="149"/>
      <c r="PXC1" s="149"/>
      <c r="PXD1" s="149"/>
      <c r="PXE1" s="149"/>
      <c r="PXF1" s="149"/>
      <c r="PXG1" s="149"/>
      <c r="PXH1" s="149"/>
      <c r="PXI1" s="149"/>
      <c r="PXJ1" s="149"/>
      <c r="PXK1" s="149"/>
      <c r="PXL1" s="149"/>
      <c r="PXM1" s="149"/>
      <c r="PXN1" s="149"/>
      <c r="PXO1" s="149"/>
      <c r="PXP1" s="149"/>
      <c r="PXQ1" s="149"/>
      <c r="PXR1" s="149"/>
      <c r="PXS1" s="149"/>
      <c r="PXT1" s="149"/>
      <c r="PXU1" s="149"/>
      <c r="PXV1" s="149"/>
      <c r="PXW1" s="149"/>
      <c r="PXX1" s="149"/>
      <c r="PXY1" s="149"/>
      <c r="PXZ1" s="149"/>
      <c r="PYA1" s="149"/>
      <c r="PYB1" s="149"/>
      <c r="PYC1" s="149"/>
      <c r="PYD1" s="149"/>
      <c r="PYE1" s="149"/>
      <c r="PYF1" s="149"/>
      <c r="PYG1" s="149"/>
      <c r="PYH1" s="149"/>
      <c r="PYI1" s="149"/>
      <c r="PYJ1" s="149"/>
      <c r="PYK1" s="149"/>
      <c r="PYL1" s="149"/>
      <c r="PYM1" s="149"/>
      <c r="PYN1" s="149"/>
      <c r="PYO1" s="149"/>
      <c r="PYP1" s="149"/>
      <c r="PYQ1" s="149"/>
      <c r="PYR1" s="149"/>
      <c r="PYS1" s="149"/>
      <c r="PYT1" s="149"/>
      <c r="PYU1" s="149"/>
      <c r="PYV1" s="149"/>
      <c r="PYW1" s="149"/>
      <c r="PYX1" s="149"/>
      <c r="PYY1" s="149"/>
      <c r="PYZ1" s="149"/>
      <c r="PZA1" s="149"/>
      <c r="PZB1" s="149"/>
      <c r="PZC1" s="149"/>
      <c r="PZD1" s="149"/>
      <c r="PZE1" s="149"/>
      <c r="PZF1" s="149"/>
      <c r="PZG1" s="149"/>
      <c r="PZH1" s="149"/>
      <c r="PZI1" s="149"/>
      <c r="PZJ1" s="149"/>
      <c r="PZK1" s="149"/>
      <c r="PZL1" s="149"/>
      <c r="PZM1" s="149"/>
      <c r="PZN1" s="149"/>
      <c r="PZO1" s="149"/>
      <c r="PZP1" s="149"/>
      <c r="PZQ1" s="149"/>
      <c r="PZR1" s="149"/>
      <c r="PZS1" s="149"/>
      <c r="PZT1" s="149"/>
      <c r="PZU1" s="149"/>
      <c r="PZV1" s="149"/>
      <c r="PZW1" s="149"/>
      <c r="PZX1" s="149"/>
      <c r="PZY1" s="149"/>
      <c r="PZZ1" s="149"/>
      <c r="QAA1" s="149"/>
      <c r="QAB1" s="149"/>
      <c r="QAC1" s="149"/>
      <c r="QAD1" s="149"/>
      <c r="QAE1" s="149"/>
      <c r="QAF1" s="149"/>
      <c r="QAG1" s="149"/>
      <c r="QAH1" s="149"/>
      <c r="QAI1" s="149"/>
      <c r="QAJ1" s="149"/>
      <c r="QAK1" s="149"/>
      <c r="QAL1" s="149"/>
      <c r="QAM1" s="149"/>
      <c r="QAN1" s="149"/>
      <c r="QAO1" s="149"/>
      <c r="QAP1" s="149"/>
      <c r="QAQ1" s="149"/>
      <c r="QAR1" s="149"/>
      <c r="QAS1" s="149"/>
      <c r="QAT1" s="149"/>
      <c r="QAU1" s="149"/>
      <c r="QAV1" s="149"/>
      <c r="QAW1" s="149"/>
      <c r="QAX1" s="149"/>
      <c r="QAY1" s="149"/>
      <c r="QAZ1" s="149"/>
      <c r="QBA1" s="149"/>
      <c r="QBB1" s="149"/>
      <c r="QBC1" s="149"/>
      <c r="QBD1" s="149"/>
      <c r="QBE1" s="149"/>
      <c r="QBF1" s="149"/>
      <c r="QBG1" s="149"/>
      <c r="QBH1" s="149"/>
      <c r="QBI1" s="149"/>
      <c r="QBJ1" s="149"/>
      <c r="QBK1" s="149"/>
      <c r="QBL1" s="149"/>
      <c r="QBM1" s="149"/>
      <c r="QBN1" s="149"/>
      <c r="QBO1" s="149"/>
      <c r="QBP1" s="149"/>
      <c r="QBQ1" s="149"/>
      <c r="QBR1" s="149"/>
      <c r="QBS1" s="149"/>
      <c r="QBT1" s="149"/>
      <c r="QBU1" s="149"/>
      <c r="QBV1" s="149"/>
      <c r="QBW1" s="149"/>
      <c r="QBX1" s="149"/>
      <c r="QBY1" s="149"/>
      <c r="QBZ1" s="149"/>
      <c r="QCA1" s="149"/>
      <c r="QCB1" s="149"/>
      <c r="QCC1" s="149"/>
      <c r="QCD1" s="149"/>
      <c r="QCE1" s="149"/>
      <c r="QCF1" s="149"/>
      <c r="QCG1" s="149"/>
      <c r="QCH1" s="149"/>
      <c r="QCI1" s="149"/>
      <c r="QCJ1" s="149"/>
      <c r="QCK1" s="149"/>
      <c r="QCL1" s="149"/>
      <c r="QCM1" s="149"/>
      <c r="QCN1" s="149"/>
      <c r="QCO1" s="149"/>
      <c r="QCP1" s="149"/>
      <c r="QCQ1" s="149"/>
      <c r="QCR1" s="149"/>
      <c r="QCS1" s="149"/>
      <c r="QCT1" s="149"/>
      <c r="QCU1" s="149"/>
      <c r="QCV1" s="149"/>
      <c r="QCW1" s="149"/>
      <c r="QCX1" s="149"/>
      <c r="QCY1" s="149"/>
      <c r="QCZ1" s="149"/>
      <c r="QDA1" s="149"/>
      <c r="QDB1" s="149"/>
      <c r="QDC1" s="149"/>
      <c r="QDD1" s="149"/>
      <c r="QDE1" s="149"/>
      <c r="QDF1" s="149"/>
      <c r="QDG1" s="149"/>
      <c r="QDH1" s="149"/>
      <c r="QDI1" s="149"/>
      <c r="QDJ1" s="149"/>
      <c r="QDK1" s="149"/>
      <c r="QDL1" s="149"/>
      <c r="QDM1" s="149"/>
      <c r="QDN1" s="149"/>
      <c r="QDO1" s="149"/>
      <c r="QDP1" s="149"/>
      <c r="QDQ1" s="149"/>
      <c r="QDR1" s="149"/>
      <c r="QDS1" s="149"/>
      <c r="QDT1" s="149"/>
      <c r="QDU1" s="149"/>
      <c r="QDV1" s="149"/>
      <c r="QDW1" s="149"/>
      <c r="QDX1" s="149"/>
      <c r="QDY1" s="149"/>
      <c r="QDZ1" s="149"/>
      <c r="QEA1" s="149"/>
      <c r="QEB1" s="149"/>
      <c r="QEC1" s="149"/>
      <c r="QED1" s="149"/>
      <c r="QEE1" s="149"/>
      <c r="QEF1" s="149"/>
      <c r="QEG1" s="149"/>
      <c r="QEH1" s="149"/>
      <c r="QEI1" s="149"/>
      <c r="QEJ1" s="149"/>
      <c r="QEK1" s="149"/>
      <c r="QEL1" s="149"/>
      <c r="QEM1" s="149"/>
      <c r="QEN1" s="149"/>
      <c r="QEO1" s="149"/>
      <c r="QEP1" s="149"/>
      <c r="QEQ1" s="149"/>
      <c r="QER1" s="149"/>
      <c r="QES1" s="149"/>
      <c r="QET1" s="149"/>
      <c r="QEU1" s="149"/>
      <c r="QEV1" s="149"/>
      <c r="QEW1" s="149"/>
      <c r="QEX1" s="149"/>
      <c r="QEY1" s="149"/>
      <c r="QEZ1" s="149"/>
      <c r="QFA1" s="149"/>
      <c r="QFB1" s="149"/>
      <c r="QFC1" s="149"/>
      <c r="QFD1" s="149"/>
      <c r="QFE1" s="149"/>
      <c r="QFF1" s="149"/>
      <c r="QFG1" s="149"/>
      <c r="QFH1" s="149"/>
      <c r="QFI1" s="149"/>
      <c r="QFJ1" s="149"/>
      <c r="QFK1" s="149"/>
      <c r="QFL1" s="149"/>
      <c r="QFM1" s="149"/>
      <c r="QFN1" s="149"/>
      <c r="QFO1" s="149"/>
      <c r="QFP1" s="149"/>
      <c r="QFQ1" s="149"/>
      <c r="QFR1" s="149"/>
      <c r="QFS1" s="149"/>
      <c r="QFT1" s="149"/>
      <c r="QFU1" s="149"/>
      <c r="QFV1" s="149"/>
      <c r="QFW1" s="149"/>
      <c r="QFX1" s="149"/>
      <c r="QFY1" s="149"/>
      <c r="QFZ1" s="149"/>
      <c r="QGA1" s="149"/>
      <c r="QGB1" s="149"/>
      <c r="QGC1" s="149"/>
      <c r="QGD1" s="149"/>
      <c r="QGE1" s="149"/>
      <c r="QGF1" s="149"/>
      <c r="QGG1" s="149"/>
      <c r="QGH1" s="149"/>
      <c r="QGI1" s="149"/>
      <c r="QGJ1" s="149"/>
      <c r="QGK1" s="149"/>
      <c r="QGL1" s="149"/>
      <c r="QGM1" s="149"/>
      <c r="QGN1" s="149"/>
      <c r="QGO1" s="149"/>
      <c r="QGP1" s="149"/>
      <c r="QGQ1" s="149"/>
      <c r="QGR1" s="149"/>
      <c r="QGS1" s="149"/>
      <c r="QGT1" s="149"/>
      <c r="QGU1" s="149"/>
      <c r="QGV1" s="149"/>
      <c r="QGW1" s="149"/>
      <c r="QGX1" s="149"/>
      <c r="QGY1" s="149"/>
      <c r="QGZ1" s="149"/>
      <c r="QHA1" s="149"/>
      <c r="QHB1" s="149"/>
      <c r="QHC1" s="149"/>
      <c r="QHD1" s="149"/>
      <c r="QHE1" s="149"/>
      <c r="QHF1" s="149"/>
      <c r="QHG1" s="149"/>
      <c r="QHH1" s="149"/>
      <c r="QHI1" s="149"/>
      <c r="QHJ1" s="149"/>
      <c r="QHK1" s="149"/>
      <c r="QHL1" s="149"/>
      <c r="QHM1" s="149"/>
      <c r="QHN1" s="149"/>
      <c r="QHO1" s="149"/>
      <c r="QHP1" s="149"/>
      <c r="QHQ1" s="149"/>
      <c r="QHR1" s="149"/>
      <c r="QHS1" s="149"/>
      <c r="QHT1" s="149"/>
      <c r="QHU1" s="149"/>
      <c r="QHV1" s="149"/>
      <c r="QHW1" s="149"/>
      <c r="QHX1" s="149"/>
      <c r="QHY1" s="149"/>
      <c r="QHZ1" s="149"/>
      <c r="QIA1" s="149"/>
      <c r="QIB1" s="149"/>
      <c r="QIC1" s="149"/>
      <c r="QID1" s="149"/>
      <c r="QIE1" s="149"/>
      <c r="QIF1" s="149"/>
      <c r="QIG1" s="149"/>
      <c r="QIH1" s="149"/>
      <c r="QII1" s="149"/>
      <c r="QIJ1" s="149"/>
      <c r="QIK1" s="149"/>
      <c r="QIL1" s="149"/>
      <c r="QIM1" s="149"/>
      <c r="QIN1" s="149"/>
      <c r="QIO1" s="149"/>
      <c r="QIP1" s="149"/>
      <c r="QIQ1" s="149"/>
      <c r="QIR1" s="149"/>
      <c r="QIS1" s="149"/>
      <c r="QIT1" s="149"/>
      <c r="QIU1" s="149"/>
      <c r="QIV1" s="149"/>
      <c r="QIW1" s="149"/>
      <c r="QIX1" s="149"/>
      <c r="QIY1" s="149"/>
      <c r="QIZ1" s="149"/>
      <c r="QJA1" s="149"/>
      <c r="QJB1" s="149"/>
      <c r="QJC1" s="149"/>
      <c r="QJD1" s="149"/>
      <c r="QJE1" s="149"/>
      <c r="QJF1" s="149"/>
      <c r="QJG1" s="149"/>
      <c r="QJH1" s="149"/>
      <c r="QJI1" s="149"/>
      <c r="QJJ1" s="149"/>
      <c r="QJK1" s="149"/>
      <c r="QJL1" s="149"/>
      <c r="QJM1" s="149"/>
      <c r="QJN1" s="149"/>
      <c r="QJO1" s="149"/>
      <c r="QJP1" s="149"/>
      <c r="QJQ1" s="149"/>
      <c r="QJR1" s="149"/>
      <c r="QJS1" s="149"/>
      <c r="QJT1" s="149"/>
      <c r="QJU1" s="149"/>
      <c r="QJV1" s="149"/>
      <c r="QJW1" s="149"/>
      <c r="QJX1" s="149"/>
      <c r="QJY1" s="149"/>
      <c r="QJZ1" s="149"/>
      <c r="QKA1" s="149"/>
      <c r="QKB1" s="149"/>
      <c r="QKC1" s="149"/>
      <c r="QKD1" s="149"/>
      <c r="QKE1" s="149"/>
      <c r="QKF1" s="149"/>
      <c r="QKG1" s="149"/>
      <c r="QKH1" s="149"/>
      <c r="QKI1" s="149"/>
      <c r="QKJ1" s="149"/>
      <c r="QKK1" s="149"/>
      <c r="QKL1" s="149"/>
      <c r="QKM1" s="149"/>
      <c r="QKN1" s="149"/>
      <c r="QKO1" s="149"/>
      <c r="QKP1" s="149"/>
      <c r="QKQ1" s="149"/>
      <c r="QKR1" s="149"/>
      <c r="QKS1" s="149"/>
      <c r="QKT1" s="149"/>
      <c r="QKU1" s="149"/>
      <c r="QKV1" s="149"/>
      <c r="QKW1" s="149"/>
      <c r="QKX1" s="149"/>
      <c r="QKY1" s="149"/>
      <c r="QKZ1" s="149"/>
      <c r="QLA1" s="149"/>
      <c r="QLB1" s="149"/>
      <c r="QLC1" s="149"/>
      <c r="QLD1" s="149"/>
      <c r="QLE1" s="149"/>
      <c r="QLF1" s="149"/>
      <c r="QLG1" s="149"/>
      <c r="QLH1" s="149"/>
      <c r="QLI1" s="149"/>
      <c r="QLJ1" s="149"/>
      <c r="QLK1" s="149"/>
      <c r="QLL1" s="149"/>
      <c r="QLM1" s="149"/>
      <c r="QLN1" s="149"/>
      <c r="QLO1" s="149"/>
      <c r="QLP1" s="149"/>
      <c r="QLQ1" s="149"/>
      <c r="QLR1" s="149"/>
      <c r="QLS1" s="149"/>
      <c r="QLT1" s="149"/>
      <c r="QLU1" s="149"/>
      <c r="QLV1" s="149"/>
      <c r="QLW1" s="149"/>
      <c r="QLX1" s="149"/>
      <c r="QLY1" s="149"/>
      <c r="QLZ1" s="149"/>
      <c r="QMA1" s="149"/>
      <c r="QMB1" s="149"/>
      <c r="QMC1" s="149"/>
      <c r="QMD1" s="149"/>
      <c r="QME1" s="149"/>
      <c r="QMF1" s="149"/>
      <c r="QMG1" s="149"/>
      <c r="QMH1" s="149"/>
      <c r="QMI1" s="149"/>
      <c r="QMJ1" s="149"/>
      <c r="QMK1" s="149"/>
      <c r="QML1" s="149"/>
      <c r="QMM1" s="149"/>
      <c r="QMN1" s="149"/>
      <c r="QMO1" s="149"/>
      <c r="QMP1" s="149"/>
      <c r="QMQ1" s="149"/>
      <c r="QMR1" s="149"/>
      <c r="QMS1" s="149"/>
      <c r="QMT1" s="149"/>
      <c r="QMU1" s="149"/>
      <c r="QMV1" s="149"/>
      <c r="QMW1" s="149"/>
      <c r="QMX1" s="149"/>
      <c r="QMY1" s="149"/>
      <c r="QMZ1" s="149"/>
      <c r="QNA1" s="149"/>
      <c r="QNB1" s="149"/>
      <c r="QNC1" s="149"/>
      <c r="QND1" s="149"/>
      <c r="QNE1" s="149"/>
      <c r="QNF1" s="149"/>
      <c r="QNG1" s="149"/>
      <c r="QNH1" s="149"/>
      <c r="QNI1" s="149"/>
      <c r="QNJ1" s="149"/>
      <c r="QNK1" s="149"/>
      <c r="QNL1" s="149"/>
      <c r="QNM1" s="149"/>
      <c r="QNN1" s="149"/>
      <c r="QNO1" s="149"/>
      <c r="QNP1" s="149"/>
      <c r="QNQ1" s="149"/>
      <c r="QNR1" s="149"/>
      <c r="QNS1" s="149"/>
      <c r="QNT1" s="149"/>
      <c r="QNU1" s="149"/>
      <c r="QNV1" s="149"/>
      <c r="QNW1" s="149"/>
      <c r="QNX1" s="149"/>
      <c r="QNY1" s="149"/>
      <c r="QNZ1" s="149"/>
      <c r="QOA1" s="149"/>
      <c r="QOB1" s="149"/>
      <c r="QOC1" s="149"/>
      <c r="QOD1" s="149"/>
      <c r="QOE1" s="149"/>
      <c r="QOF1" s="149"/>
      <c r="QOG1" s="149"/>
      <c r="QOH1" s="149"/>
      <c r="QOI1" s="149"/>
      <c r="QOJ1" s="149"/>
      <c r="QOK1" s="149"/>
      <c r="QOL1" s="149"/>
      <c r="QOM1" s="149"/>
      <c r="QON1" s="149"/>
      <c r="QOO1" s="149"/>
      <c r="QOP1" s="149"/>
      <c r="QOQ1" s="149"/>
      <c r="QOR1" s="149"/>
      <c r="QOS1" s="149"/>
      <c r="QOT1" s="149"/>
      <c r="QOU1" s="149"/>
      <c r="QOV1" s="149"/>
      <c r="QOW1" s="149"/>
      <c r="QOX1" s="149"/>
      <c r="QOY1" s="149"/>
      <c r="QOZ1" s="149"/>
      <c r="QPA1" s="149"/>
      <c r="QPB1" s="149"/>
      <c r="QPC1" s="149"/>
      <c r="QPD1" s="149"/>
      <c r="QPE1" s="149"/>
      <c r="QPF1" s="149"/>
      <c r="QPG1" s="149"/>
      <c r="QPH1" s="149"/>
      <c r="QPI1" s="149"/>
      <c r="QPJ1" s="149"/>
      <c r="QPK1" s="149"/>
      <c r="QPL1" s="149"/>
      <c r="QPM1" s="149"/>
      <c r="QPN1" s="149"/>
      <c r="QPO1" s="149"/>
      <c r="QPP1" s="149"/>
      <c r="QPQ1" s="149"/>
      <c r="QPR1" s="149"/>
      <c r="QPS1" s="149"/>
      <c r="QPT1" s="149"/>
      <c r="QPU1" s="149"/>
      <c r="QPV1" s="149"/>
      <c r="QPW1" s="149"/>
      <c r="QPX1" s="149"/>
      <c r="QPY1" s="149"/>
      <c r="QPZ1" s="149"/>
      <c r="QQA1" s="149"/>
      <c r="QQB1" s="149"/>
      <c r="QQC1" s="149"/>
      <c r="QQD1" s="149"/>
      <c r="QQE1" s="149"/>
      <c r="QQF1" s="149"/>
      <c r="QQG1" s="149"/>
      <c r="QQH1" s="149"/>
      <c r="QQI1" s="149"/>
      <c r="QQJ1" s="149"/>
      <c r="QQK1" s="149"/>
      <c r="QQL1" s="149"/>
      <c r="QQM1" s="149"/>
      <c r="QQN1" s="149"/>
      <c r="QQO1" s="149"/>
      <c r="QQP1" s="149"/>
      <c r="QQQ1" s="149"/>
      <c r="QQR1" s="149"/>
      <c r="QQS1" s="149"/>
      <c r="QQT1" s="149"/>
      <c r="QQU1" s="149"/>
      <c r="QQV1" s="149"/>
      <c r="QQW1" s="149"/>
      <c r="QQX1" s="149"/>
      <c r="QQY1" s="149"/>
      <c r="QQZ1" s="149"/>
      <c r="QRA1" s="149"/>
      <c r="QRB1" s="149"/>
      <c r="QRC1" s="149"/>
      <c r="QRD1" s="149"/>
      <c r="QRE1" s="149"/>
      <c r="QRF1" s="149"/>
      <c r="QRG1" s="149"/>
      <c r="QRH1" s="149"/>
      <c r="QRI1" s="149"/>
      <c r="QRJ1" s="149"/>
      <c r="QRK1" s="149"/>
      <c r="QRL1" s="149"/>
      <c r="QRM1" s="149"/>
      <c r="QRN1" s="149"/>
      <c r="QRO1" s="149"/>
      <c r="QRP1" s="149"/>
      <c r="QRQ1" s="149"/>
      <c r="QRR1" s="149"/>
      <c r="QRS1" s="149"/>
      <c r="QRT1" s="149"/>
      <c r="QRU1" s="149"/>
      <c r="QRV1" s="149"/>
      <c r="QRW1" s="149"/>
      <c r="QRX1" s="149"/>
      <c r="QRY1" s="149"/>
      <c r="QRZ1" s="149"/>
      <c r="QSA1" s="149"/>
      <c r="QSB1" s="149"/>
      <c r="QSC1" s="149"/>
      <c r="QSD1" s="149"/>
      <c r="QSE1" s="149"/>
      <c r="QSF1" s="149"/>
      <c r="QSG1" s="149"/>
      <c r="QSH1" s="149"/>
      <c r="QSI1" s="149"/>
      <c r="QSJ1" s="149"/>
      <c r="QSK1" s="149"/>
      <c r="QSL1" s="149"/>
      <c r="QSM1" s="149"/>
      <c r="QSN1" s="149"/>
      <c r="QSO1" s="149"/>
      <c r="QSP1" s="149"/>
      <c r="QSQ1" s="149"/>
      <c r="QSR1" s="149"/>
      <c r="QSS1" s="149"/>
      <c r="QST1" s="149"/>
      <c r="QSU1" s="149"/>
      <c r="QSV1" s="149"/>
      <c r="QSW1" s="149"/>
      <c r="QSX1" s="149"/>
      <c r="QSY1" s="149"/>
      <c r="QSZ1" s="149"/>
      <c r="QTA1" s="149"/>
      <c r="QTB1" s="149"/>
      <c r="QTC1" s="149"/>
      <c r="QTD1" s="149"/>
      <c r="QTE1" s="149"/>
      <c r="QTF1" s="149"/>
      <c r="QTG1" s="149"/>
      <c r="QTH1" s="149"/>
      <c r="QTI1" s="149"/>
      <c r="QTJ1" s="149"/>
      <c r="QTK1" s="149"/>
      <c r="QTL1" s="149"/>
      <c r="QTM1" s="149"/>
      <c r="QTN1" s="149"/>
      <c r="QTO1" s="149"/>
      <c r="QTP1" s="149"/>
      <c r="QTQ1" s="149"/>
      <c r="QTR1" s="149"/>
      <c r="QTS1" s="149"/>
      <c r="QTT1" s="149"/>
      <c r="QTU1" s="149"/>
      <c r="QTV1" s="149"/>
      <c r="QTW1" s="149"/>
      <c r="QTX1" s="149"/>
      <c r="QTY1" s="149"/>
      <c r="QTZ1" s="149"/>
      <c r="QUA1" s="149"/>
      <c r="QUB1" s="149"/>
      <c r="QUC1" s="149"/>
      <c r="QUD1" s="149"/>
      <c r="QUE1" s="149"/>
      <c r="QUF1" s="149"/>
      <c r="QUG1" s="149"/>
      <c r="QUH1" s="149"/>
      <c r="QUI1" s="149"/>
      <c r="QUJ1" s="149"/>
      <c r="QUK1" s="149"/>
      <c r="QUL1" s="149"/>
      <c r="QUM1" s="149"/>
      <c r="QUN1" s="149"/>
      <c r="QUO1" s="149"/>
      <c r="QUP1" s="149"/>
      <c r="QUQ1" s="149"/>
      <c r="QUR1" s="149"/>
      <c r="QUS1" s="149"/>
      <c r="QUT1" s="149"/>
      <c r="QUU1" s="149"/>
      <c r="QUV1" s="149"/>
      <c r="QUW1" s="149"/>
      <c r="QUX1" s="149"/>
      <c r="QUY1" s="149"/>
      <c r="QUZ1" s="149"/>
      <c r="QVA1" s="149"/>
      <c r="QVB1" s="149"/>
      <c r="QVC1" s="149"/>
      <c r="QVD1" s="149"/>
      <c r="QVE1" s="149"/>
      <c r="QVF1" s="149"/>
      <c r="QVG1" s="149"/>
      <c r="QVH1" s="149"/>
      <c r="QVI1" s="149"/>
      <c r="QVJ1" s="149"/>
      <c r="QVK1" s="149"/>
      <c r="QVL1" s="149"/>
      <c r="QVM1" s="149"/>
      <c r="QVN1" s="149"/>
      <c r="QVO1" s="149"/>
      <c r="QVP1" s="149"/>
      <c r="QVQ1" s="149"/>
      <c r="QVR1" s="149"/>
      <c r="QVS1" s="149"/>
      <c r="QVT1" s="149"/>
      <c r="QVU1" s="149"/>
      <c r="QVV1" s="149"/>
      <c r="QVW1" s="149"/>
      <c r="QVX1" s="149"/>
      <c r="QVY1" s="149"/>
      <c r="QVZ1" s="149"/>
      <c r="QWA1" s="149"/>
      <c r="QWB1" s="149"/>
      <c r="QWC1" s="149"/>
      <c r="QWD1" s="149"/>
      <c r="QWE1" s="149"/>
      <c r="QWF1" s="149"/>
      <c r="QWG1" s="149"/>
      <c r="QWH1" s="149"/>
      <c r="QWI1" s="149"/>
      <c r="QWJ1" s="149"/>
      <c r="QWK1" s="149"/>
      <c r="QWL1" s="149"/>
      <c r="QWM1" s="149"/>
      <c r="QWN1" s="149"/>
      <c r="QWO1" s="149"/>
      <c r="QWP1" s="149"/>
      <c r="QWQ1" s="149"/>
      <c r="QWR1" s="149"/>
      <c r="QWS1" s="149"/>
      <c r="QWT1" s="149"/>
      <c r="QWU1" s="149"/>
      <c r="QWV1" s="149"/>
      <c r="QWW1" s="149"/>
      <c r="QWX1" s="149"/>
      <c r="QWY1" s="149"/>
      <c r="QWZ1" s="149"/>
      <c r="QXA1" s="149"/>
      <c r="QXB1" s="149"/>
      <c r="QXC1" s="149"/>
      <c r="QXD1" s="149"/>
      <c r="QXE1" s="149"/>
      <c r="QXF1" s="149"/>
      <c r="QXG1" s="149"/>
      <c r="QXH1" s="149"/>
      <c r="QXI1" s="149"/>
      <c r="QXJ1" s="149"/>
      <c r="QXK1" s="149"/>
      <c r="QXL1" s="149"/>
      <c r="QXM1" s="149"/>
      <c r="QXN1" s="149"/>
      <c r="QXO1" s="149"/>
      <c r="QXP1" s="149"/>
      <c r="QXQ1" s="149"/>
      <c r="QXR1" s="149"/>
      <c r="QXS1" s="149"/>
      <c r="QXT1" s="149"/>
      <c r="QXU1" s="149"/>
      <c r="QXV1" s="149"/>
      <c r="QXW1" s="149"/>
      <c r="QXX1" s="149"/>
      <c r="QXY1" s="149"/>
      <c r="QXZ1" s="149"/>
      <c r="QYA1" s="149"/>
      <c r="QYB1" s="149"/>
      <c r="QYC1" s="149"/>
      <c r="QYD1" s="149"/>
      <c r="QYE1" s="149"/>
      <c r="QYF1" s="149"/>
      <c r="QYG1" s="149"/>
      <c r="QYH1" s="149"/>
      <c r="QYI1" s="149"/>
      <c r="QYJ1" s="149"/>
      <c r="QYK1" s="149"/>
      <c r="QYL1" s="149"/>
      <c r="QYM1" s="149"/>
      <c r="QYN1" s="149"/>
      <c r="QYO1" s="149"/>
      <c r="QYP1" s="149"/>
      <c r="QYQ1" s="149"/>
      <c r="QYR1" s="149"/>
      <c r="QYS1" s="149"/>
      <c r="QYT1" s="149"/>
      <c r="QYU1" s="149"/>
      <c r="QYV1" s="149"/>
      <c r="QYW1" s="149"/>
      <c r="QYX1" s="149"/>
      <c r="QYY1" s="149"/>
      <c r="QYZ1" s="149"/>
      <c r="QZA1" s="149"/>
      <c r="QZB1" s="149"/>
      <c r="QZC1" s="149"/>
      <c r="QZD1" s="149"/>
      <c r="QZE1" s="149"/>
      <c r="QZF1" s="149"/>
      <c r="QZG1" s="149"/>
      <c r="QZH1" s="149"/>
      <c r="QZI1" s="149"/>
      <c r="QZJ1" s="149"/>
      <c r="QZK1" s="149"/>
      <c r="QZL1" s="149"/>
      <c r="QZM1" s="149"/>
      <c r="QZN1" s="149"/>
      <c r="QZO1" s="149"/>
      <c r="QZP1" s="149"/>
      <c r="QZQ1" s="149"/>
      <c r="QZR1" s="149"/>
      <c r="QZS1" s="149"/>
      <c r="QZT1" s="149"/>
      <c r="QZU1" s="149"/>
      <c r="QZV1" s="149"/>
      <c r="QZW1" s="149"/>
      <c r="QZX1" s="149"/>
      <c r="QZY1" s="149"/>
      <c r="QZZ1" s="149"/>
      <c r="RAA1" s="149"/>
      <c r="RAB1" s="149"/>
      <c r="RAC1" s="149"/>
      <c r="RAD1" s="149"/>
      <c r="RAE1" s="149"/>
      <c r="RAF1" s="149"/>
      <c r="RAG1" s="149"/>
      <c r="RAH1" s="149"/>
      <c r="RAI1" s="149"/>
      <c r="RAJ1" s="149"/>
      <c r="RAK1" s="149"/>
      <c r="RAL1" s="149"/>
      <c r="RAM1" s="149"/>
      <c r="RAN1" s="149"/>
      <c r="RAO1" s="149"/>
      <c r="RAP1" s="149"/>
      <c r="RAQ1" s="149"/>
      <c r="RAR1" s="149"/>
      <c r="RAS1" s="149"/>
      <c r="RAT1" s="149"/>
      <c r="RAU1" s="149"/>
      <c r="RAV1" s="149"/>
      <c r="RAW1" s="149"/>
      <c r="RAX1" s="149"/>
      <c r="RAY1" s="149"/>
      <c r="RAZ1" s="149"/>
      <c r="RBA1" s="149"/>
      <c r="RBB1" s="149"/>
      <c r="RBC1" s="149"/>
      <c r="RBD1" s="149"/>
      <c r="RBE1" s="149"/>
      <c r="RBF1" s="149"/>
      <c r="RBG1" s="149"/>
      <c r="RBH1" s="149"/>
      <c r="RBI1" s="149"/>
      <c r="RBJ1" s="149"/>
      <c r="RBK1" s="149"/>
      <c r="RBL1" s="149"/>
      <c r="RBM1" s="149"/>
      <c r="RBN1" s="149"/>
      <c r="RBO1" s="149"/>
      <c r="RBP1" s="149"/>
      <c r="RBQ1" s="149"/>
      <c r="RBR1" s="149"/>
      <c r="RBS1" s="149"/>
      <c r="RBT1" s="149"/>
      <c r="RBU1" s="149"/>
      <c r="RBV1" s="149"/>
      <c r="RBW1" s="149"/>
      <c r="RBX1" s="149"/>
      <c r="RBY1" s="149"/>
      <c r="RBZ1" s="149"/>
      <c r="RCA1" s="149"/>
      <c r="RCB1" s="149"/>
      <c r="RCC1" s="149"/>
      <c r="RCD1" s="149"/>
      <c r="RCE1" s="149"/>
      <c r="RCF1" s="149"/>
      <c r="RCG1" s="149"/>
      <c r="RCH1" s="149"/>
      <c r="RCI1" s="149"/>
      <c r="RCJ1" s="149"/>
      <c r="RCK1" s="149"/>
      <c r="RCL1" s="149"/>
      <c r="RCM1" s="149"/>
      <c r="RCN1" s="149"/>
      <c r="RCO1" s="149"/>
      <c r="RCP1" s="149"/>
      <c r="RCQ1" s="149"/>
      <c r="RCR1" s="149"/>
      <c r="RCS1" s="149"/>
      <c r="RCT1" s="149"/>
      <c r="RCU1" s="149"/>
      <c r="RCV1" s="149"/>
      <c r="RCW1" s="149"/>
      <c r="RCX1" s="149"/>
      <c r="RCY1" s="149"/>
      <c r="RCZ1" s="149"/>
      <c r="RDA1" s="149"/>
      <c r="RDB1" s="149"/>
      <c r="RDC1" s="149"/>
      <c r="RDD1" s="149"/>
      <c r="RDE1" s="149"/>
      <c r="RDF1" s="149"/>
      <c r="RDG1" s="149"/>
      <c r="RDH1" s="149"/>
      <c r="RDI1" s="149"/>
      <c r="RDJ1" s="149"/>
      <c r="RDK1" s="149"/>
      <c r="RDL1" s="149"/>
      <c r="RDM1" s="149"/>
      <c r="RDN1" s="149"/>
      <c r="RDO1" s="149"/>
      <c r="RDP1" s="149"/>
      <c r="RDQ1" s="149"/>
      <c r="RDR1" s="149"/>
      <c r="RDS1" s="149"/>
      <c r="RDT1" s="149"/>
      <c r="RDU1" s="149"/>
      <c r="RDV1" s="149"/>
      <c r="RDW1" s="149"/>
      <c r="RDX1" s="149"/>
      <c r="RDY1" s="149"/>
      <c r="RDZ1" s="149"/>
      <c r="REA1" s="149"/>
      <c r="REB1" s="149"/>
      <c r="REC1" s="149"/>
      <c r="RED1" s="149"/>
      <c r="REE1" s="149"/>
      <c r="REF1" s="149"/>
      <c r="REG1" s="149"/>
      <c r="REH1" s="149"/>
      <c r="REI1" s="149"/>
      <c r="REJ1" s="149"/>
      <c r="REK1" s="149"/>
      <c r="REL1" s="149"/>
      <c r="REM1" s="149"/>
      <c r="REN1" s="149"/>
      <c r="REO1" s="149"/>
      <c r="REP1" s="149"/>
      <c r="REQ1" s="149"/>
      <c r="RER1" s="149"/>
      <c r="RES1" s="149"/>
      <c r="RET1" s="149"/>
      <c r="REU1" s="149"/>
      <c r="REV1" s="149"/>
      <c r="REW1" s="149"/>
      <c r="REX1" s="149"/>
      <c r="REY1" s="149"/>
      <c r="REZ1" s="149"/>
      <c r="RFA1" s="149"/>
      <c r="RFB1" s="149"/>
      <c r="RFC1" s="149"/>
      <c r="RFD1" s="149"/>
      <c r="RFE1" s="149"/>
      <c r="RFF1" s="149"/>
      <c r="RFG1" s="149"/>
      <c r="RFH1" s="149"/>
      <c r="RFI1" s="149"/>
      <c r="RFJ1" s="149"/>
      <c r="RFK1" s="149"/>
      <c r="RFL1" s="149"/>
      <c r="RFM1" s="149"/>
      <c r="RFN1" s="149"/>
      <c r="RFO1" s="149"/>
      <c r="RFP1" s="149"/>
      <c r="RFQ1" s="149"/>
      <c r="RFR1" s="149"/>
      <c r="RFS1" s="149"/>
      <c r="RFT1" s="149"/>
      <c r="RFU1" s="149"/>
      <c r="RFV1" s="149"/>
      <c r="RFW1" s="149"/>
      <c r="RFX1" s="149"/>
      <c r="RFY1" s="149"/>
      <c r="RFZ1" s="149"/>
      <c r="RGA1" s="149"/>
      <c r="RGB1" s="149"/>
      <c r="RGC1" s="149"/>
      <c r="RGD1" s="149"/>
      <c r="RGE1" s="149"/>
      <c r="RGF1" s="149"/>
      <c r="RGG1" s="149"/>
      <c r="RGH1" s="149"/>
      <c r="RGI1" s="149"/>
      <c r="RGJ1" s="149"/>
      <c r="RGK1" s="149"/>
      <c r="RGL1" s="149"/>
      <c r="RGM1" s="149"/>
      <c r="RGN1" s="149"/>
      <c r="RGO1" s="149"/>
      <c r="RGP1" s="149"/>
      <c r="RGQ1" s="149"/>
      <c r="RGR1" s="149"/>
      <c r="RGS1" s="149"/>
      <c r="RGT1" s="149"/>
      <c r="RGU1" s="149"/>
      <c r="RGV1" s="149"/>
      <c r="RGW1" s="149"/>
      <c r="RGX1" s="149"/>
      <c r="RGY1" s="149"/>
      <c r="RGZ1" s="149"/>
      <c r="RHA1" s="149"/>
      <c r="RHB1" s="149"/>
      <c r="RHC1" s="149"/>
      <c r="RHD1" s="149"/>
      <c r="RHE1" s="149"/>
      <c r="RHF1" s="149"/>
      <c r="RHG1" s="149"/>
      <c r="RHH1" s="149"/>
      <c r="RHI1" s="149"/>
      <c r="RHJ1" s="149"/>
      <c r="RHK1" s="149"/>
      <c r="RHL1" s="149"/>
      <c r="RHM1" s="149"/>
      <c r="RHN1" s="149"/>
      <c r="RHO1" s="149"/>
      <c r="RHP1" s="149"/>
      <c r="RHQ1" s="149"/>
      <c r="RHR1" s="149"/>
      <c r="RHS1" s="149"/>
      <c r="RHT1" s="149"/>
      <c r="RHU1" s="149"/>
      <c r="RHV1" s="149"/>
      <c r="RHW1" s="149"/>
      <c r="RHX1" s="149"/>
      <c r="RHY1" s="149"/>
      <c r="RHZ1" s="149"/>
      <c r="RIA1" s="149"/>
      <c r="RIB1" s="149"/>
      <c r="RIC1" s="149"/>
      <c r="RID1" s="149"/>
      <c r="RIE1" s="149"/>
      <c r="RIF1" s="149"/>
      <c r="RIG1" s="149"/>
      <c r="RIH1" s="149"/>
      <c r="RII1" s="149"/>
      <c r="RIJ1" s="149"/>
      <c r="RIK1" s="149"/>
      <c r="RIL1" s="149"/>
      <c r="RIM1" s="149"/>
      <c r="RIN1" s="149"/>
      <c r="RIO1" s="149"/>
      <c r="RIP1" s="149"/>
      <c r="RIQ1" s="149"/>
      <c r="RIR1" s="149"/>
      <c r="RIS1" s="149"/>
      <c r="RIT1" s="149"/>
      <c r="RIU1" s="149"/>
      <c r="RIV1" s="149"/>
      <c r="RIW1" s="149"/>
      <c r="RIX1" s="149"/>
      <c r="RIY1" s="149"/>
      <c r="RIZ1" s="149"/>
      <c r="RJA1" s="149"/>
      <c r="RJB1" s="149"/>
      <c r="RJC1" s="149"/>
      <c r="RJD1" s="149"/>
      <c r="RJE1" s="149"/>
      <c r="RJF1" s="149"/>
      <c r="RJG1" s="149"/>
      <c r="RJH1" s="149"/>
      <c r="RJI1" s="149"/>
      <c r="RJJ1" s="149"/>
      <c r="RJK1" s="149"/>
      <c r="RJL1" s="149"/>
      <c r="RJM1" s="149"/>
      <c r="RJN1" s="149"/>
      <c r="RJO1" s="149"/>
      <c r="RJP1" s="149"/>
      <c r="RJQ1" s="149"/>
      <c r="RJR1" s="149"/>
      <c r="RJS1" s="149"/>
      <c r="RJT1" s="149"/>
      <c r="RJU1" s="149"/>
      <c r="RJV1" s="149"/>
      <c r="RJW1" s="149"/>
      <c r="RJX1" s="149"/>
      <c r="RJY1" s="149"/>
      <c r="RJZ1" s="149"/>
      <c r="RKA1" s="149"/>
      <c r="RKB1" s="149"/>
      <c r="RKC1" s="149"/>
      <c r="RKD1" s="149"/>
      <c r="RKE1" s="149"/>
      <c r="RKF1" s="149"/>
      <c r="RKG1" s="149"/>
      <c r="RKH1" s="149"/>
      <c r="RKI1" s="149"/>
      <c r="RKJ1" s="149"/>
      <c r="RKK1" s="149"/>
      <c r="RKL1" s="149"/>
      <c r="RKM1" s="149"/>
      <c r="RKN1" s="149"/>
      <c r="RKO1" s="149"/>
      <c r="RKP1" s="149"/>
      <c r="RKQ1" s="149"/>
      <c r="RKR1" s="149"/>
      <c r="RKS1" s="149"/>
      <c r="RKT1" s="149"/>
      <c r="RKU1" s="149"/>
      <c r="RKV1" s="149"/>
      <c r="RKW1" s="149"/>
      <c r="RKX1" s="149"/>
      <c r="RKY1" s="149"/>
      <c r="RKZ1" s="149"/>
      <c r="RLA1" s="149"/>
      <c r="RLB1" s="149"/>
      <c r="RLC1" s="149"/>
      <c r="RLD1" s="149"/>
      <c r="RLE1" s="149"/>
      <c r="RLF1" s="149"/>
      <c r="RLG1" s="149"/>
      <c r="RLH1" s="149"/>
      <c r="RLI1" s="149"/>
      <c r="RLJ1" s="149"/>
      <c r="RLK1" s="149"/>
      <c r="RLL1" s="149"/>
      <c r="RLM1" s="149"/>
      <c r="RLN1" s="149"/>
      <c r="RLO1" s="149"/>
      <c r="RLP1" s="149"/>
      <c r="RLQ1" s="149"/>
      <c r="RLR1" s="149"/>
      <c r="RLS1" s="149"/>
      <c r="RLT1" s="149"/>
      <c r="RLU1" s="149"/>
      <c r="RLV1" s="149"/>
      <c r="RLW1" s="149"/>
      <c r="RLX1" s="149"/>
      <c r="RLY1" s="149"/>
      <c r="RLZ1" s="149"/>
      <c r="RMA1" s="149"/>
      <c r="RMB1" s="149"/>
      <c r="RMC1" s="149"/>
      <c r="RMD1" s="149"/>
      <c r="RME1" s="149"/>
      <c r="RMF1" s="149"/>
      <c r="RMG1" s="149"/>
      <c r="RMH1" s="149"/>
      <c r="RMI1" s="149"/>
      <c r="RMJ1" s="149"/>
      <c r="RMK1" s="149"/>
      <c r="RML1" s="149"/>
      <c r="RMM1" s="149"/>
      <c r="RMN1" s="149"/>
      <c r="RMO1" s="149"/>
      <c r="RMP1" s="149"/>
      <c r="RMQ1" s="149"/>
      <c r="RMR1" s="149"/>
      <c r="RMS1" s="149"/>
      <c r="RMT1" s="149"/>
      <c r="RMU1" s="149"/>
      <c r="RMV1" s="149"/>
      <c r="RMW1" s="149"/>
      <c r="RMX1" s="149"/>
      <c r="RMY1" s="149"/>
      <c r="RMZ1" s="149"/>
      <c r="RNA1" s="149"/>
      <c r="RNB1" s="149"/>
      <c r="RNC1" s="149"/>
      <c r="RND1" s="149"/>
      <c r="RNE1" s="149"/>
      <c r="RNF1" s="149"/>
      <c r="RNG1" s="149"/>
      <c r="RNH1" s="149"/>
      <c r="RNI1" s="149"/>
      <c r="RNJ1" s="149"/>
      <c r="RNK1" s="149"/>
      <c r="RNL1" s="149"/>
      <c r="RNM1" s="149"/>
      <c r="RNN1" s="149"/>
      <c r="RNO1" s="149"/>
      <c r="RNP1" s="149"/>
      <c r="RNQ1" s="149"/>
      <c r="RNR1" s="149"/>
      <c r="RNS1" s="149"/>
      <c r="RNT1" s="149"/>
      <c r="RNU1" s="149"/>
      <c r="RNV1" s="149"/>
      <c r="RNW1" s="149"/>
      <c r="RNX1" s="149"/>
      <c r="RNY1" s="149"/>
      <c r="RNZ1" s="149"/>
      <c r="ROA1" s="149"/>
      <c r="ROB1" s="149"/>
      <c r="ROC1" s="149"/>
      <c r="ROD1" s="149"/>
      <c r="ROE1" s="149"/>
      <c r="ROF1" s="149"/>
      <c r="ROG1" s="149"/>
      <c r="ROH1" s="149"/>
      <c r="ROI1" s="149"/>
      <c r="ROJ1" s="149"/>
      <c r="ROK1" s="149"/>
      <c r="ROL1" s="149"/>
      <c r="ROM1" s="149"/>
      <c r="RON1" s="149"/>
      <c r="ROO1" s="149"/>
      <c r="ROP1" s="149"/>
      <c r="ROQ1" s="149"/>
      <c r="ROR1" s="149"/>
      <c r="ROS1" s="149"/>
      <c r="ROT1" s="149"/>
      <c r="ROU1" s="149"/>
      <c r="ROV1" s="149"/>
      <c r="ROW1" s="149"/>
      <c r="ROX1" s="149"/>
      <c r="ROY1" s="149"/>
      <c r="ROZ1" s="149"/>
      <c r="RPA1" s="149"/>
      <c r="RPB1" s="149"/>
      <c r="RPC1" s="149"/>
      <c r="RPD1" s="149"/>
      <c r="RPE1" s="149"/>
      <c r="RPF1" s="149"/>
      <c r="RPG1" s="149"/>
      <c r="RPH1" s="149"/>
      <c r="RPI1" s="149"/>
      <c r="RPJ1" s="149"/>
      <c r="RPK1" s="149"/>
      <c r="RPL1" s="149"/>
      <c r="RPM1" s="149"/>
      <c r="RPN1" s="149"/>
      <c r="RPO1" s="149"/>
      <c r="RPP1" s="149"/>
      <c r="RPQ1" s="149"/>
      <c r="RPR1" s="149"/>
      <c r="RPS1" s="149"/>
      <c r="RPT1" s="149"/>
      <c r="RPU1" s="149"/>
      <c r="RPV1" s="149"/>
      <c r="RPW1" s="149"/>
      <c r="RPX1" s="149"/>
      <c r="RPY1" s="149"/>
      <c r="RPZ1" s="149"/>
      <c r="RQA1" s="149"/>
      <c r="RQB1" s="149"/>
      <c r="RQC1" s="149"/>
      <c r="RQD1" s="149"/>
      <c r="RQE1" s="149"/>
      <c r="RQF1" s="149"/>
      <c r="RQG1" s="149"/>
      <c r="RQH1" s="149"/>
      <c r="RQI1" s="149"/>
      <c r="RQJ1" s="149"/>
      <c r="RQK1" s="149"/>
      <c r="RQL1" s="149"/>
      <c r="RQM1" s="149"/>
      <c r="RQN1" s="149"/>
      <c r="RQO1" s="149"/>
      <c r="RQP1" s="149"/>
      <c r="RQQ1" s="149"/>
      <c r="RQR1" s="149"/>
      <c r="RQS1" s="149"/>
      <c r="RQT1" s="149"/>
      <c r="RQU1" s="149"/>
      <c r="RQV1" s="149"/>
      <c r="RQW1" s="149"/>
      <c r="RQX1" s="149"/>
      <c r="RQY1" s="149"/>
      <c r="RQZ1" s="149"/>
      <c r="RRA1" s="149"/>
      <c r="RRB1" s="149"/>
      <c r="RRC1" s="149"/>
      <c r="RRD1" s="149"/>
      <c r="RRE1" s="149"/>
      <c r="RRF1" s="149"/>
      <c r="RRG1" s="149"/>
      <c r="RRH1" s="149"/>
      <c r="RRI1" s="149"/>
      <c r="RRJ1" s="149"/>
      <c r="RRK1" s="149"/>
      <c r="RRL1" s="149"/>
      <c r="RRM1" s="149"/>
      <c r="RRN1" s="149"/>
      <c r="RRO1" s="149"/>
      <c r="RRP1" s="149"/>
      <c r="RRQ1" s="149"/>
      <c r="RRR1" s="149"/>
      <c r="RRS1" s="149"/>
      <c r="RRT1" s="149"/>
      <c r="RRU1" s="149"/>
      <c r="RRV1" s="149"/>
      <c r="RRW1" s="149"/>
      <c r="RRX1" s="149"/>
      <c r="RRY1" s="149"/>
      <c r="RRZ1" s="149"/>
      <c r="RSA1" s="149"/>
      <c r="RSB1" s="149"/>
      <c r="RSC1" s="149"/>
      <c r="RSD1" s="149"/>
      <c r="RSE1" s="149"/>
      <c r="RSF1" s="149"/>
      <c r="RSG1" s="149"/>
      <c r="RSH1" s="149"/>
      <c r="RSI1" s="149"/>
      <c r="RSJ1" s="149"/>
      <c r="RSK1" s="149"/>
      <c r="RSL1" s="149"/>
      <c r="RSM1" s="149"/>
      <c r="RSN1" s="149"/>
      <c r="RSO1" s="149"/>
      <c r="RSP1" s="149"/>
      <c r="RSQ1" s="149"/>
      <c r="RSR1" s="149"/>
      <c r="RSS1" s="149"/>
      <c r="RST1" s="149"/>
      <c r="RSU1" s="149"/>
      <c r="RSV1" s="149"/>
      <c r="RSW1" s="149"/>
      <c r="RSX1" s="149"/>
      <c r="RSY1" s="149"/>
      <c r="RSZ1" s="149"/>
      <c r="RTA1" s="149"/>
      <c r="RTB1" s="149"/>
      <c r="RTC1" s="149"/>
      <c r="RTD1" s="149"/>
      <c r="RTE1" s="149"/>
      <c r="RTF1" s="149"/>
      <c r="RTG1" s="149"/>
      <c r="RTH1" s="149"/>
      <c r="RTI1" s="149"/>
      <c r="RTJ1" s="149"/>
      <c r="RTK1" s="149"/>
      <c r="RTL1" s="149"/>
      <c r="RTM1" s="149"/>
      <c r="RTN1" s="149"/>
      <c r="RTO1" s="149"/>
      <c r="RTP1" s="149"/>
      <c r="RTQ1" s="149"/>
      <c r="RTR1" s="149"/>
      <c r="RTS1" s="149"/>
      <c r="RTT1" s="149"/>
      <c r="RTU1" s="149"/>
      <c r="RTV1" s="149"/>
      <c r="RTW1" s="149"/>
      <c r="RTX1" s="149"/>
      <c r="RTY1" s="149"/>
      <c r="RTZ1" s="149"/>
      <c r="RUA1" s="149"/>
      <c r="RUB1" s="149"/>
      <c r="RUC1" s="149"/>
      <c r="RUD1" s="149"/>
      <c r="RUE1" s="149"/>
      <c r="RUF1" s="149"/>
      <c r="RUG1" s="149"/>
      <c r="RUH1" s="149"/>
      <c r="RUI1" s="149"/>
      <c r="RUJ1" s="149"/>
      <c r="RUK1" s="149"/>
      <c r="RUL1" s="149"/>
      <c r="RUM1" s="149"/>
      <c r="RUN1" s="149"/>
      <c r="RUO1" s="149"/>
      <c r="RUP1" s="149"/>
      <c r="RUQ1" s="149"/>
      <c r="RUR1" s="149"/>
      <c r="RUS1" s="149"/>
      <c r="RUT1" s="149"/>
      <c r="RUU1" s="149"/>
      <c r="RUV1" s="149"/>
      <c r="RUW1" s="149"/>
      <c r="RUX1" s="149"/>
      <c r="RUY1" s="149"/>
      <c r="RUZ1" s="149"/>
      <c r="RVA1" s="149"/>
      <c r="RVB1" s="149"/>
      <c r="RVC1" s="149"/>
      <c r="RVD1" s="149"/>
      <c r="RVE1" s="149"/>
      <c r="RVF1" s="149"/>
      <c r="RVG1" s="149"/>
      <c r="RVH1" s="149"/>
      <c r="RVI1" s="149"/>
      <c r="RVJ1" s="149"/>
      <c r="RVK1" s="149"/>
      <c r="RVL1" s="149"/>
      <c r="RVM1" s="149"/>
      <c r="RVN1" s="149"/>
      <c r="RVO1" s="149"/>
      <c r="RVP1" s="149"/>
      <c r="RVQ1" s="149"/>
      <c r="RVR1" s="149"/>
      <c r="RVS1" s="149"/>
      <c r="RVT1" s="149"/>
      <c r="RVU1" s="149"/>
      <c r="RVV1" s="149"/>
      <c r="RVW1" s="149"/>
      <c r="RVX1" s="149"/>
      <c r="RVY1" s="149"/>
      <c r="RVZ1" s="149"/>
      <c r="RWA1" s="149"/>
      <c r="RWB1" s="149"/>
      <c r="RWC1" s="149"/>
      <c r="RWD1" s="149"/>
      <c r="RWE1" s="149"/>
      <c r="RWF1" s="149"/>
      <c r="RWG1" s="149"/>
      <c r="RWH1" s="149"/>
      <c r="RWI1" s="149"/>
      <c r="RWJ1" s="149"/>
      <c r="RWK1" s="149"/>
      <c r="RWL1" s="149"/>
      <c r="RWM1" s="149"/>
      <c r="RWN1" s="149"/>
      <c r="RWO1" s="149"/>
      <c r="RWP1" s="149"/>
      <c r="RWQ1" s="149"/>
      <c r="RWR1" s="149"/>
      <c r="RWS1" s="149"/>
      <c r="RWT1" s="149"/>
      <c r="RWU1" s="149"/>
      <c r="RWV1" s="149"/>
      <c r="RWW1" s="149"/>
      <c r="RWX1" s="149"/>
      <c r="RWY1" s="149"/>
      <c r="RWZ1" s="149"/>
      <c r="RXA1" s="149"/>
      <c r="RXB1" s="149"/>
      <c r="RXC1" s="149"/>
      <c r="RXD1" s="149"/>
      <c r="RXE1" s="149"/>
      <c r="RXF1" s="149"/>
      <c r="RXG1" s="149"/>
      <c r="RXH1" s="149"/>
      <c r="RXI1" s="149"/>
      <c r="RXJ1" s="149"/>
      <c r="RXK1" s="149"/>
      <c r="RXL1" s="149"/>
      <c r="RXM1" s="149"/>
      <c r="RXN1" s="149"/>
      <c r="RXO1" s="149"/>
      <c r="RXP1" s="149"/>
      <c r="RXQ1" s="149"/>
      <c r="RXR1" s="149"/>
      <c r="RXS1" s="149"/>
      <c r="RXT1" s="149"/>
      <c r="RXU1" s="149"/>
      <c r="RXV1" s="149"/>
      <c r="RXW1" s="149"/>
      <c r="RXX1" s="149"/>
      <c r="RXY1" s="149"/>
      <c r="RXZ1" s="149"/>
      <c r="RYA1" s="149"/>
      <c r="RYB1" s="149"/>
      <c r="RYC1" s="149"/>
      <c r="RYD1" s="149"/>
      <c r="RYE1" s="149"/>
      <c r="RYF1" s="149"/>
      <c r="RYG1" s="149"/>
      <c r="RYH1" s="149"/>
      <c r="RYI1" s="149"/>
      <c r="RYJ1" s="149"/>
      <c r="RYK1" s="149"/>
      <c r="RYL1" s="149"/>
      <c r="RYM1" s="149"/>
      <c r="RYN1" s="149"/>
      <c r="RYO1" s="149"/>
      <c r="RYP1" s="149"/>
      <c r="RYQ1" s="149"/>
      <c r="RYR1" s="149"/>
      <c r="RYS1" s="149"/>
      <c r="RYT1" s="149"/>
      <c r="RYU1" s="149"/>
      <c r="RYV1" s="149"/>
      <c r="RYW1" s="149"/>
      <c r="RYX1" s="149"/>
      <c r="RYY1" s="149"/>
      <c r="RYZ1" s="149"/>
      <c r="RZA1" s="149"/>
      <c r="RZB1" s="149"/>
      <c r="RZC1" s="149"/>
      <c r="RZD1" s="149"/>
      <c r="RZE1" s="149"/>
      <c r="RZF1" s="149"/>
      <c r="RZG1" s="149"/>
      <c r="RZH1" s="149"/>
      <c r="RZI1" s="149"/>
      <c r="RZJ1" s="149"/>
      <c r="RZK1" s="149"/>
      <c r="RZL1" s="149"/>
      <c r="RZM1" s="149"/>
      <c r="RZN1" s="149"/>
      <c r="RZO1" s="149"/>
      <c r="RZP1" s="149"/>
      <c r="RZQ1" s="149"/>
      <c r="RZR1" s="149"/>
      <c r="RZS1" s="149"/>
      <c r="RZT1" s="149"/>
      <c r="RZU1" s="149"/>
      <c r="RZV1" s="149"/>
      <c r="RZW1" s="149"/>
      <c r="RZX1" s="149"/>
      <c r="RZY1" s="149"/>
      <c r="RZZ1" s="149"/>
      <c r="SAA1" s="149"/>
      <c r="SAB1" s="149"/>
      <c r="SAC1" s="149"/>
      <c r="SAD1" s="149"/>
      <c r="SAE1" s="149"/>
      <c r="SAF1" s="149"/>
      <c r="SAG1" s="149"/>
      <c r="SAH1" s="149"/>
      <c r="SAI1" s="149"/>
      <c r="SAJ1" s="149"/>
      <c r="SAK1" s="149"/>
      <c r="SAL1" s="149"/>
      <c r="SAM1" s="149"/>
      <c r="SAN1" s="149"/>
      <c r="SAO1" s="149"/>
      <c r="SAP1" s="149"/>
      <c r="SAQ1" s="149"/>
      <c r="SAR1" s="149"/>
      <c r="SAS1" s="149"/>
      <c r="SAT1" s="149"/>
      <c r="SAU1" s="149"/>
      <c r="SAV1" s="149"/>
      <c r="SAW1" s="149"/>
      <c r="SAX1" s="149"/>
      <c r="SAY1" s="149"/>
      <c r="SAZ1" s="149"/>
      <c r="SBA1" s="149"/>
      <c r="SBB1" s="149"/>
      <c r="SBC1" s="149"/>
      <c r="SBD1" s="149"/>
      <c r="SBE1" s="149"/>
      <c r="SBF1" s="149"/>
      <c r="SBG1" s="149"/>
      <c r="SBH1" s="149"/>
      <c r="SBI1" s="149"/>
      <c r="SBJ1" s="149"/>
      <c r="SBK1" s="149"/>
      <c r="SBL1" s="149"/>
      <c r="SBM1" s="149"/>
      <c r="SBN1" s="149"/>
      <c r="SBO1" s="149"/>
      <c r="SBP1" s="149"/>
      <c r="SBQ1" s="149"/>
      <c r="SBR1" s="149"/>
      <c r="SBS1" s="149"/>
      <c r="SBT1" s="149"/>
      <c r="SBU1" s="149"/>
      <c r="SBV1" s="149"/>
      <c r="SBW1" s="149"/>
      <c r="SBX1" s="149"/>
      <c r="SBY1" s="149"/>
      <c r="SBZ1" s="149"/>
      <c r="SCA1" s="149"/>
      <c r="SCB1" s="149"/>
      <c r="SCC1" s="149"/>
      <c r="SCD1" s="149"/>
      <c r="SCE1" s="149"/>
      <c r="SCF1" s="149"/>
      <c r="SCG1" s="149"/>
      <c r="SCH1" s="149"/>
      <c r="SCI1" s="149"/>
      <c r="SCJ1" s="149"/>
      <c r="SCK1" s="149"/>
      <c r="SCL1" s="149"/>
      <c r="SCM1" s="149"/>
      <c r="SCN1" s="149"/>
      <c r="SCO1" s="149"/>
      <c r="SCP1" s="149"/>
      <c r="SCQ1" s="149"/>
      <c r="SCR1" s="149"/>
      <c r="SCS1" s="149"/>
      <c r="SCT1" s="149"/>
      <c r="SCU1" s="149"/>
      <c r="SCV1" s="149"/>
      <c r="SCW1" s="149"/>
      <c r="SCX1" s="149"/>
      <c r="SCY1" s="149"/>
      <c r="SCZ1" s="149"/>
      <c r="SDA1" s="149"/>
      <c r="SDB1" s="149"/>
      <c r="SDC1" s="149"/>
      <c r="SDD1" s="149"/>
      <c r="SDE1" s="149"/>
      <c r="SDF1" s="149"/>
      <c r="SDG1" s="149"/>
      <c r="SDH1" s="149"/>
      <c r="SDI1" s="149"/>
      <c r="SDJ1" s="149"/>
      <c r="SDK1" s="149"/>
      <c r="SDL1" s="149"/>
      <c r="SDM1" s="149"/>
      <c r="SDN1" s="149"/>
      <c r="SDO1" s="149"/>
      <c r="SDP1" s="149"/>
      <c r="SDQ1" s="149"/>
      <c r="SDR1" s="149"/>
      <c r="SDS1" s="149"/>
      <c r="SDT1" s="149"/>
      <c r="SDU1" s="149"/>
      <c r="SDV1" s="149"/>
      <c r="SDW1" s="149"/>
      <c r="SDX1" s="149"/>
      <c r="SDY1" s="149"/>
      <c r="SDZ1" s="149"/>
      <c r="SEA1" s="149"/>
      <c r="SEB1" s="149"/>
      <c r="SEC1" s="149"/>
      <c r="SED1" s="149"/>
      <c r="SEE1" s="149"/>
      <c r="SEF1" s="149"/>
      <c r="SEG1" s="149"/>
      <c r="SEH1" s="149"/>
      <c r="SEI1" s="149"/>
      <c r="SEJ1" s="149"/>
      <c r="SEK1" s="149"/>
      <c r="SEL1" s="149"/>
      <c r="SEM1" s="149"/>
      <c r="SEN1" s="149"/>
      <c r="SEO1" s="149"/>
      <c r="SEP1" s="149"/>
      <c r="SEQ1" s="149"/>
      <c r="SER1" s="149"/>
      <c r="SES1" s="149"/>
      <c r="SET1" s="149"/>
      <c r="SEU1" s="149"/>
      <c r="SEV1" s="149"/>
      <c r="SEW1" s="149"/>
      <c r="SEX1" s="149"/>
      <c r="SEY1" s="149"/>
      <c r="SEZ1" s="149"/>
      <c r="SFA1" s="149"/>
      <c r="SFB1" s="149"/>
      <c r="SFC1" s="149"/>
      <c r="SFD1" s="149"/>
      <c r="SFE1" s="149"/>
      <c r="SFF1" s="149"/>
      <c r="SFG1" s="149"/>
      <c r="SFH1" s="149"/>
      <c r="SFI1" s="149"/>
      <c r="SFJ1" s="149"/>
      <c r="SFK1" s="149"/>
      <c r="SFL1" s="149"/>
      <c r="SFM1" s="149"/>
      <c r="SFN1" s="149"/>
      <c r="SFO1" s="149"/>
      <c r="SFP1" s="149"/>
      <c r="SFQ1" s="149"/>
      <c r="SFR1" s="149"/>
      <c r="SFS1" s="149"/>
      <c r="SFT1" s="149"/>
      <c r="SFU1" s="149"/>
      <c r="SFV1" s="149"/>
      <c r="SFW1" s="149"/>
      <c r="SFX1" s="149"/>
      <c r="SFY1" s="149"/>
      <c r="SFZ1" s="149"/>
      <c r="SGA1" s="149"/>
      <c r="SGB1" s="149"/>
      <c r="SGC1" s="149"/>
      <c r="SGD1" s="149"/>
      <c r="SGE1" s="149"/>
      <c r="SGF1" s="149"/>
      <c r="SGG1" s="149"/>
      <c r="SGH1" s="149"/>
      <c r="SGI1" s="149"/>
      <c r="SGJ1" s="149"/>
      <c r="SGK1" s="149"/>
      <c r="SGL1" s="149"/>
      <c r="SGM1" s="149"/>
      <c r="SGN1" s="149"/>
      <c r="SGO1" s="149"/>
      <c r="SGP1" s="149"/>
      <c r="SGQ1" s="149"/>
      <c r="SGR1" s="149"/>
      <c r="SGS1" s="149"/>
      <c r="SGT1" s="149"/>
      <c r="SGU1" s="149"/>
      <c r="SGV1" s="149"/>
      <c r="SGW1" s="149"/>
      <c r="SGX1" s="149"/>
      <c r="SGY1" s="149"/>
      <c r="SGZ1" s="149"/>
      <c r="SHA1" s="149"/>
      <c r="SHB1" s="149"/>
      <c r="SHC1" s="149"/>
      <c r="SHD1" s="149"/>
      <c r="SHE1" s="149"/>
      <c r="SHF1" s="149"/>
      <c r="SHG1" s="149"/>
      <c r="SHH1" s="149"/>
      <c r="SHI1" s="149"/>
      <c r="SHJ1" s="149"/>
      <c r="SHK1" s="149"/>
      <c r="SHL1" s="149"/>
      <c r="SHM1" s="149"/>
      <c r="SHN1" s="149"/>
      <c r="SHO1" s="149"/>
      <c r="SHP1" s="149"/>
      <c r="SHQ1" s="149"/>
      <c r="SHR1" s="149"/>
      <c r="SHS1" s="149"/>
      <c r="SHT1" s="149"/>
      <c r="SHU1" s="149"/>
      <c r="SHV1" s="149"/>
      <c r="SHW1" s="149"/>
      <c r="SHX1" s="149"/>
      <c r="SHY1" s="149"/>
      <c r="SHZ1" s="149"/>
      <c r="SIA1" s="149"/>
      <c r="SIB1" s="149"/>
      <c r="SIC1" s="149"/>
      <c r="SID1" s="149"/>
      <c r="SIE1" s="149"/>
      <c r="SIF1" s="149"/>
      <c r="SIG1" s="149"/>
      <c r="SIH1" s="149"/>
      <c r="SII1" s="149"/>
      <c r="SIJ1" s="149"/>
      <c r="SIK1" s="149"/>
      <c r="SIL1" s="149"/>
      <c r="SIM1" s="149"/>
      <c r="SIN1" s="149"/>
      <c r="SIO1" s="149"/>
      <c r="SIP1" s="149"/>
      <c r="SIQ1" s="149"/>
      <c r="SIR1" s="149"/>
      <c r="SIS1" s="149"/>
      <c r="SIT1" s="149"/>
      <c r="SIU1" s="149"/>
      <c r="SIV1" s="149"/>
      <c r="SIW1" s="149"/>
      <c r="SIX1" s="149"/>
      <c r="SIY1" s="149"/>
      <c r="SIZ1" s="149"/>
      <c r="SJA1" s="149"/>
      <c r="SJB1" s="149"/>
      <c r="SJC1" s="149"/>
      <c r="SJD1" s="149"/>
      <c r="SJE1" s="149"/>
      <c r="SJF1" s="149"/>
      <c r="SJG1" s="149"/>
      <c r="SJH1" s="149"/>
      <c r="SJI1" s="149"/>
      <c r="SJJ1" s="149"/>
      <c r="SJK1" s="149"/>
      <c r="SJL1" s="149"/>
      <c r="SJM1" s="149"/>
      <c r="SJN1" s="149"/>
      <c r="SJO1" s="149"/>
      <c r="SJP1" s="149"/>
      <c r="SJQ1" s="149"/>
      <c r="SJR1" s="149"/>
      <c r="SJS1" s="149"/>
      <c r="SJT1" s="149"/>
      <c r="SJU1" s="149"/>
      <c r="SJV1" s="149"/>
      <c r="SJW1" s="149"/>
      <c r="SJX1" s="149"/>
      <c r="SJY1" s="149"/>
      <c r="SJZ1" s="149"/>
      <c r="SKA1" s="149"/>
      <c r="SKB1" s="149"/>
      <c r="SKC1" s="149"/>
      <c r="SKD1" s="149"/>
      <c r="SKE1" s="149"/>
      <c r="SKF1" s="149"/>
      <c r="SKG1" s="149"/>
      <c r="SKH1" s="149"/>
      <c r="SKI1" s="149"/>
      <c r="SKJ1" s="149"/>
      <c r="SKK1" s="149"/>
      <c r="SKL1" s="149"/>
      <c r="SKM1" s="149"/>
      <c r="SKN1" s="149"/>
      <c r="SKO1" s="149"/>
      <c r="SKP1" s="149"/>
      <c r="SKQ1" s="149"/>
      <c r="SKR1" s="149"/>
      <c r="SKS1" s="149"/>
      <c r="SKT1" s="149"/>
      <c r="SKU1" s="149"/>
      <c r="SKV1" s="149"/>
      <c r="SKW1" s="149"/>
      <c r="SKX1" s="149"/>
      <c r="SKY1" s="149"/>
      <c r="SKZ1" s="149"/>
      <c r="SLA1" s="149"/>
      <c r="SLB1" s="149"/>
      <c r="SLC1" s="149"/>
      <c r="SLD1" s="149"/>
      <c r="SLE1" s="149"/>
      <c r="SLF1" s="149"/>
      <c r="SLG1" s="149"/>
      <c r="SLH1" s="149"/>
      <c r="SLI1" s="149"/>
      <c r="SLJ1" s="149"/>
      <c r="SLK1" s="149"/>
      <c r="SLL1" s="149"/>
      <c r="SLM1" s="149"/>
      <c r="SLN1" s="149"/>
      <c r="SLO1" s="149"/>
      <c r="SLP1" s="149"/>
      <c r="SLQ1" s="149"/>
      <c r="SLR1" s="149"/>
      <c r="SLS1" s="149"/>
      <c r="SLT1" s="149"/>
      <c r="SLU1" s="149"/>
      <c r="SLV1" s="149"/>
      <c r="SLW1" s="149"/>
      <c r="SLX1" s="149"/>
      <c r="SLY1" s="149"/>
      <c r="SLZ1" s="149"/>
      <c r="SMA1" s="149"/>
      <c r="SMB1" s="149"/>
      <c r="SMC1" s="149"/>
      <c r="SMD1" s="149"/>
      <c r="SME1" s="149"/>
      <c r="SMF1" s="149"/>
      <c r="SMG1" s="149"/>
      <c r="SMH1" s="149"/>
      <c r="SMI1" s="149"/>
      <c r="SMJ1" s="149"/>
      <c r="SMK1" s="149"/>
      <c r="SML1" s="149"/>
      <c r="SMM1" s="149"/>
      <c r="SMN1" s="149"/>
      <c r="SMO1" s="149"/>
      <c r="SMP1" s="149"/>
      <c r="SMQ1" s="149"/>
      <c r="SMR1" s="149"/>
      <c r="SMS1" s="149"/>
      <c r="SMT1" s="149"/>
      <c r="SMU1" s="149"/>
      <c r="SMV1" s="149"/>
      <c r="SMW1" s="149"/>
      <c r="SMX1" s="149"/>
      <c r="SMY1" s="149"/>
      <c r="SMZ1" s="149"/>
      <c r="SNA1" s="149"/>
      <c r="SNB1" s="149"/>
      <c r="SNC1" s="149"/>
      <c r="SND1" s="149"/>
      <c r="SNE1" s="149"/>
      <c r="SNF1" s="149"/>
      <c r="SNG1" s="149"/>
      <c r="SNH1" s="149"/>
      <c r="SNI1" s="149"/>
      <c r="SNJ1" s="149"/>
      <c r="SNK1" s="149"/>
      <c r="SNL1" s="149"/>
      <c r="SNM1" s="149"/>
      <c r="SNN1" s="149"/>
      <c r="SNO1" s="149"/>
      <c r="SNP1" s="149"/>
      <c r="SNQ1" s="149"/>
      <c r="SNR1" s="149"/>
      <c r="SNS1" s="149"/>
      <c r="SNT1" s="149"/>
      <c r="SNU1" s="149"/>
      <c r="SNV1" s="149"/>
      <c r="SNW1" s="149"/>
      <c r="SNX1" s="149"/>
      <c r="SNY1" s="149"/>
      <c r="SNZ1" s="149"/>
      <c r="SOA1" s="149"/>
      <c r="SOB1" s="149"/>
      <c r="SOC1" s="149"/>
      <c r="SOD1" s="149"/>
      <c r="SOE1" s="149"/>
      <c r="SOF1" s="149"/>
      <c r="SOG1" s="149"/>
      <c r="SOH1" s="149"/>
      <c r="SOI1" s="149"/>
      <c r="SOJ1" s="149"/>
      <c r="SOK1" s="149"/>
      <c r="SOL1" s="149"/>
      <c r="SOM1" s="149"/>
      <c r="SON1" s="149"/>
      <c r="SOO1" s="149"/>
      <c r="SOP1" s="149"/>
      <c r="SOQ1" s="149"/>
      <c r="SOR1" s="149"/>
      <c r="SOS1" s="149"/>
      <c r="SOT1" s="149"/>
      <c r="SOU1" s="149"/>
      <c r="SOV1" s="149"/>
      <c r="SOW1" s="149"/>
      <c r="SOX1" s="149"/>
      <c r="SOY1" s="149"/>
      <c r="SOZ1" s="149"/>
      <c r="SPA1" s="149"/>
      <c r="SPB1" s="149"/>
      <c r="SPC1" s="149"/>
      <c r="SPD1" s="149"/>
      <c r="SPE1" s="149"/>
      <c r="SPF1" s="149"/>
      <c r="SPG1" s="149"/>
      <c r="SPH1" s="149"/>
      <c r="SPI1" s="149"/>
      <c r="SPJ1" s="149"/>
      <c r="SPK1" s="149"/>
      <c r="SPL1" s="149"/>
      <c r="SPM1" s="149"/>
      <c r="SPN1" s="149"/>
      <c r="SPO1" s="149"/>
      <c r="SPP1" s="149"/>
      <c r="SPQ1" s="149"/>
      <c r="SPR1" s="149"/>
      <c r="SPS1" s="149"/>
      <c r="SPT1" s="149"/>
      <c r="SPU1" s="149"/>
      <c r="SPV1" s="149"/>
      <c r="SPW1" s="149"/>
      <c r="SPX1" s="149"/>
      <c r="SPY1" s="149"/>
      <c r="SPZ1" s="149"/>
      <c r="SQA1" s="149"/>
      <c r="SQB1" s="149"/>
      <c r="SQC1" s="149"/>
      <c r="SQD1" s="149"/>
      <c r="SQE1" s="149"/>
      <c r="SQF1" s="149"/>
      <c r="SQG1" s="149"/>
      <c r="SQH1" s="149"/>
      <c r="SQI1" s="149"/>
      <c r="SQJ1" s="149"/>
      <c r="SQK1" s="149"/>
      <c r="SQL1" s="149"/>
      <c r="SQM1" s="149"/>
      <c r="SQN1" s="149"/>
      <c r="SQO1" s="149"/>
      <c r="SQP1" s="149"/>
      <c r="SQQ1" s="149"/>
      <c r="SQR1" s="149"/>
      <c r="SQS1" s="149"/>
      <c r="SQT1" s="149"/>
      <c r="SQU1" s="149"/>
      <c r="SQV1" s="149"/>
      <c r="SQW1" s="149"/>
      <c r="SQX1" s="149"/>
      <c r="SQY1" s="149"/>
      <c r="SQZ1" s="149"/>
      <c r="SRA1" s="149"/>
      <c r="SRB1" s="149"/>
      <c r="SRC1" s="149"/>
      <c r="SRD1" s="149"/>
      <c r="SRE1" s="149"/>
      <c r="SRF1" s="149"/>
      <c r="SRG1" s="149"/>
      <c r="SRH1" s="149"/>
      <c r="SRI1" s="149"/>
      <c r="SRJ1" s="149"/>
      <c r="SRK1" s="149"/>
      <c r="SRL1" s="149"/>
      <c r="SRM1" s="149"/>
      <c r="SRN1" s="149"/>
      <c r="SRO1" s="149"/>
      <c r="SRP1" s="149"/>
      <c r="SRQ1" s="149"/>
      <c r="SRR1" s="149"/>
      <c r="SRS1" s="149"/>
      <c r="SRT1" s="149"/>
      <c r="SRU1" s="149"/>
      <c r="SRV1" s="149"/>
      <c r="SRW1" s="149"/>
      <c r="SRX1" s="149"/>
      <c r="SRY1" s="149"/>
      <c r="SRZ1" s="149"/>
      <c r="SSA1" s="149"/>
      <c r="SSB1" s="149"/>
      <c r="SSC1" s="149"/>
      <c r="SSD1" s="149"/>
      <c r="SSE1" s="149"/>
      <c r="SSF1" s="149"/>
      <c r="SSG1" s="149"/>
      <c r="SSH1" s="149"/>
      <c r="SSI1" s="149"/>
      <c r="SSJ1" s="149"/>
      <c r="SSK1" s="149"/>
      <c r="SSL1" s="149"/>
      <c r="SSM1" s="149"/>
      <c r="SSN1" s="149"/>
      <c r="SSO1" s="149"/>
      <c r="SSP1" s="149"/>
      <c r="SSQ1" s="149"/>
      <c r="SSR1" s="149"/>
      <c r="SSS1" s="149"/>
      <c r="SST1" s="149"/>
      <c r="SSU1" s="149"/>
      <c r="SSV1" s="149"/>
      <c r="SSW1" s="149"/>
      <c r="SSX1" s="149"/>
      <c r="SSY1" s="149"/>
      <c r="SSZ1" s="149"/>
      <c r="STA1" s="149"/>
      <c r="STB1" s="149"/>
      <c r="STC1" s="149"/>
      <c r="STD1" s="149"/>
      <c r="STE1" s="149"/>
      <c r="STF1" s="149"/>
      <c r="STG1" s="149"/>
      <c r="STH1" s="149"/>
      <c r="STI1" s="149"/>
      <c r="STJ1" s="149"/>
      <c r="STK1" s="149"/>
      <c r="STL1" s="149"/>
      <c r="STM1" s="149"/>
      <c r="STN1" s="149"/>
      <c r="STO1" s="149"/>
      <c r="STP1" s="149"/>
      <c r="STQ1" s="149"/>
      <c r="STR1" s="149"/>
      <c r="STS1" s="149"/>
      <c r="STT1" s="149"/>
      <c r="STU1" s="149"/>
      <c r="STV1" s="149"/>
      <c r="STW1" s="149"/>
      <c r="STX1" s="149"/>
      <c r="STY1" s="149"/>
      <c r="STZ1" s="149"/>
      <c r="SUA1" s="149"/>
      <c r="SUB1" s="149"/>
      <c r="SUC1" s="149"/>
      <c r="SUD1" s="149"/>
      <c r="SUE1" s="149"/>
      <c r="SUF1" s="149"/>
      <c r="SUG1" s="149"/>
      <c r="SUH1" s="149"/>
      <c r="SUI1" s="149"/>
      <c r="SUJ1" s="149"/>
      <c r="SUK1" s="149"/>
      <c r="SUL1" s="149"/>
      <c r="SUM1" s="149"/>
      <c r="SUN1" s="149"/>
      <c r="SUO1" s="149"/>
      <c r="SUP1" s="149"/>
      <c r="SUQ1" s="149"/>
      <c r="SUR1" s="149"/>
      <c r="SUS1" s="149"/>
      <c r="SUT1" s="149"/>
      <c r="SUU1" s="149"/>
      <c r="SUV1" s="149"/>
      <c r="SUW1" s="149"/>
      <c r="SUX1" s="149"/>
      <c r="SUY1" s="149"/>
      <c r="SUZ1" s="149"/>
      <c r="SVA1" s="149"/>
      <c r="SVB1" s="149"/>
      <c r="SVC1" s="149"/>
      <c r="SVD1" s="149"/>
      <c r="SVE1" s="149"/>
      <c r="SVF1" s="149"/>
      <c r="SVG1" s="149"/>
      <c r="SVH1" s="149"/>
      <c r="SVI1" s="149"/>
      <c r="SVJ1" s="149"/>
      <c r="SVK1" s="149"/>
      <c r="SVL1" s="149"/>
      <c r="SVM1" s="149"/>
      <c r="SVN1" s="149"/>
      <c r="SVO1" s="149"/>
      <c r="SVP1" s="149"/>
      <c r="SVQ1" s="149"/>
      <c r="SVR1" s="149"/>
      <c r="SVS1" s="149"/>
      <c r="SVT1" s="149"/>
      <c r="SVU1" s="149"/>
      <c r="SVV1" s="149"/>
      <c r="SVW1" s="149"/>
      <c r="SVX1" s="149"/>
      <c r="SVY1" s="149"/>
      <c r="SVZ1" s="149"/>
      <c r="SWA1" s="149"/>
      <c r="SWB1" s="149"/>
      <c r="SWC1" s="149"/>
      <c r="SWD1" s="149"/>
      <c r="SWE1" s="149"/>
      <c r="SWF1" s="149"/>
      <c r="SWG1" s="149"/>
      <c r="SWH1" s="149"/>
      <c r="SWI1" s="149"/>
      <c r="SWJ1" s="149"/>
      <c r="SWK1" s="149"/>
      <c r="SWL1" s="149"/>
      <c r="SWM1" s="149"/>
      <c r="SWN1" s="149"/>
      <c r="SWO1" s="149"/>
      <c r="SWP1" s="149"/>
      <c r="SWQ1" s="149"/>
      <c r="SWR1" s="149"/>
      <c r="SWS1" s="149"/>
      <c r="SWT1" s="149"/>
      <c r="SWU1" s="149"/>
      <c r="SWV1" s="149"/>
      <c r="SWW1" s="149"/>
      <c r="SWX1" s="149"/>
      <c r="SWY1" s="149"/>
      <c r="SWZ1" s="149"/>
      <c r="SXA1" s="149"/>
      <c r="SXB1" s="149"/>
      <c r="SXC1" s="149"/>
      <c r="SXD1" s="149"/>
      <c r="SXE1" s="149"/>
      <c r="SXF1" s="149"/>
      <c r="SXG1" s="149"/>
      <c r="SXH1" s="149"/>
      <c r="SXI1" s="149"/>
      <c r="SXJ1" s="149"/>
      <c r="SXK1" s="149"/>
      <c r="SXL1" s="149"/>
      <c r="SXM1" s="149"/>
      <c r="SXN1" s="149"/>
      <c r="SXO1" s="149"/>
      <c r="SXP1" s="149"/>
      <c r="SXQ1" s="149"/>
      <c r="SXR1" s="149"/>
      <c r="SXS1" s="149"/>
      <c r="SXT1" s="149"/>
      <c r="SXU1" s="149"/>
      <c r="SXV1" s="149"/>
      <c r="SXW1" s="149"/>
      <c r="SXX1" s="149"/>
      <c r="SXY1" s="149"/>
      <c r="SXZ1" s="149"/>
      <c r="SYA1" s="149"/>
      <c r="SYB1" s="149"/>
      <c r="SYC1" s="149"/>
      <c r="SYD1" s="149"/>
      <c r="SYE1" s="149"/>
      <c r="SYF1" s="149"/>
      <c r="SYG1" s="149"/>
      <c r="SYH1" s="149"/>
      <c r="SYI1" s="149"/>
      <c r="SYJ1" s="149"/>
      <c r="SYK1" s="149"/>
      <c r="SYL1" s="149"/>
      <c r="SYM1" s="149"/>
      <c r="SYN1" s="149"/>
      <c r="SYO1" s="149"/>
      <c r="SYP1" s="149"/>
      <c r="SYQ1" s="149"/>
      <c r="SYR1" s="149"/>
      <c r="SYS1" s="149"/>
      <c r="SYT1" s="149"/>
      <c r="SYU1" s="149"/>
      <c r="SYV1" s="149"/>
      <c r="SYW1" s="149"/>
      <c r="SYX1" s="149"/>
      <c r="SYY1" s="149"/>
      <c r="SYZ1" s="149"/>
      <c r="SZA1" s="149"/>
      <c r="SZB1" s="149"/>
      <c r="SZC1" s="149"/>
      <c r="SZD1" s="149"/>
      <c r="SZE1" s="149"/>
      <c r="SZF1" s="149"/>
      <c r="SZG1" s="149"/>
      <c r="SZH1" s="149"/>
      <c r="SZI1" s="149"/>
      <c r="SZJ1" s="149"/>
      <c r="SZK1" s="149"/>
      <c r="SZL1" s="149"/>
      <c r="SZM1" s="149"/>
      <c r="SZN1" s="149"/>
      <c r="SZO1" s="149"/>
      <c r="SZP1" s="149"/>
      <c r="SZQ1" s="149"/>
      <c r="SZR1" s="149"/>
      <c r="SZS1" s="149"/>
      <c r="SZT1" s="149"/>
      <c r="SZU1" s="149"/>
      <c r="SZV1" s="149"/>
      <c r="SZW1" s="149"/>
      <c r="SZX1" s="149"/>
      <c r="SZY1" s="149"/>
      <c r="SZZ1" s="149"/>
      <c r="TAA1" s="149"/>
      <c r="TAB1" s="149"/>
      <c r="TAC1" s="149"/>
      <c r="TAD1" s="149"/>
      <c r="TAE1" s="149"/>
      <c r="TAF1" s="149"/>
      <c r="TAG1" s="149"/>
      <c r="TAH1" s="149"/>
      <c r="TAI1" s="149"/>
      <c r="TAJ1" s="149"/>
      <c r="TAK1" s="149"/>
      <c r="TAL1" s="149"/>
      <c r="TAM1" s="149"/>
      <c r="TAN1" s="149"/>
      <c r="TAO1" s="149"/>
      <c r="TAP1" s="149"/>
      <c r="TAQ1" s="149"/>
      <c r="TAR1" s="149"/>
      <c r="TAS1" s="149"/>
      <c r="TAT1" s="149"/>
      <c r="TAU1" s="149"/>
      <c r="TAV1" s="149"/>
      <c r="TAW1" s="149"/>
      <c r="TAX1" s="149"/>
      <c r="TAY1" s="149"/>
      <c r="TAZ1" s="149"/>
      <c r="TBA1" s="149"/>
      <c r="TBB1" s="149"/>
      <c r="TBC1" s="149"/>
      <c r="TBD1" s="149"/>
      <c r="TBE1" s="149"/>
      <c r="TBF1" s="149"/>
      <c r="TBG1" s="149"/>
      <c r="TBH1" s="149"/>
      <c r="TBI1" s="149"/>
      <c r="TBJ1" s="149"/>
      <c r="TBK1" s="149"/>
      <c r="TBL1" s="149"/>
      <c r="TBM1" s="149"/>
      <c r="TBN1" s="149"/>
      <c r="TBO1" s="149"/>
      <c r="TBP1" s="149"/>
      <c r="TBQ1" s="149"/>
      <c r="TBR1" s="149"/>
      <c r="TBS1" s="149"/>
      <c r="TBT1" s="149"/>
      <c r="TBU1" s="149"/>
      <c r="TBV1" s="149"/>
      <c r="TBW1" s="149"/>
      <c r="TBX1" s="149"/>
      <c r="TBY1" s="149"/>
      <c r="TBZ1" s="149"/>
      <c r="TCA1" s="149"/>
      <c r="TCB1" s="149"/>
      <c r="TCC1" s="149"/>
      <c r="TCD1" s="149"/>
      <c r="TCE1" s="149"/>
      <c r="TCF1" s="149"/>
      <c r="TCG1" s="149"/>
      <c r="TCH1" s="149"/>
      <c r="TCI1" s="149"/>
      <c r="TCJ1" s="149"/>
      <c r="TCK1" s="149"/>
      <c r="TCL1" s="149"/>
      <c r="TCM1" s="149"/>
      <c r="TCN1" s="149"/>
      <c r="TCO1" s="149"/>
      <c r="TCP1" s="149"/>
      <c r="TCQ1" s="149"/>
      <c r="TCR1" s="149"/>
      <c r="TCS1" s="149"/>
      <c r="TCT1" s="149"/>
      <c r="TCU1" s="149"/>
      <c r="TCV1" s="149"/>
      <c r="TCW1" s="149"/>
      <c r="TCX1" s="149"/>
      <c r="TCY1" s="149"/>
      <c r="TCZ1" s="149"/>
      <c r="TDA1" s="149"/>
      <c r="TDB1" s="149"/>
      <c r="TDC1" s="149"/>
      <c r="TDD1" s="149"/>
      <c r="TDE1" s="149"/>
      <c r="TDF1" s="149"/>
      <c r="TDG1" s="149"/>
      <c r="TDH1" s="149"/>
      <c r="TDI1" s="149"/>
      <c r="TDJ1" s="149"/>
      <c r="TDK1" s="149"/>
      <c r="TDL1" s="149"/>
      <c r="TDM1" s="149"/>
      <c r="TDN1" s="149"/>
      <c r="TDO1" s="149"/>
      <c r="TDP1" s="149"/>
      <c r="TDQ1" s="149"/>
      <c r="TDR1" s="149"/>
      <c r="TDS1" s="149"/>
      <c r="TDT1" s="149"/>
      <c r="TDU1" s="149"/>
      <c r="TDV1" s="149"/>
      <c r="TDW1" s="149"/>
      <c r="TDX1" s="149"/>
      <c r="TDY1" s="149"/>
      <c r="TDZ1" s="149"/>
      <c r="TEA1" s="149"/>
      <c r="TEB1" s="149"/>
      <c r="TEC1" s="149"/>
      <c r="TED1" s="149"/>
      <c r="TEE1" s="149"/>
      <c r="TEF1" s="149"/>
      <c r="TEG1" s="149"/>
      <c r="TEH1" s="149"/>
      <c r="TEI1" s="149"/>
      <c r="TEJ1" s="149"/>
      <c r="TEK1" s="149"/>
      <c r="TEL1" s="149"/>
      <c r="TEM1" s="149"/>
      <c r="TEN1" s="149"/>
      <c r="TEO1" s="149"/>
      <c r="TEP1" s="149"/>
      <c r="TEQ1" s="149"/>
      <c r="TER1" s="149"/>
      <c r="TES1" s="149"/>
      <c r="TET1" s="149"/>
      <c r="TEU1" s="149"/>
      <c r="TEV1" s="149"/>
      <c r="TEW1" s="149"/>
      <c r="TEX1" s="149"/>
      <c r="TEY1" s="149"/>
      <c r="TEZ1" s="149"/>
      <c r="TFA1" s="149"/>
      <c r="TFB1" s="149"/>
      <c r="TFC1" s="149"/>
      <c r="TFD1" s="149"/>
      <c r="TFE1" s="149"/>
      <c r="TFF1" s="149"/>
      <c r="TFG1" s="149"/>
      <c r="TFH1" s="149"/>
      <c r="TFI1" s="149"/>
      <c r="TFJ1" s="149"/>
      <c r="TFK1" s="149"/>
      <c r="TFL1" s="149"/>
      <c r="TFM1" s="149"/>
      <c r="TFN1" s="149"/>
      <c r="TFO1" s="149"/>
      <c r="TFP1" s="149"/>
      <c r="TFQ1" s="149"/>
      <c r="TFR1" s="149"/>
      <c r="TFS1" s="149"/>
      <c r="TFT1" s="149"/>
      <c r="TFU1" s="149"/>
      <c r="TFV1" s="149"/>
      <c r="TFW1" s="149"/>
      <c r="TFX1" s="149"/>
      <c r="TFY1" s="149"/>
      <c r="TFZ1" s="149"/>
      <c r="TGA1" s="149"/>
      <c r="TGB1" s="149"/>
      <c r="TGC1" s="149"/>
      <c r="TGD1" s="149"/>
      <c r="TGE1" s="149"/>
      <c r="TGF1" s="149"/>
      <c r="TGG1" s="149"/>
      <c r="TGH1" s="149"/>
      <c r="TGI1" s="149"/>
      <c r="TGJ1" s="149"/>
      <c r="TGK1" s="149"/>
      <c r="TGL1" s="149"/>
      <c r="TGM1" s="149"/>
      <c r="TGN1" s="149"/>
      <c r="TGO1" s="149"/>
      <c r="TGP1" s="149"/>
      <c r="TGQ1" s="149"/>
      <c r="TGR1" s="149"/>
      <c r="TGS1" s="149"/>
      <c r="TGT1" s="149"/>
      <c r="TGU1" s="149"/>
      <c r="TGV1" s="149"/>
      <c r="TGW1" s="149"/>
      <c r="TGX1" s="149"/>
      <c r="TGY1" s="149"/>
      <c r="TGZ1" s="149"/>
      <c r="THA1" s="149"/>
      <c r="THB1" s="149"/>
      <c r="THC1" s="149"/>
      <c r="THD1" s="149"/>
      <c r="THE1" s="149"/>
      <c r="THF1" s="149"/>
      <c r="THG1" s="149"/>
      <c r="THH1" s="149"/>
      <c r="THI1" s="149"/>
      <c r="THJ1" s="149"/>
      <c r="THK1" s="149"/>
      <c r="THL1" s="149"/>
      <c r="THM1" s="149"/>
      <c r="THN1" s="149"/>
      <c r="THO1" s="149"/>
      <c r="THP1" s="149"/>
      <c r="THQ1" s="149"/>
      <c r="THR1" s="149"/>
      <c r="THS1" s="149"/>
      <c r="THT1" s="149"/>
      <c r="THU1" s="149"/>
      <c r="THV1" s="149"/>
      <c r="THW1" s="149"/>
      <c r="THX1" s="149"/>
      <c r="THY1" s="149"/>
      <c r="THZ1" s="149"/>
      <c r="TIA1" s="149"/>
      <c r="TIB1" s="149"/>
      <c r="TIC1" s="149"/>
      <c r="TID1" s="149"/>
      <c r="TIE1" s="149"/>
      <c r="TIF1" s="149"/>
      <c r="TIG1" s="149"/>
      <c r="TIH1" s="149"/>
      <c r="TII1" s="149"/>
      <c r="TIJ1" s="149"/>
      <c r="TIK1" s="149"/>
      <c r="TIL1" s="149"/>
      <c r="TIM1" s="149"/>
      <c r="TIN1" s="149"/>
      <c r="TIO1" s="149"/>
      <c r="TIP1" s="149"/>
      <c r="TIQ1" s="149"/>
      <c r="TIR1" s="149"/>
      <c r="TIS1" s="149"/>
      <c r="TIT1" s="149"/>
      <c r="TIU1" s="149"/>
      <c r="TIV1" s="149"/>
      <c r="TIW1" s="149"/>
      <c r="TIX1" s="149"/>
      <c r="TIY1" s="149"/>
      <c r="TIZ1" s="149"/>
      <c r="TJA1" s="149"/>
      <c r="TJB1" s="149"/>
      <c r="TJC1" s="149"/>
      <c r="TJD1" s="149"/>
      <c r="TJE1" s="149"/>
      <c r="TJF1" s="149"/>
      <c r="TJG1" s="149"/>
      <c r="TJH1" s="149"/>
      <c r="TJI1" s="149"/>
      <c r="TJJ1" s="149"/>
      <c r="TJK1" s="149"/>
      <c r="TJL1" s="149"/>
      <c r="TJM1" s="149"/>
      <c r="TJN1" s="149"/>
      <c r="TJO1" s="149"/>
      <c r="TJP1" s="149"/>
      <c r="TJQ1" s="149"/>
      <c r="TJR1" s="149"/>
      <c r="TJS1" s="149"/>
      <c r="TJT1" s="149"/>
      <c r="TJU1" s="149"/>
      <c r="TJV1" s="149"/>
      <c r="TJW1" s="149"/>
      <c r="TJX1" s="149"/>
      <c r="TJY1" s="149"/>
      <c r="TJZ1" s="149"/>
      <c r="TKA1" s="149"/>
      <c r="TKB1" s="149"/>
      <c r="TKC1" s="149"/>
      <c r="TKD1" s="149"/>
      <c r="TKE1" s="149"/>
      <c r="TKF1" s="149"/>
      <c r="TKG1" s="149"/>
      <c r="TKH1" s="149"/>
      <c r="TKI1" s="149"/>
      <c r="TKJ1" s="149"/>
      <c r="TKK1" s="149"/>
      <c r="TKL1" s="149"/>
      <c r="TKM1" s="149"/>
      <c r="TKN1" s="149"/>
      <c r="TKO1" s="149"/>
      <c r="TKP1" s="149"/>
      <c r="TKQ1" s="149"/>
      <c r="TKR1" s="149"/>
      <c r="TKS1" s="149"/>
      <c r="TKT1" s="149"/>
      <c r="TKU1" s="149"/>
      <c r="TKV1" s="149"/>
      <c r="TKW1" s="149"/>
      <c r="TKX1" s="149"/>
      <c r="TKY1" s="149"/>
      <c r="TKZ1" s="149"/>
      <c r="TLA1" s="149"/>
      <c r="TLB1" s="149"/>
      <c r="TLC1" s="149"/>
      <c r="TLD1" s="149"/>
      <c r="TLE1" s="149"/>
      <c r="TLF1" s="149"/>
      <c r="TLG1" s="149"/>
      <c r="TLH1" s="149"/>
      <c r="TLI1" s="149"/>
      <c r="TLJ1" s="149"/>
      <c r="TLK1" s="149"/>
      <c r="TLL1" s="149"/>
      <c r="TLM1" s="149"/>
      <c r="TLN1" s="149"/>
      <c r="TLO1" s="149"/>
      <c r="TLP1" s="149"/>
      <c r="TLQ1" s="149"/>
      <c r="TLR1" s="149"/>
      <c r="TLS1" s="149"/>
      <c r="TLT1" s="149"/>
      <c r="TLU1" s="149"/>
      <c r="TLV1" s="149"/>
      <c r="TLW1" s="149"/>
      <c r="TLX1" s="149"/>
      <c r="TLY1" s="149"/>
      <c r="TLZ1" s="149"/>
      <c r="TMA1" s="149"/>
      <c r="TMB1" s="149"/>
      <c r="TMC1" s="149"/>
      <c r="TMD1" s="149"/>
      <c r="TME1" s="149"/>
      <c r="TMF1" s="149"/>
      <c r="TMG1" s="149"/>
      <c r="TMH1" s="149"/>
      <c r="TMI1" s="149"/>
      <c r="TMJ1" s="149"/>
      <c r="TMK1" s="149"/>
      <c r="TML1" s="149"/>
      <c r="TMM1" s="149"/>
      <c r="TMN1" s="149"/>
      <c r="TMO1" s="149"/>
      <c r="TMP1" s="149"/>
      <c r="TMQ1" s="149"/>
      <c r="TMR1" s="149"/>
      <c r="TMS1" s="149"/>
      <c r="TMT1" s="149"/>
      <c r="TMU1" s="149"/>
      <c r="TMV1" s="149"/>
      <c r="TMW1" s="149"/>
      <c r="TMX1" s="149"/>
      <c r="TMY1" s="149"/>
      <c r="TMZ1" s="149"/>
      <c r="TNA1" s="149"/>
      <c r="TNB1" s="149"/>
      <c r="TNC1" s="149"/>
      <c r="TND1" s="149"/>
      <c r="TNE1" s="149"/>
      <c r="TNF1" s="149"/>
      <c r="TNG1" s="149"/>
      <c r="TNH1" s="149"/>
      <c r="TNI1" s="149"/>
      <c r="TNJ1" s="149"/>
      <c r="TNK1" s="149"/>
      <c r="TNL1" s="149"/>
      <c r="TNM1" s="149"/>
      <c r="TNN1" s="149"/>
      <c r="TNO1" s="149"/>
      <c r="TNP1" s="149"/>
      <c r="TNQ1" s="149"/>
      <c r="TNR1" s="149"/>
      <c r="TNS1" s="149"/>
      <c r="TNT1" s="149"/>
      <c r="TNU1" s="149"/>
      <c r="TNV1" s="149"/>
      <c r="TNW1" s="149"/>
      <c r="TNX1" s="149"/>
      <c r="TNY1" s="149"/>
      <c r="TNZ1" s="149"/>
      <c r="TOA1" s="149"/>
      <c r="TOB1" s="149"/>
      <c r="TOC1" s="149"/>
      <c r="TOD1" s="149"/>
      <c r="TOE1" s="149"/>
      <c r="TOF1" s="149"/>
      <c r="TOG1" s="149"/>
      <c r="TOH1" s="149"/>
      <c r="TOI1" s="149"/>
      <c r="TOJ1" s="149"/>
      <c r="TOK1" s="149"/>
      <c r="TOL1" s="149"/>
      <c r="TOM1" s="149"/>
      <c r="TON1" s="149"/>
      <c r="TOO1" s="149"/>
      <c r="TOP1" s="149"/>
      <c r="TOQ1" s="149"/>
      <c r="TOR1" s="149"/>
      <c r="TOS1" s="149"/>
      <c r="TOT1" s="149"/>
      <c r="TOU1" s="149"/>
      <c r="TOV1" s="149"/>
      <c r="TOW1" s="149"/>
      <c r="TOX1" s="149"/>
      <c r="TOY1" s="149"/>
      <c r="TOZ1" s="149"/>
      <c r="TPA1" s="149"/>
      <c r="TPB1" s="149"/>
      <c r="TPC1" s="149"/>
      <c r="TPD1" s="149"/>
      <c r="TPE1" s="149"/>
      <c r="TPF1" s="149"/>
      <c r="TPG1" s="149"/>
      <c r="TPH1" s="149"/>
      <c r="TPI1" s="149"/>
      <c r="TPJ1" s="149"/>
      <c r="TPK1" s="149"/>
      <c r="TPL1" s="149"/>
      <c r="TPM1" s="149"/>
      <c r="TPN1" s="149"/>
      <c r="TPO1" s="149"/>
      <c r="TPP1" s="149"/>
      <c r="TPQ1" s="149"/>
      <c r="TPR1" s="149"/>
      <c r="TPS1" s="149"/>
      <c r="TPT1" s="149"/>
      <c r="TPU1" s="149"/>
      <c r="TPV1" s="149"/>
      <c r="TPW1" s="149"/>
      <c r="TPX1" s="149"/>
      <c r="TPY1" s="149"/>
      <c r="TPZ1" s="149"/>
      <c r="TQA1" s="149"/>
      <c r="TQB1" s="149"/>
      <c r="TQC1" s="149"/>
      <c r="TQD1" s="149"/>
      <c r="TQE1" s="149"/>
      <c r="TQF1" s="149"/>
      <c r="TQG1" s="149"/>
      <c r="TQH1" s="149"/>
      <c r="TQI1" s="149"/>
      <c r="TQJ1" s="149"/>
      <c r="TQK1" s="149"/>
      <c r="TQL1" s="149"/>
      <c r="TQM1" s="149"/>
      <c r="TQN1" s="149"/>
      <c r="TQO1" s="149"/>
      <c r="TQP1" s="149"/>
      <c r="TQQ1" s="149"/>
      <c r="TQR1" s="149"/>
      <c r="TQS1" s="149"/>
      <c r="TQT1" s="149"/>
      <c r="TQU1" s="149"/>
      <c r="TQV1" s="149"/>
      <c r="TQW1" s="149"/>
      <c r="TQX1" s="149"/>
      <c r="TQY1" s="149"/>
      <c r="TQZ1" s="149"/>
      <c r="TRA1" s="149"/>
      <c r="TRB1" s="149"/>
      <c r="TRC1" s="149"/>
      <c r="TRD1" s="149"/>
      <c r="TRE1" s="149"/>
      <c r="TRF1" s="149"/>
      <c r="TRG1" s="149"/>
      <c r="TRH1" s="149"/>
      <c r="TRI1" s="149"/>
      <c r="TRJ1" s="149"/>
      <c r="TRK1" s="149"/>
      <c r="TRL1" s="149"/>
      <c r="TRM1" s="149"/>
      <c r="TRN1" s="149"/>
      <c r="TRO1" s="149"/>
      <c r="TRP1" s="149"/>
      <c r="TRQ1" s="149"/>
      <c r="TRR1" s="149"/>
      <c r="TRS1" s="149"/>
      <c r="TRT1" s="149"/>
      <c r="TRU1" s="149"/>
      <c r="TRV1" s="149"/>
      <c r="TRW1" s="149"/>
      <c r="TRX1" s="149"/>
      <c r="TRY1" s="149"/>
      <c r="TRZ1" s="149"/>
      <c r="TSA1" s="149"/>
      <c r="TSB1" s="149"/>
      <c r="TSC1" s="149"/>
      <c r="TSD1" s="149"/>
      <c r="TSE1" s="149"/>
      <c r="TSF1" s="149"/>
      <c r="TSG1" s="149"/>
      <c r="TSH1" s="149"/>
      <c r="TSI1" s="149"/>
      <c r="TSJ1" s="149"/>
      <c r="TSK1" s="149"/>
      <c r="TSL1" s="149"/>
      <c r="TSM1" s="149"/>
      <c r="TSN1" s="149"/>
      <c r="TSO1" s="149"/>
      <c r="TSP1" s="149"/>
      <c r="TSQ1" s="149"/>
      <c r="TSR1" s="149"/>
      <c r="TSS1" s="149"/>
      <c r="TST1" s="149"/>
      <c r="TSU1" s="149"/>
      <c r="TSV1" s="149"/>
      <c r="TSW1" s="149"/>
      <c r="TSX1" s="149"/>
      <c r="TSY1" s="149"/>
      <c r="TSZ1" s="149"/>
      <c r="TTA1" s="149"/>
      <c r="TTB1" s="149"/>
      <c r="TTC1" s="149"/>
      <c r="TTD1" s="149"/>
      <c r="TTE1" s="149"/>
      <c r="TTF1" s="149"/>
      <c r="TTG1" s="149"/>
      <c r="TTH1" s="149"/>
      <c r="TTI1" s="149"/>
      <c r="TTJ1" s="149"/>
      <c r="TTK1" s="149"/>
      <c r="TTL1" s="149"/>
      <c r="TTM1" s="149"/>
      <c r="TTN1" s="149"/>
      <c r="TTO1" s="149"/>
      <c r="TTP1" s="149"/>
      <c r="TTQ1" s="149"/>
      <c r="TTR1" s="149"/>
      <c r="TTS1" s="149"/>
      <c r="TTT1" s="149"/>
      <c r="TTU1" s="149"/>
      <c r="TTV1" s="149"/>
      <c r="TTW1" s="149"/>
      <c r="TTX1" s="149"/>
      <c r="TTY1" s="149"/>
      <c r="TTZ1" s="149"/>
      <c r="TUA1" s="149"/>
      <c r="TUB1" s="149"/>
      <c r="TUC1" s="149"/>
      <c r="TUD1" s="149"/>
      <c r="TUE1" s="149"/>
      <c r="TUF1" s="149"/>
      <c r="TUG1" s="149"/>
      <c r="TUH1" s="149"/>
      <c r="TUI1" s="149"/>
      <c r="TUJ1" s="149"/>
      <c r="TUK1" s="149"/>
      <c r="TUL1" s="149"/>
      <c r="TUM1" s="149"/>
      <c r="TUN1" s="149"/>
      <c r="TUO1" s="149"/>
      <c r="TUP1" s="149"/>
      <c r="TUQ1" s="149"/>
      <c r="TUR1" s="149"/>
      <c r="TUS1" s="149"/>
      <c r="TUT1" s="149"/>
      <c r="TUU1" s="149"/>
      <c r="TUV1" s="149"/>
      <c r="TUW1" s="149"/>
      <c r="TUX1" s="149"/>
      <c r="TUY1" s="149"/>
      <c r="TUZ1" s="149"/>
      <c r="TVA1" s="149"/>
      <c r="TVB1" s="149"/>
      <c r="TVC1" s="149"/>
      <c r="TVD1" s="149"/>
      <c r="TVE1" s="149"/>
      <c r="TVF1" s="149"/>
      <c r="TVG1" s="149"/>
      <c r="TVH1" s="149"/>
      <c r="TVI1" s="149"/>
      <c r="TVJ1" s="149"/>
      <c r="TVK1" s="149"/>
      <c r="TVL1" s="149"/>
      <c r="TVM1" s="149"/>
      <c r="TVN1" s="149"/>
      <c r="TVO1" s="149"/>
      <c r="TVP1" s="149"/>
      <c r="TVQ1" s="149"/>
      <c r="TVR1" s="149"/>
      <c r="TVS1" s="149"/>
      <c r="TVT1" s="149"/>
      <c r="TVU1" s="149"/>
      <c r="TVV1" s="149"/>
      <c r="TVW1" s="149"/>
      <c r="TVX1" s="149"/>
      <c r="TVY1" s="149"/>
      <c r="TVZ1" s="149"/>
      <c r="TWA1" s="149"/>
      <c r="TWB1" s="149"/>
      <c r="TWC1" s="149"/>
      <c r="TWD1" s="149"/>
      <c r="TWE1" s="149"/>
      <c r="TWF1" s="149"/>
      <c r="TWG1" s="149"/>
      <c r="TWH1" s="149"/>
      <c r="TWI1" s="149"/>
      <c r="TWJ1" s="149"/>
      <c r="TWK1" s="149"/>
      <c r="TWL1" s="149"/>
      <c r="TWM1" s="149"/>
      <c r="TWN1" s="149"/>
      <c r="TWO1" s="149"/>
      <c r="TWP1" s="149"/>
      <c r="TWQ1" s="149"/>
      <c r="TWR1" s="149"/>
      <c r="TWS1" s="149"/>
      <c r="TWT1" s="149"/>
      <c r="TWU1" s="149"/>
      <c r="TWV1" s="149"/>
      <c r="TWW1" s="149"/>
      <c r="TWX1" s="149"/>
      <c r="TWY1" s="149"/>
      <c r="TWZ1" s="149"/>
      <c r="TXA1" s="149"/>
      <c r="TXB1" s="149"/>
      <c r="TXC1" s="149"/>
      <c r="TXD1" s="149"/>
      <c r="TXE1" s="149"/>
      <c r="TXF1" s="149"/>
      <c r="TXG1" s="149"/>
      <c r="TXH1" s="149"/>
      <c r="TXI1" s="149"/>
      <c r="TXJ1" s="149"/>
      <c r="TXK1" s="149"/>
      <c r="TXL1" s="149"/>
      <c r="TXM1" s="149"/>
      <c r="TXN1" s="149"/>
      <c r="TXO1" s="149"/>
      <c r="TXP1" s="149"/>
      <c r="TXQ1" s="149"/>
      <c r="TXR1" s="149"/>
      <c r="TXS1" s="149"/>
      <c r="TXT1" s="149"/>
      <c r="TXU1" s="149"/>
      <c r="TXV1" s="149"/>
      <c r="TXW1" s="149"/>
      <c r="TXX1" s="149"/>
      <c r="TXY1" s="149"/>
      <c r="TXZ1" s="149"/>
      <c r="TYA1" s="149"/>
      <c r="TYB1" s="149"/>
      <c r="TYC1" s="149"/>
      <c r="TYD1" s="149"/>
      <c r="TYE1" s="149"/>
      <c r="TYF1" s="149"/>
      <c r="TYG1" s="149"/>
      <c r="TYH1" s="149"/>
      <c r="TYI1" s="149"/>
      <c r="TYJ1" s="149"/>
      <c r="TYK1" s="149"/>
      <c r="TYL1" s="149"/>
      <c r="TYM1" s="149"/>
      <c r="TYN1" s="149"/>
      <c r="TYO1" s="149"/>
      <c r="TYP1" s="149"/>
      <c r="TYQ1" s="149"/>
      <c r="TYR1" s="149"/>
      <c r="TYS1" s="149"/>
      <c r="TYT1" s="149"/>
      <c r="TYU1" s="149"/>
      <c r="TYV1" s="149"/>
      <c r="TYW1" s="149"/>
      <c r="TYX1" s="149"/>
      <c r="TYY1" s="149"/>
      <c r="TYZ1" s="149"/>
      <c r="TZA1" s="149"/>
      <c r="TZB1" s="149"/>
      <c r="TZC1" s="149"/>
      <c r="TZD1" s="149"/>
      <c r="TZE1" s="149"/>
      <c r="TZF1" s="149"/>
      <c r="TZG1" s="149"/>
      <c r="TZH1" s="149"/>
      <c r="TZI1" s="149"/>
      <c r="TZJ1" s="149"/>
      <c r="TZK1" s="149"/>
      <c r="TZL1" s="149"/>
      <c r="TZM1" s="149"/>
      <c r="TZN1" s="149"/>
      <c r="TZO1" s="149"/>
      <c r="TZP1" s="149"/>
      <c r="TZQ1" s="149"/>
      <c r="TZR1" s="149"/>
      <c r="TZS1" s="149"/>
      <c r="TZT1" s="149"/>
      <c r="TZU1" s="149"/>
      <c r="TZV1" s="149"/>
      <c r="TZW1" s="149"/>
      <c r="TZX1" s="149"/>
      <c r="TZY1" s="149"/>
      <c r="TZZ1" s="149"/>
      <c r="UAA1" s="149"/>
      <c r="UAB1" s="149"/>
      <c r="UAC1" s="149"/>
      <c r="UAD1" s="149"/>
      <c r="UAE1" s="149"/>
      <c r="UAF1" s="149"/>
      <c r="UAG1" s="149"/>
      <c r="UAH1" s="149"/>
      <c r="UAI1" s="149"/>
      <c r="UAJ1" s="149"/>
      <c r="UAK1" s="149"/>
      <c r="UAL1" s="149"/>
      <c r="UAM1" s="149"/>
      <c r="UAN1" s="149"/>
      <c r="UAO1" s="149"/>
      <c r="UAP1" s="149"/>
      <c r="UAQ1" s="149"/>
      <c r="UAR1" s="149"/>
      <c r="UAS1" s="149"/>
      <c r="UAT1" s="149"/>
      <c r="UAU1" s="149"/>
      <c r="UAV1" s="149"/>
      <c r="UAW1" s="149"/>
      <c r="UAX1" s="149"/>
      <c r="UAY1" s="149"/>
      <c r="UAZ1" s="149"/>
      <c r="UBA1" s="149"/>
      <c r="UBB1" s="149"/>
      <c r="UBC1" s="149"/>
      <c r="UBD1" s="149"/>
      <c r="UBE1" s="149"/>
      <c r="UBF1" s="149"/>
      <c r="UBG1" s="149"/>
      <c r="UBH1" s="149"/>
      <c r="UBI1" s="149"/>
      <c r="UBJ1" s="149"/>
      <c r="UBK1" s="149"/>
      <c r="UBL1" s="149"/>
      <c r="UBM1" s="149"/>
      <c r="UBN1" s="149"/>
      <c r="UBO1" s="149"/>
      <c r="UBP1" s="149"/>
      <c r="UBQ1" s="149"/>
      <c r="UBR1" s="149"/>
      <c r="UBS1" s="149"/>
      <c r="UBT1" s="149"/>
      <c r="UBU1" s="149"/>
      <c r="UBV1" s="149"/>
      <c r="UBW1" s="149"/>
      <c r="UBX1" s="149"/>
      <c r="UBY1" s="149"/>
      <c r="UBZ1" s="149"/>
      <c r="UCA1" s="149"/>
      <c r="UCB1" s="149"/>
      <c r="UCC1" s="149"/>
      <c r="UCD1" s="149"/>
      <c r="UCE1" s="149"/>
      <c r="UCF1" s="149"/>
      <c r="UCG1" s="149"/>
      <c r="UCH1" s="149"/>
      <c r="UCI1" s="149"/>
      <c r="UCJ1" s="149"/>
      <c r="UCK1" s="149"/>
      <c r="UCL1" s="149"/>
      <c r="UCM1" s="149"/>
      <c r="UCN1" s="149"/>
      <c r="UCO1" s="149"/>
      <c r="UCP1" s="149"/>
      <c r="UCQ1" s="149"/>
      <c r="UCR1" s="149"/>
      <c r="UCS1" s="149"/>
      <c r="UCT1" s="149"/>
      <c r="UCU1" s="149"/>
      <c r="UCV1" s="149"/>
      <c r="UCW1" s="149"/>
      <c r="UCX1" s="149"/>
      <c r="UCY1" s="149"/>
      <c r="UCZ1" s="149"/>
      <c r="UDA1" s="149"/>
      <c r="UDB1" s="149"/>
      <c r="UDC1" s="149"/>
      <c r="UDD1" s="149"/>
      <c r="UDE1" s="149"/>
      <c r="UDF1" s="149"/>
      <c r="UDG1" s="149"/>
      <c r="UDH1" s="149"/>
      <c r="UDI1" s="149"/>
      <c r="UDJ1" s="149"/>
      <c r="UDK1" s="149"/>
      <c r="UDL1" s="149"/>
      <c r="UDM1" s="149"/>
      <c r="UDN1" s="149"/>
      <c r="UDO1" s="149"/>
      <c r="UDP1" s="149"/>
      <c r="UDQ1" s="149"/>
      <c r="UDR1" s="149"/>
      <c r="UDS1" s="149"/>
      <c r="UDT1" s="149"/>
      <c r="UDU1" s="149"/>
      <c r="UDV1" s="149"/>
      <c r="UDW1" s="149"/>
      <c r="UDX1" s="149"/>
      <c r="UDY1" s="149"/>
      <c r="UDZ1" s="149"/>
      <c r="UEA1" s="149"/>
      <c r="UEB1" s="149"/>
      <c r="UEC1" s="149"/>
      <c r="UED1" s="149"/>
      <c r="UEE1" s="149"/>
      <c r="UEF1" s="149"/>
      <c r="UEG1" s="149"/>
      <c r="UEH1" s="149"/>
      <c r="UEI1" s="149"/>
      <c r="UEJ1" s="149"/>
      <c r="UEK1" s="149"/>
      <c r="UEL1" s="149"/>
      <c r="UEM1" s="149"/>
      <c r="UEN1" s="149"/>
      <c r="UEO1" s="149"/>
      <c r="UEP1" s="149"/>
      <c r="UEQ1" s="149"/>
      <c r="UER1" s="149"/>
      <c r="UES1" s="149"/>
      <c r="UET1" s="149"/>
      <c r="UEU1" s="149"/>
      <c r="UEV1" s="149"/>
      <c r="UEW1" s="149"/>
      <c r="UEX1" s="149"/>
      <c r="UEY1" s="149"/>
      <c r="UEZ1" s="149"/>
      <c r="UFA1" s="149"/>
      <c r="UFB1" s="149"/>
      <c r="UFC1" s="149"/>
      <c r="UFD1" s="149"/>
      <c r="UFE1" s="149"/>
      <c r="UFF1" s="149"/>
      <c r="UFG1" s="149"/>
      <c r="UFH1" s="149"/>
      <c r="UFI1" s="149"/>
      <c r="UFJ1" s="149"/>
      <c r="UFK1" s="149"/>
      <c r="UFL1" s="149"/>
      <c r="UFM1" s="149"/>
      <c r="UFN1" s="149"/>
      <c r="UFO1" s="149"/>
      <c r="UFP1" s="149"/>
      <c r="UFQ1" s="149"/>
      <c r="UFR1" s="149"/>
      <c r="UFS1" s="149"/>
      <c r="UFT1" s="149"/>
      <c r="UFU1" s="149"/>
      <c r="UFV1" s="149"/>
      <c r="UFW1" s="149"/>
      <c r="UFX1" s="149"/>
      <c r="UFY1" s="149"/>
      <c r="UFZ1" s="149"/>
      <c r="UGA1" s="149"/>
      <c r="UGB1" s="149"/>
      <c r="UGC1" s="149"/>
      <c r="UGD1" s="149"/>
      <c r="UGE1" s="149"/>
      <c r="UGF1" s="149"/>
      <c r="UGG1" s="149"/>
      <c r="UGH1" s="149"/>
      <c r="UGI1" s="149"/>
      <c r="UGJ1" s="149"/>
      <c r="UGK1" s="149"/>
      <c r="UGL1" s="149"/>
      <c r="UGM1" s="149"/>
      <c r="UGN1" s="149"/>
      <c r="UGO1" s="149"/>
      <c r="UGP1" s="149"/>
      <c r="UGQ1" s="149"/>
      <c r="UGR1" s="149"/>
      <c r="UGS1" s="149"/>
      <c r="UGT1" s="149"/>
      <c r="UGU1" s="149"/>
      <c r="UGV1" s="149"/>
      <c r="UGW1" s="149"/>
      <c r="UGX1" s="149"/>
      <c r="UGY1" s="149"/>
      <c r="UGZ1" s="149"/>
      <c r="UHA1" s="149"/>
      <c r="UHB1" s="149"/>
      <c r="UHC1" s="149"/>
      <c r="UHD1" s="149"/>
      <c r="UHE1" s="149"/>
      <c r="UHF1" s="149"/>
      <c r="UHG1" s="149"/>
      <c r="UHH1" s="149"/>
      <c r="UHI1" s="149"/>
      <c r="UHJ1" s="149"/>
      <c r="UHK1" s="149"/>
      <c r="UHL1" s="149"/>
      <c r="UHM1" s="149"/>
      <c r="UHN1" s="149"/>
      <c r="UHO1" s="149"/>
      <c r="UHP1" s="149"/>
      <c r="UHQ1" s="149"/>
      <c r="UHR1" s="149"/>
      <c r="UHS1" s="149"/>
      <c r="UHT1" s="149"/>
      <c r="UHU1" s="149"/>
      <c r="UHV1" s="149"/>
      <c r="UHW1" s="149"/>
      <c r="UHX1" s="149"/>
      <c r="UHY1" s="149"/>
      <c r="UHZ1" s="149"/>
      <c r="UIA1" s="149"/>
      <c r="UIB1" s="149"/>
      <c r="UIC1" s="149"/>
      <c r="UID1" s="149"/>
      <c r="UIE1" s="149"/>
      <c r="UIF1" s="149"/>
      <c r="UIG1" s="149"/>
      <c r="UIH1" s="149"/>
      <c r="UII1" s="149"/>
      <c r="UIJ1" s="149"/>
      <c r="UIK1" s="149"/>
      <c r="UIL1" s="149"/>
      <c r="UIM1" s="149"/>
      <c r="UIN1" s="149"/>
      <c r="UIO1" s="149"/>
      <c r="UIP1" s="149"/>
      <c r="UIQ1" s="149"/>
      <c r="UIR1" s="149"/>
      <c r="UIS1" s="149"/>
      <c r="UIT1" s="149"/>
      <c r="UIU1" s="149"/>
      <c r="UIV1" s="149"/>
      <c r="UIW1" s="149"/>
      <c r="UIX1" s="149"/>
      <c r="UIY1" s="149"/>
      <c r="UIZ1" s="149"/>
      <c r="UJA1" s="149"/>
      <c r="UJB1" s="149"/>
      <c r="UJC1" s="149"/>
      <c r="UJD1" s="149"/>
      <c r="UJE1" s="149"/>
      <c r="UJF1" s="149"/>
      <c r="UJG1" s="149"/>
      <c r="UJH1" s="149"/>
      <c r="UJI1" s="149"/>
      <c r="UJJ1" s="149"/>
      <c r="UJK1" s="149"/>
      <c r="UJL1" s="149"/>
      <c r="UJM1" s="149"/>
      <c r="UJN1" s="149"/>
      <c r="UJO1" s="149"/>
      <c r="UJP1" s="149"/>
      <c r="UJQ1" s="149"/>
      <c r="UJR1" s="149"/>
      <c r="UJS1" s="149"/>
      <c r="UJT1" s="149"/>
      <c r="UJU1" s="149"/>
      <c r="UJV1" s="149"/>
      <c r="UJW1" s="149"/>
      <c r="UJX1" s="149"/>
      <c r="UJY1" s="149"/>
      <c r="UJZ1" s="149"/>
      <c r="UKA1" s="149"/>
      <c r="UKB1" s="149"/>
      <c r="UKC1" s="149"/>
      <c r="UKD1" s="149"/>
      <c r="UKE1" s="149"/>
      <c r="UKF1" s="149"/>
      <c r="UKG1" s="149"/>
      <c r="UKH1" s="149"/>
      <c r="UKI1" s="149"/>
      <c r="UKJ1" s="149"/>
      <c r="UKK1" s="149"/>
      <c r="UKL1" s="149"/>
      <c r="UKM1" s="149"/>
      <c r="UKN1" s="149"/>
      <c r="UKO1" s="149"/>
      <c r="UKP1" s="149"/>
      <c r="UKQ1" s="149"/>
      <c r="UKR1" s="149"/>
      <c r="UKS1" s="149"/>
      <c r="UKT1" s="149"/>
      <c r="UKU1" s="149"/>
      <c r="UKV1" s="149"/>
      <c r="UKW1" s="149"/>
      <c r="UKX1" s="149"/>
      <c r="UKY1" s="149"/>
      <c r="UKZ1" s="149"/>
      <c r="ULA1" s="149"/>
      <c r="ULB1" s="149"/>
      <c r="ULC1" s="149"/>
      <c r="ULD1" s="149"/>
      <c r="ULE1" s="149"/>
      <c r="ULF1" s="149"/>
      <c r="ULG1" s="149"/>
      <c r="ULH1" s="149"/>
      <c r="ULI1" s="149"/>
      <c r="ULJ1" s="149"/>
      <c r="ULK1" s="149"/>
      <c r="ULL1" s="149"/>
      <c r="ULM1" s="149"/>
      <c r="ULN1" s="149"/>
      <c r="ULO1" s="149"/>
      <c r="ULP1" s="149"/>
      <c r="ULQ1" s="149"/>
      <c r="ULR1" s="149"/>
      <c r="ULS1" s="149"/>
      <c r="ULT1" s="149"/>
      <c r="ULU1" s="149"/>
      <c r="ULV1" s="149"/>
      <c r="ULW1" s="149"/>
      <c r="ULX1" s="149"/>
      <c r="ULY1" s="149"/>
      <c r="ULZ1" s="149"/>
      <c r="UMA1" s="149"/>
      <c r="UMB1" s="149"/>
      <c r="UMC1" s="149"/>
      <c r="UMD1" s="149"/>
      <c r="UME1" s="149"/>
      <c r="UMF1" s="149"/>
      <c r="UMG1" s="149"/>
      <c r="UMH1" s="149"/>
      <c r="UMI1" s="149"/>
      <c r="UMJ1" s="149"/>
      <c r="UMK1" s="149"/>
      <c r="UML1" s="149"/>
      <c r="UMM1" s="149"/>
      <c r="UMN1" s="149"/>
      <c r="UMO1" s="149"/>
      <c r="UMP1" s="149"/>
      <c r="UMQ1" s="149"/>
      <c r="UMR1" s="149"/>
      <c r="UMS1" s="149"/>
      <c r="UMT1" s="149"/>
      <c r="UMU1" s="149"/>
      <c r="UMV1" s="149"/>
      <c r="UMW1" s="149"/>
      <c r="UMX1" s="149"/>
      <c r="UMY1" s="149"/>
      <c r="UMZ1" s="149"/>
      <c r="UNA1" s="149"/>
      <c r="UNB1" s="149"/>
      <c r="UNC1" s="149"/>
      <c r="UND1" s="149"/>
      <c r="UNE1" s="149"/>
      <c r="UNF1" s="149"/>
      <c r="UNG1" s="149"/>
      <c r="UNH1" s="149"/>
      <c r="UNI1" s="149"/>
      <c r="UNJ1" s="149"/>
      <c r="UNK1" s="149"/>
      <c r="UNL1" s="149"/>
      <c r="UNM1" s="149"/>
      <c r="UNN1" s="149"/>
      <c r="UNO1" s="149"/>
      <c r="UNP1" s="149"/>
      <c r="UNQ1" s="149"/>
      <c r="UNR1" s="149"/>
      <c r="UNS1" s="149"/>
      <c r="UNT1" s="149"/>
      <c r="UNU1" s="149"/>
      <c r="UNV1" s="149"/>
      <c r="UNW1" s="149"/>
      <c r="UNX1" s="149"/>
      <c r="UNY1" s="149"/>
      <c r="UNZ1" s="149"/>
      <c r="UOA1" s="149"/>
      <c r="UOB1" s="149"/>
      <c r="UOC1" s="149"/>
      <c r="UOD1" s="149"/>
      <c r="UOE1" s="149"/>
      <c r="UOF1" s="149"/>
      <c r="UOG1" s="149"/>
      <c r="UOH1" s="149"/>
      <c r="UOI1" s="149"/>
      <c r="UOJ1" s="149"/>
      <c r="UOK1" s="149"/>
      <c r="UOL1" s="149"/>
      <c r="UOM1" s="149"/>
      <c r="UON1" s="149"/>
      <c r="UOO1" s="149"/>
      <c r="UOP1" s="149"/>
      <c r="UOQ1" s="149"/>
      <c r="UOR1" s="149"/>
      <c r="UOS1" s="149"/>
      <c r="UOT1" s="149"/>
      <c r="UOU1" s="149"/>
      <c r="UOV1" s="149"/>
      <c r="UOW1" s="149"/>
      <c r="UOX1" s="149"/>
      <c r="UOY1" s="149"/>
      <c r="UOZ1" s="149"/>
      <c r="UPA1" s="149"/>
      <c r="UPB1" s="149"/>
      <c r="UPC1" s="149"/>
      <c r="UPD1" s="149"/>
      <c r="UPE1" s="149"/>
      <c r="UPF1" s="149"/>
      <c r="UPG1" s="149"/>
      <c r="UPH1" s="149"/>
      <c r="UPI1" s="149"/>
      <c r="UPJ1" s="149"/>
      <c r="UPK1" s="149"/>
      <c r="UPL1" s="149"/>
      <c r="UPM1" s="149"/>
      <c r="UPN1" s="149"/>
      <c r="UPO1" s="149"/>
      <c r="UPP1" s="149"/>
      <c r="UPQ1" s="149"/>
      <c r="UPR1" s="149"/>
      <c r="UPS1" s="149"/>
      <c r="UPT1" s="149"/>
      <c r="UPU1" s="149"/>
      <c r="UPV1" s="149"/>
      <c r="UPW1" s="149"/>
      <c r="UPX1" s="149"/>
      <c r="UPY1" s="149"/>
      <c r="UPZ1" s="149"/>
      <c r="UQA1" s="149"/>
      <c r="UQB1" s="149"/>
      <c r="UQC1" s="149"/>
      <c r="UQD1" s="149"/>
      <c r="UQE1" s="149"/>
      <c r="UQF1" s="149"/>
      <c r="UQG1" s="149"/>
      <c r="UQH1" s="149"/>
      <c r="UQI1" s="149"/>
      <c r="UQJ1" s="149"/>
      <c r="UQK1" s="149"/>
      <c r="UQL1" s="149"/>
      <c r="UQM1" s="149"/>
      <c r="UQN1" s="149"/>
      <c r="UQO1" s="149"/>
      <c r="UQP1" s="149"/>
      <c r="UQQ1" s="149"/>
      <c r="UQR1" s="149"/>
      <c r="UQS1" s="149"/>
      <c r="UQT1" s="149"/>
      <c r="UQU1" s="149"/>
      <c r="UQV1" s="149"/>
      <c r="UQW1" s="149"/>
      <c r="UQX1" s="149"/>
      <c r="UQY1" s="149"/>
      <c r="UQZ1" s="149"/>
      <c r="URA1" s="149"/>
      <c r="URB1" s="149"/>
      <c r="URC1" s="149"/>
      <c r="URD1" s="149"/>
      <c r="URE1" s="149"/>
      <c r="URF1" s="149"/>
      <c r="URG1" s="149"/>
      <c r="URH1" s="149"/>
      <c r="URI1" s="149"/>
      <c r="URJ1" s="149"/>
      <c r="URK1" s="149"/>
      <c r="URL1" s="149"/>
      <c r="URM1" s="149"/>
      <c r="URN1" s="149"/>
      <c r="URO1" s="149"/>
      <c r="URP1" s="149"/>
      <c r="URQ1" s="149"/>
      <c r="URR1" s="149"/>
      <c r="URS1" s="149"/>
      <c r="URT1" s="149"/>
      <c r="URU1" s="149"/>
      <c r="URV1" s="149"/>
      <c r="URW1" s="149"/>
      <c r="URX1" s="149"/>
      <c r="URY1" s="149"/>
      <c r="URZ1" s="149"/>
      <c r="USA1" s="149"/>
      <c r="USB1" s="149"/>
      <c r="USC1" s="149"/>
      <c r="USD1" s="149"/>
      <c r="USE1" s="149"/>
      <c r="USF1" s="149"/>
      <c r="USG1" s="149"/>
      <c r="USH1" s="149"/>
      <c r="USI1" s="149"/>
      <c r="USJ1" s="149"/>
      <c r="USK1" s="149"/>
      <c r="USL1" s="149"/>
      <c r="USM1" s="149"/>
      <c r="USN1" s="149"/>
      <c r="USO1" s="149"/>
      <c r="USP1" s="149"/>
      <c r="USQ1" s="149"/>
      <c r="USR1" s="149"/>
      <c r="USS1" s="149"/>
      <c r="UST1" s="149"/>
      <c r="USU1" s="149"/>
      <c r="USV1" s="149"/>
      <c r="USW1" s="149"/>
      <c r="USX1" s="149"/>
      <c r="USY1" s="149"/>
      <c r="USZ1" s="149"/>
      <c r="UTA1" s="149"/>
      <c r="UTB1" s="149"/>
      <c r="UTC1" s="149"/>
      <c r="UTD1" s="149"/>
      <c r="UTE1" s="149"/>
      <c r="UTF1" s="149"/>
      <c r="UTG1" s="149"/>
      <c r="UTH1" s="149"/>
      <c r="UTI1" s="149"/>
      <c r="UTJ1" s="149"/>
      <c r="UTK1" s="149"/>
      <c r="UTL1" s="149"/>
      <c r="UTM1" s="149"/>
      <c r="UTN1" s="149"/>
      <c r="UTO1" s="149"/>
      <c r="UTP1" s="149"/>
      <c r="UTQ1" s="149"/>
      <c r="UTR1" s="149"/>
      <c r="UTS1" s="149"/>
      <c r="UTT1" s="149"/>
      <c r="UTU1" s="149"/>
      <c r="UTV1" s="149"/>
      <c r="UTW1" s="149"/>
      <c r="UTX1" s="149"/>
      <c r="UTY1" s="149"/>
      <c r="UTZ1" s="149"/>
      <c r="UUA1" s="149"/>
      <c r="UUB1" s="149"/>
      <c r="UUC1" s="149"/>
      <c r="UUD1" s="149"/>
      <c r="UUE1" s="149"/>
      <c r="UUF1" s="149"/>
      <c r="UUG1" s="149"/>
      <c r="UUH1" s="149"/>
      <c r="UUI1" s="149"/>
      <c r="UUJ1" s="149"/>
      <c r="UUK1" s="149"/>
      <c r="UUL1" s="149"/>
      <c r="UUM1" s="149"/>
      <c r="UUN1" s="149"/>
      <c r="UUO1" s="149"/>
      <c r="UUP1" s="149"/>
      <c r="UUQ1" s="149"/>
      <c r="UUR1" s="149"/>
      <c r="UUS1" s="149"/>
      <c r="UUT1" s="149"/>
      <c r="UUU1" s="149"/>
      <c r="UUV1" s="149"/>
      <c r="UUW1" s="149"/>
      <c r="UUX1" s="149"/>
      <c r="UUY1" s="149"/>
      <c r="UUZ1" s="149"/>
      <c r="UVA1" s="149"/>
      <c r="UVB1" s="149"/>
      <c r="UVC1" s="149"/>
      <c r="UVD1" s="149"/>
      <c r="UVE1" s="149"/>
      <c r="UVF1" s="149"/>
      <c r="UVG1" s="149"/>
      <c r="UVH1" s="149"/>
      <c r="UVI1" s="149"/>
      <c r="UVJ1" s="149"/>
      <c r="UVK1" s="149"/>
      <c r="UVL1" s="149"/>
      <c r="UVM1" s="149"/>
      <c r="UVN1" s="149"/>
      <c r="UVO1" s="149"/>
      <c r="UVP1" s="149"/>
      <c r="UVQ1" s="149"/>
      <c r="UVR1" s="149"/>
      <c r="UVS1" s="149"/>
      <c r="UVT1" s="149"/>
      <c r="UVU1" s="149"/>
      <c r="UVV1" s="149"/>
      <c r="UVW1" s="149"/>
      <c r="UVX1" s="149"/>
      <c r="UVY1" s="149"/>
      <c r="UVZ1" s="149"/>
      <c r="UWA1" s="149"/>
      <c r="UWB1" s="149"/>
      <c r="UWC1" s="149"/>
      <c r="UWD1" s="149"/>
      <c r="UWE1" s="149"/>
      <c r="UWF1" s="149"/>
      <c r="UWG1" s="149"/>
      <c r="UWH1" s="149"/>
      <c r="UWI1" s="149"/>
      <c r="UWJ1" s="149"/>
      <c r="UWK1" s="149"/>
      <c r="UWL1" s="149"/>
      <c r="UWM1" s="149"/>
      <c r="UWN1" s="149"/>
      <c r="UWO1" s="149"/>
      <c r="UWP1" s="149"/>
      <c r="UWQ1" s="149"/>
      <c r="UWR1" s="149"/>
      <c r="UWS1" s="149"/>
      <c r="UWT1" s="149"/>
      <c r="UWU1" s="149"/>
      <c r="UWV1" s="149"/>
      <c r="UWW1" s="149"/>
      <c r="UWX1" s="149"/>
      <c r="UWY1" s="149"/>
      <c r="UWZ1" s="149"/>
      <c r="UXA1" s="149"/>
      <c r="UXB1" s="149"/>
      <c r="UXC1" s="149"/>
      <c r="UXD1" s="149"/>
      <c r="UXE1" s="149"/>
      <c r="UXF1" s="149"/>
      <c r="UXG1" s="149"/>
      <c r="UXH1" s="149"/>
      <c r="UXI1" s="149"/>
      <c r="UXJ1" s="149"/>
      <c r="UXK1" s="149"/>
      <c r="UXL1" s="149"/>
      <c r="UXM1" s="149"/>
      <c r="UXN1" s="149"/>
      <c r="UXO1" s="149"/>
      <c r="UXP1" s="149"/>
      <c r="UXQ1" s="149"/>
      <c r="UXR1" s="149"/>
      <c r="UXS1" s="149"/>
      <c r="UXT1" s="149"/>
      <c r="UXU1" s="149"/>
      <c r="UXV1" s="149"/>
      <c r="UXW1" s="149"/>
      <c r="UXX1" s="149"/>
      <c r="UXY1" s="149"/>
      <c r="UXZ1" s="149"/>
      <c r="UYA1" s="149"/>
      <c r="UYB1" s="149"/>
      <c r="UYC1" s="149"/>
      <c r="UYD1" s="149"/>
      <c r="UYE1" s="149"/>
      <c r="UYF1" s="149"/>
      <c r="UYG1" s="149"/>
      <c r="UYH1" s="149"/>
      <c r="UYI1" s="149"/>
      <c r="UYJ1" s="149"/>
      <c r="UYK1" s="149"/>
      <c r="UYL1" s="149"/>
      <c r="UYM1" s="149"/>
      <c r="UYN1" s="149"/>
      <c r="UYO1" s="149"/>
      <c r="UYP1" s="149"/>
      <c r="UYQ1" s="149"/>
      <c r="UYR1" s="149"/>
      <c r="UYS1" s="149"/>
      <c r="UYT1" s="149"/>
      <c r="UYU1" s="149"/>
      <c r="UYV1" s="149"/>
      <c r="UYW1" s="149"/>
      <c r="UYX1" s="149"/>
      <c r="UYY1" s="149"/>
      <c r="UYZ1" s="149"/>
      <c r="UZA1" s="149"/>
      <c r="UZB1" s="149"/>
      <c r="UZC1" s="149"/>
      <c r="UZD1" s="149"/>
      <c r="UZE1" s="149"/>
      <c r="UZF1" s="149"/>
      <c r="UZG1" s="149"/>
      <c r="UZH1" s="149"/>
      <c r="UZI1" s="149"/>
      <c r="UZJ1" s="149"/>
      <c r="UZK1" s="149"/>
      <c r="UZL1" s="149"/>
      <c r="UZM1" s="149"/>
      <c r="UZN1" s="149"/>
      <c r="UZO1" s="149"/>
      <c r="UZP1" s="149"/>
      <c r="UZQ1" s="149"/>
      <c r="UZR1" s="149"/>
      <c r="UZS1" s="149"/>
      <c r="UZT1" s="149"/>
      <c r="UZU1" s="149"/>
      <c r="UZV1" s="149"/>
      <c r="UZW1" s="149"/>
      <c r="UZX1" s="149"/>
      <c r="UZY1" s="149"/>
      <c r="UZZ1" s="149"/>
      <c r="VAA1" s="149"/>
      <c r="VAB1" s="149"/>
      <c r="VAC1" s="149"/>
      <c r="VAD1" s="149"/>
      <c r="VAE1" s="149"/>
      <c r="VAF1" s="149"/>
      <c r="VAG1" s="149"/>
      <c r="VAH1" s="149"/>
      <c r="VAI1" s="149"/>
      <c r="VAJ1" s="149"/>
      <c r="VAK1" s="149"/>
      <c r="VAL1" s="149"/>
      <c r="VAM1" s="149"/>
      <c r="VAN1" s="149"/>
      <c r="VAO1" s="149"/>
      <c r="VAP1" s="149"/>
      <c r="VAQ1" s="149"/>
      <c r="VAR1" s="149"/>
      <c r="VAS1" s="149"/>
      <c r="VAT1" s="149"/>
      <c r="VAU1" s="149"/>
      <c r="VAV1" s="149"/>
      <c r="VAW1" s="149"/>
      <c r="VAX1" s="149"/>
      <c r="VAY1" s="149"/>
      <c r="VAZ1" s="149"/>
      <c r="VBA1" s="149"/>
      <c r="VBB1" s="149"/>
      <c r="VBC1" s="149"/>
      <c r="VBD1" s="149"/>
      <c r="VBE1" s="149"/>
      <c r="VBF1" s="149"/>
      <c r="VBG1" s="149"/>
      <c r="VBH1" s="149"/>
      <c r="VBI1" s="149"/>
      <c r="VBJ1" s="149"/>
      <c r="VBK1" s="149"/>
      <c r="VBL1" s="149"/>
      <c r="VBM1" s="149"/>
      <c r="VBN1" s="149"/>
      <c r="VBO1" s="149"/>
      <c r="VBP1" s="149"/>
      <c r="VBQ1" s="149"/>
      <c r="VBR1" s="149"/>
      <c r="VBS1" s="149"/>
      <c r="VBT1" s="149"/>
      <c r="VBU1" s="149"/>
      <c r="VBV1" s="149"/>
      <c r="VBW1" s="149"/>
      <c r="VBX1" s="149"/>
      <c r="VBY1" s="149"/>
      <c r="VBZ1" s="149"/>
      <c r="VCA1" s="149"/>
      <c r="VCB1" s="149"/>
      <c r="VCC1" s="149"/>
      <c r="VCD1" s="149"/>
      <c r="VCE1" s="149"/>
      <c r="VCF1" s="149"/>
      <c r="VCG1" s="149"/>
      <c r="VCH1" s="149"/>
      <c r="VCI1" s="149"/>
      <c r="VCJ1" s="149"/>
      <c r="VCK1" s="149"/>
      <c r="VCL1" s="149"/>
      <c r="VCM1" s="149"/>
      <c r="VCN1" s="149"/>
      <c r="VCO1" s="149"/>
      <c r="VCP1" s="149"/>
      <c r="VCQ1" s="149"/>
      <c r="VCR1" s="149"/>
      <c r="VCS1" s="149"/>
      <c r="VCT1" s="149"/>
      <c r="VCU1" s="149"/>
      <c r="VCV1" s="149"/>
      <c r="VCW1" s="149"/>
      <c r="VCX1" s="149"/>
      <c r="VCY1" s="149"/>
      <c r="VCZ1" s="149"/>
      <c r="VDA1" s="149"/>
      <c r="VDB1" s="149"/>
      <c r="VDC1" s="149"/>
      <c r="VDD1" s="149"/>
      <c r="VDE1" s="149"/>
      <c r="VDF1" s="149"/>
      <c r="VDG1" s="149"/>
      <c r="VDH1" s="149"/>
      <c r="VDI1" s="149"/>
      <c r="VDJ1" s="149"/>
      <c r="VDK1" s="149"/>
      <c r="VDL1" s="149"/>
      <c r="VDM1" s="149"/>
      <c r="VDN1" s="149"/>
      <c r="VDO1" s="149"/>
      <c r="VDP1" s="149"/>
      <c r="VDQ1" s="149"/>
      <c r="VDR1" s="149"/>
      <c r="VDS1" s="149"/>
      <c r="VDT1" s="149"/>
      <c r="VDU1" s="149"/>
      <c r="VDV1" s="149"/>
      <c r="VDW1" s="149"/>
      <c r="VDX1" s="149"/>
      <c r="VDY1" s="149"/>
      <c r="VDZ1" s="149"/>
      <c r="VEA1" s="149"/>
      <c r="VEB1" s="149"/>
      <c r="VEC1" s="149"/>
      <c r="VED1" s="149"/>
      <c r="VEE1" s="149"/>
      <c r="VEF1" s="149"/>
      <c r="VEG1" s="149"/>
      <c r="VEH1" s="149"/>
      <c r="VEI1" s="149"/>
      <c r="VEJ1" s="149"/>
      <c r="VEK1" s="149"/>
      <c r="VEL1" s="149"/>
      <c r="VEM1" s="149"/>
      <c r="VEN1" s="149"/>
      <c r="VEO1" s="149"/>
      <c r="VEP1" s="149"/>
      <c r="VEQ1" s="149"/>
      <c r="VER1" s="149"/>
      <c r="VES1" s="149"/>
      <c r="VET1" s="149"/>
      <c r="VEU1" s="149"/>
      <c r="VEV1" s="149"/>
      <c r="VEW1" s="149"/>
      <c r="VEX1" s="149"/>
      <c r="VEY1" s="149"/>
      <c r="VEZ1" s="149"/>
      <c r="VFA1" s="149"/>
      <c r="VFB1" s="149"/>
      <c r="VFC1" s="149"/>
      <c r="VFD1" s="149"/>
      <c r="VFE1" s="149"/>
      <c r="VFF1" s="149"/>
      <c r="VFG1" s="149"/>
      <c r="VFH1" s="149"/>
      <c r="VFI1" s="149"/>
      <c r="VFJ1" s="149"/>
      <c r="VFK1" s="149"/>
      <c r="VFL1" s="149"/>
      <c r="VFM1" s="149"/>
      <c r="VFN1" s="149"/>
      <c r="VFO1" s="149"/>
      <c r="VFP1" s="149"/>
      <c r="VFQ1" s="149"/>
      <c r="VFR1" s="149"/>
      <c r="VFS1" s="149"/>
      <c r="VFT1" s="149"/>
      <c r="VFU1" s="149"/>
      <c r="VFV1" s="149"/>
      <c r="VFW1" s="149"/>
      <c r="VFX1" s="149"/>
      <c r="VFY1" s="149"/>
      <c r="VFZ1" s="149"/>
      <c r="VGA1" s="149"/>
      <c r="VGB1" s="149"/>
      <c r="VGC1" s="149"/>
      <c r="VGD1" s="149"/>
      <c r="VGE1" s="149"/>
      <c r="VGF1" s="149"/>
      <c r="VGG1" s="149"/>
      <c r="VGH1" s="149"/>
      <c r="VGI1" s="149"/>
      <c r="VGJ1" s="149"/>
      <c r="VGK1" s="149"/>
      <c r="VGL1" s="149"/>
      <c r="VGM1" s="149"/>
      <c r="VGN1" s="149"/>
      <c r="VGO1" s="149"/>
      <c r="VGP1" s="149"/>
      <c r="VGQ1" s="149"/>
      <c r="VGR1" s="149"/>
      <c r="VGS1" s="149"/>
      <c r="VGT1" s="149"/>
      <c r="VGU1" s="149"/>
      <c r="VGV1" s="149"/>
      <c r="VGW1" s="149"/>
      <c r="VGX1" s="149"/>
      <c r="VGY1" s="149"/>
      <c r="VGZ1" s="149"/>
      <c r="VHA1" s="149"/>
      <c r="VHB1" s="149"/>
      <c r="VHC1" s="149"/>
      <c r="VHD1" s="149"/>
      <c r="VHE1" s="149"/>
      <c r="VHF1" s="149"/>
      <c r="VHG1" s="149"/>
      <c r="VHH1" s="149"/>
      <c r="VHI1" s="149"/>
      <c r="VHJ1" s="149"/>
      <c r="VHK1" s="149"/>
      <c r="VHL1" s="149"/>
      <c r="VHM1" s="149"/>
      <c r="VHN1" s="149"/>
      <c r="VHO1" s="149"/>
      <c r="VHP1" s="149"/>
      <c r="VHQ1" s="149"/>
      <c r="VHR1" s="149"/>
      <c r="VHS1" s="149"/>
      <c r="VHT1" s="149"/>
      <c r="VHU1" s="149"/>
      <c r="VHV1" s="149"/>
      <c r="VHW1" s="149"/>
      <c r="VHX1" s="149"/>
      <c r="VHY1" s="149"/>
      <c r="VHZ1" s="149"/>
      <c r="VIA1" s="149"/>
      <c r="VIB1" s="149"/>
      <c r="VIC1" s="149"/>
      <c r="VID1" s="149"/>
      <c r="VIE1" s="149"/>
      <c r="VIF1" s="149"/>
      <c r="VIG1" s="149"/>
      <c r="VIH1" s="149"/>
      <c r="VII1" s="149"/>
      <c r="VIJ1" s="149"/>
      <c r="VIK1" s="149"/>
      <c r="VIL1" s="149"/>
      <c r="VIM1" s="149"/>
      <c r="VIN1" s="149"/>
      <c r="VIO1" s="149"/>
      <c r="VIP1" s="149"/>
      <c r="VIQ1" s="149"/>
      <c r="VIR1" s="149"/>
      <c r="VIS1" s="149"/>
      <c r="VIT1" s="149"/>
      <c r="VIU1" s="149"/>
      <c r="VIV1" s="149"/>
      <c r="VIW1" s="149"/>
      <c r="VIX1" s="149"/>
      <c r="VIY1" s="149"/>
      <c r="VIZ1" s="149"/>
      <c r="VJA1" s="149"/>
      <c r="VJB1" s="149"/>
      <c r="VJC1" s="149"/>
      <c r="VJD1" s="149"/>
      <c r="VJE1" s="149"/>
      <c r="VJF1" s="149"/>
      <c r="VJG1" s="149"/>
      <c r="VJH1" s="149"/>
      <c r="VJI1" s="149"/>
      <c r="VJJ1" s="149"/>
      <c r="VJK1" s="149"/>
      <c r="VJL1" s="149"/>
      <c r="VJM1" s="149"/>
      <c r="VJN1" s="149"/>
      <c r="VJO1" s="149"/>
      <c r="VJP1" s="149"/>
      <c r="VJQ1" s="149"/>
      <c r="VJR1" s="149"/>
      <c r="VJS1" s="149"/>
      <c r="VJT1" s="149"/>
      <c r="VJU1" s="149"/>
      <c r="VJV1" s="149"/>
      <c r="VJW1" s="149"/>
      <c r="VJX1" s="149"/>
      <c r="VJY1" s="149"/>
      <c r="VJZ1" s="149"/>
      <c r="VKA1" s="149"/>
      <c r="VKB1" s="149"/>
      <c r="VKC1" s="149"/>
      <c r="VKD1" s="149"/>
      <c r="VKE1" s="149"/>
      <c r="VKF1" s="149"/>
      <c r="VKG1" s="149"/>
      <c r="VKH1" s="149"/>
      <c r="VKI1" s="149"/>
      <c r="VKJ1" s="149"/>
      <c r="VKK1" s="149"/>
      <c r="VKL1" s="149"/>
      <c r="VKM1" s="149"/>
      <c r="VKN1" s="149"/>
      <c r="VKO1" s="149"/>
      <c r="VKP1" s="149"/>
      <c r="VKQ1" s="149"/>
      <c r="VKR1" s="149"/>
      <c r="VKS1" s="149"/>
      <c r="VKT1" s="149"/>
      <c r="VKU1" s="149"/>
      <c r="VKV1" s="149"/>
      <c r="VKW1" s="149"/>
      <c r="VKX1" s="149"/>
      <c r="VKY1" s="149"/>
      <c r="VKZ1" s="149"/>
      <c r="VLA1" s="149"/>
      <c r="VLB1" s="149"/>
      <c r="VLC1" s="149"/>
      <c r="VLD1" s="149"/>
      <c r="VLE1" s="149"/>
      <c r="VLF1" s="149"/>
      <c r="VLG1" s="149"/>
      <c r="VLH1" s="149"/>
      <c r="VLI1" s="149"/>
      <c r="VLJ1" s="149"/>
      <c r="VLK1" s="149"/>
      <c r="VLL1" s="149"/>
      <c r="VLM1" s="149"/>
      <c r="VLN1" s="149"/>
      <c r="VLO1" s="149"/>
      <c r="VLP1" s="149"/>
      <c r="VLQ1" s="149"/>
      <c r="VLR1" s="149"/>
      <c r="VLS1" s="149"/>
      <c r="VLT1" s="149"/>
      <c r="VLU1" s="149"/>
      <c r="VLV1" s="149"/>
      <c r="VLW1" s="149"/>
      <c r="VLX1" s="149"/>
      <c r="VLY1" s="149"/>
      <c r="VLZ1" s="149"/>
      <c r="VMA1" s="149"/>
      <c r="VMB1" s="149"/>
      <c r="VMC1" s="149"/>
      <c r="VMD1" s="149"/>
      <c r="VME1" s="149"/>
      <c r="VMF1" s="149"/>
      <c r="VMG1" s="149"/>
      <c r="VMH1" s="149"/>
      <c r="VMI1" s="149"/>
      <c r="VMJ1" s="149"/>
      <c r="VMK1" s="149"/>
      <c r="VML1" s="149"/>
      <c r="VMM1" s="149"/>
      <c r="VMN1" s="149"/>
      <c r="VMO1" s="149"/>
      <c r="VMP1" s="149"/>
      <c r="VMQ1" s="149"/>
      <c r="VMR1" s="149"/>
      <c r="VMS1" s="149"/>
      <c r="VMT1" s="149"/>
      <c r="VMU1" s="149"/>
      <c r="VMV1" s="149"/>
      <c r="VMW1" s="149"/>
      <c r="VMX1" s="149"/>
      <c r="VMY1" s="149"/>
      <c r="VMZ1" s="149"/>
      <c r="VNA1" s="149"/>
      <c r="VNB1" s="149"/>
      <c r="VNC1" s="149"/>
      <c r="VND1" s="149"/>
      <c r="VNE1" s="149"/>
      <c r="VNF1" s="149"/>
      <c r="VNG1" s="149"/>
      <c r="VNH1" s="149"/>
      <c r="VNI1" s="149"/>
      <c r="VNJ1" s="149"/>
      <c r="VNK1" s="149"/>
      <c r="VNL1" s="149"/>
      <c r="VNM1" s="149"/>
      <c r="VNN1" s="149"/>
      <c r="VNO1" s="149"/>
      <c r="VNP1" s="149"/>
      <c r="VNQ1" s="149"/>
      <c r="VNR1" s="149"/>
      <c r="VNS1" s="149"/>
      <c r="VNT1" s="149"/>
      <c r="VNU1" s="149"/>
      <c r="VNV1" s="149"/>
      <c r="VNW1" s="149"/>
      <c r="VNX1" s="149"/>
      <c r="VNY1" s="149"/>
      <c r="VNZ1" s="149"/>
      <c r="VOA1" s="149"/>
      <c r="VOB1" s="149"/>
      <c r="VOC1" s="149"/>
      <c r="VOD1" s="149"/>
      <c r="VOE1" s="149"/>
      <c r="VOF1" s="149"/>
      <c r="VOG1" s="149"/>
      <c r="VOH1" s="149"/>
      <c r="VOI1" s="149"/>
      <c r="VOJ1" s="149"/>
      <c r="VOK1" s="149"/>
      <c r="VOL1" s="149"/>
      <c r="VOM1" s="149"/>
      <c r="VON1" s="149"/>
      <c r="VOO1" s="149"/>
      <c r="VOP1" s="149"/>
      <c r="VOQ1" s="149"/>
      <c r="VOR1" s="149"/>
      <c r="VOS1" s="149"/>
      <c r="VOT1" s="149"/>
      <c r="VOU1" s="149"/>
      <c r="VOV1" s="149"/>
      <c r="VOW1" s="149"/>
      <c r="VOX1" s="149"/>
      <c r="VOY1" s="149"/>
      <c r="VOZ1" s="149"/>
      <c r="VPA1" s="149"/>
      <c r="VPB1" s="149"/>
      <c r="VPC1" s="149"/>
      <c r="VPD1" s="149"/>
      <c r="VPE1" s="149"/>
      <c r="VPF1" s="149"/>
      <c r="VPG1" s="149"/>
      <c r="VPH1" s="149"/>
      <c r="VPI1" s="149"/>
      <c r="VPJ1" s="149"/>
      <c r="VPK1" s="149"/>
      <c r="VPL1" s="149"/>
      <c r="VPM1" s="149"/>
      <c r="VPN1" s="149"/>
      <c r="VPO1" s="149"/>
      <c r="VPP1" s="149"/>
      <c r="VPQ1" s="149"/>
      <c r="VPR1" s="149"/>
      <c r="VPS1" s="149"/>
      <c r="VPT1" s="149"/>
      <c r="VPU1" s="149"/>
      <c r="VPV1" s="149"/>
      <c r="VPW1" s="149"/>
      <c r="VPX1" s="149"/>
      <c r="VPY1" s="149"/>
      <c r="VPZ1" s="149"/>
      <c r="VQA1" s="149"/>
      <c r="VQB1" s="149"/>
      <c r="VQC1" s="149"/>
      <c r="VQD1" s="149"/>
      <c r="VQE1" s="149"/>
      <c r="VQF1" s="149"/>
      <c r="VQG1" s="149"/>
      <c r="VQH1" s="149"/>
      <c r="VQI1" s="149"/>
      <c r="VQJ1" s="149"/>
      <c r="VQK1" s="149"/>
      <c r="VQL1" s="149"/>
      <c r="VQM1" s="149"/>
      <c r="VQN1" s="149"/>
      <c r="VQO1" s="149"/>
      <c r="VQP1" s="149"/>
      <c r="VQQ1" s="149"/>
      <c r="VQR1" s="149"/>
      <c r="VQS1" s="149"/>
      <c r="VQT1" s="149"/>
      <c r="VQU1" s="149"/>
      <c r="VQV1" s="149"/>
      <c r="VQW1" s="149"/>
      <c r="VQX1" s="149"/>
      <c r="VQY1" s="149"/>
      <c r="VQZ1" s="149"/>
      <c r="VRA1" s="149"/>
      <c r="VRB1" s="149"/>
      <c r="VRC1" s="149"/>
      <c r="VRD1" s="149"/>
      <c r="VRE1" s="149"/>
      <c r="VRF1" s="149"/>
      <c r="VRG1" s="149"/>
      <c r="VRH1" s="149"/>
      <c r="VRI1" s="149"/>
      <c r="VRJ1" s="149"/>
      <c r="VRK1" s="149"/>
      <c r="VRL1" s="149"/>
      <c r="VRM1" s="149"/>
      <c r="VRN1" s="149"/>
      <c r="VRO1" s="149"/>
      <c r="VRP1" s="149"/>
      <c r="VRQ1" s="149"/>
      <c r="VRR1" s="149"/>
      <c r="VRS1" s="149"/>
      <c r="VRT1" s="149"/>
      <c r="VRU1" s="149"/>
      <c r="VRV1" s="149"/>
      <c r="VRW1" s="149"/>
      <c r="VRX1" s="149"/>
      <c r="VRY1" s="149"/>
      <c r="VRZ1" s="149"/>
      <c r="VSA1" s="149"/>
      <c r="VSB1" s="149"/>
      <c r="VSC1" s="149"/>
      <c r="VSD1" s="149"/>
      <c r="VSE1" s="149"/>
      <c r="VSF1" s="149"/>
      <c r="VSG1" s="149"/>
      <c r="VSH1" s="149"/>
      <c r="VSI1" s="149"/>
      <c r="VSJ1" s="149"/>
      <c r="VSK1" s="149"/>
      <c r="VSL1" s="149"/>
      <c r="VSM1" s="149"/>
      <c r="VSN1" s="149"/>
      <c r="VSO1" s="149"/>
      <c r="VSP1" s="149"/>
      <c r="VSQ1" s="149"/>
      <c r="VSR1" s="149"/>
      <c r="VSS1" s="149"/>
      <c r="VST1" s="149"/>
      <c r="VSU1" s="149"/>
      <c r="VSV1" s="149"/>
      <c r="VSW1" s="149"/>
      <c r="VSX1" s="149"/>
      <c r="VSY1" s="149"/>
      <c r="VSZ1" s="149"/>
      <c r="VTA1" s="149"/>
      <c r="VTB1" s="149"/>
      <c r="VTC1" s="149"/>
      <c r="VTD1" s="149"/>
      <c r="VTE1" s="149"/>
      <c r="VTF1" s="149"/>
      <c r="VTG1" s="149"/>
      <c r="VTH1" s="149"/>
      <c r="VTI1" s="149"/>
      <c r="VTJ1" s="149"/>
      <c r="VTK1" s="149"/>
      <c r="VTL1" s="149"/>
      <c r="VTM1" s="149"/>
      <c r="VTN1" s="149"/>
      <c r="VTO1" s="149"/>
      <c r="VTP1" s="149"/>
      <c r="VTQ1" s="149"/>
      <c r="VTR1" s="149"/>
      <c r="VTS1" s="149"/>
      <c r="VTT1" s="149"/>
      <c r="VTU1" s="149"/>
      <c r="VTV1" s="149"/>
      <c r="VTW1" s="149"/>
      <c r="VTX1" s="149"/>
      <c r="VTY1" s="149"/>
      <c r="VTZ1" s="149"/>
      <c r="VUA1" s="149"/>
      <c r="VUB1" s="149"/>
      <c r="VUC1" s="149"/>
      <c r="VUD1" s="149"/>
      <c r="VUE1" s="149"/>
      <c r="VUF1" s="149"/>
      <c r="VUG1" s="149"/>
      <c r="VUH1" s="149"/>
      <c r="VUI1" s="149"/>
      <c r="VUJ1" s="149"/>
      <c r="VUK1" s="149"/>
      <c r="VUL1" s="149"/>
      <c r="VUM1" s="149"/>
      <c r="VUN1" s="149"/>
      <c r="VUO1" s="149"/>
      <c r="VUP1" s="149"/>
      <c r="VUQ1" s="149"/>
      <c r="VUR1" s="149"/>
      <c r="VUS1" s="149"/>
      <c r="VUT1" s="149"/>
      <c r="VUU1" s="149"/>
      <c r="VUV1" s="149"/>
      <c r="VUW1" s="149"/>
      <c r="VUX1" s="149"/>
      <c r="VUY1" s="149"/>
      <c r="VUZ1" s="149"/>
      <c r="VVA1" s="149"/>
      <c r="VVB1" s="149"/>
      <c r="VVC1" s="149"/>
      <c r="VVD1" s="149"/>
      <c r="VVE1" s="149"/>
      <c r="VVF1" s="149"/>
      <c r="VVG1" s="149"/>
      <c r="VVH1" s="149"/>
      <c r="VVI1" s="149"/>
      <c r="VVJ1" s="149"/>
      <c r="VVK1" s="149"/>
      <c r="VVL1" s="149"/>
      <c r="VVM1" s="149"/>
      <c r="VVN1" s="149"/>
      <c r="VVO1" s="149"/>
      <c r="VVP1" s="149"/>
      <c r="VVQ1" s="149"/>
      <c r="VVR1" s="149"/>
      <c r="VVS1" s="149"/>
      <c r="VVT1" s="149"/>
      <c r="VVU1" s="149"/>
      <c r="VVV1" s="149"/>
      <c r="VVW1" s="149"/>
      <c r="VVX1" s="149"/>
      <c r="VVY1" s="149"/>
      <c r="VVZ1" s="149"/>
      <c r="VWA1" s="149"/>
      <c r="VWB1" s="149"/>
      <c r="VWC1" s="149"/>
      <c r="VWD1" s="149"/>
      <c r="VWE1" s="149"/>
      <c r="VWF1" s="149"/>
      <c r="VWG1" s="149"/>
      <c r="VWH1" s="149"/>
      <c r="VWI1" s="149"/>
      <c r="VWJ1" s="149"/>
      <c r="VWK1" s="149"/>
      <c r="VWL1" s="149"/>
      <c r="VWM1" s="149"/>
      <c r="VWN1" s="149"/>
      <c r="VWO1" s="149"/>
      <c r="VWP1" s="149"/>
      <c r="VWQ1" s="149"/>
      <c r="VWR1" s="149"/>
      <c r="VWS1" s="149"/>
      <c r="VWT1" s="149"/>
      <c r="VWU1" s="149"/>
      <c r="VWV1" s="149"/>
      <c r="VWW1" s="149"/>
      <c r="VWX1" s="149"/>
      <c r="VWY1" s="149"/>
      <c r="VWZ1" s="149"/>
      <c r="VXA1" s="149"/>
      <c r="VXB1" s="149"/>
      <c r="VXC1" s="149"/>
      <c r="VXD1" s="149"/>
      <c r="VXE1" s="149"/>
      <c r="VXF1" s="149"/>
      <c r="VXG1" s="149"/>
      <c r="VXH1" s="149"/>
      <c r="VXI1" s="149"/>
      <c r="VXJ1" s="149"/>
      <c r="VXK1" s="149"/>
      <c r="VXL1" s="149"/>
      <c r="VXM1" s="149"/>
      <c r="VXN1" s="149"/>
      <c r="VXO1" s="149"/>
      <c r="VXP1" s="149"/>
      <c r="VXQ1" s="149"/>
      <c r="VXR1" s="149"/>
      <c r="VXS1" s="149"/>
      <c r="VXT1" s="149"/>
      <c r="VXU1" s="149"/>
      <c r="VXV1" s="149"/>
      <c r="VXW1" s="149"/>
      <c r="VXX1" s="149"/>
      <c r="VXY1" s="149"/>
      <c r="VXZ1" s="149"/>
      <c r="VYA1" s="149"/>
      <c r="VYB1" s="149"/>
      <c r="VYC1" s="149"/>
      <c r="VYD1" s="149"/>
      <c r="VYE1" s="149"/>
      <c r="VYF1" s="149"/>
      <c r="VYG1" s="149"/>
      <c r="VYH1" s="149"/>
      <c r="VYI1" s="149"/>
      <c r="VYJ1" s="149"/>
      <c r="VYK1" s="149"/>
      <c r="VYL1" s="149"/>
      <c r="VYM1" s="149"/>
      <c r="VYN1" s="149"/>
      <c r="VYO1" s="149"/>
      <c r="VYP1" s="149"/>
      <c r="VYQ1" s="149"/>
      <c r="VYR1" s="149"/>
      <c r="VYS1" s="149"/>
      <c r="VYT1" s="149"/>
      <c r="VYU1" s="149"/>
      <c r="VYV1" s="149"/>
      <c r="VYW1" s="149"/>
      <c r="VYX1" s="149"/>
      <c r="VYY1" s="149"/>
      <c r="VYZ1" s="149"/>
      <c r="VZA1" s="149"/>
      <c r="VZB1" s="149"/>
      <c r="VZC1" s="149"/>
      <c r="VZD1" s="149"/>
      <c r="VZE1" s="149"/>
      <c r="VZF1" s="149"/>
      <c r="VZG1" s="149"/>
      <c r="VZH1" s="149"/>
      <c r="VZI1" s="149"/>
      <c r="VZJ1" s="149"/>
      <c r="VZK1" s="149"/>
      <c r="VZL1" s="149"/>
      <c r="VZM1" s="149"/>
      <c r="VZN1" s="149"/>
      <c r="VZO1" s="149"/>
      <c r="VZP1" s="149"/>
      <c r="VZQ1" s="149"/>
      <c r="VZR1" s="149"/>
      <c r="VZS1" s="149"/>
      <c r="VZT1" s="149"/>
      <c r="VZU1" s="149"/>
      <c r="VZV1" s="149"/>
      <c r="VZW1" s="149"/>
      <c r="VZX1" s="149"/>
      <c r="VZY1" s="149"/>
      <c r="VZZ1" s="149"/>
      <c r="WAA1" s="149"/>
      <c r="WAB1" s="149"/>
      <c r="WAC1" s="149"/>
      <c r="WAD1" s="149"/>
      <c r="WAE1" s="149"/>
      <c r="WAF1" s="149"/>
      <c r="WAG1" s="149"/>
      <c r="WAH1" s="149"/>
      <c r="WAI1" s="149"/>
      <c r="WAJ1" s="149"/>
      <c r="WAK1" s="149"/>
      <c r="WAL1" s="149"/>
      <c r="WAM1" s="149"/>
      <c r="WAN1" s="149"/>
      <c r="WAO1" s="149"/>
      <c r="WAP1" s="149"/>
      <c r="WAQ1" s="149"/>
      <c r="WAR1" s="149"/>
      <c r="WAS1" s="149"/>
      <c r="WAT1" s="149"/>
      <c r="WAU1" s="149"/>
      <c r="WAV1" s="149"/>
      <c r="WAW1" s="149"/>
      <c r="WAX1" s="149"/>
      <c r="WAY1" s="149"/>
      <c r="WAZ1" s="149"/>
      <c r="WBA1" s="149"/>
      <c r="WBB1" s="149"/>
      <c r="WBC1" s="149"/>
      <c r="WBD1" s="149"/>
      <c r="WBE1" s="149"/>
      <c r="WBF1" s="149"/>
      <c r="WBG1" s="149"/>
      <c r="WBH1" s="149"/>
      <c r="WBI1" s="149"/>
      <c r="WBJ1" s="149"/>
      <c r="WBK1" s="149"/>
      <c r="WBL1" s="149"/>
      <c r="WBM1" s="149"/>
      <c r="WBN1" s="149"/>
      <c r="WBO1" s="149"/>
      <c r="WBP1" s="149"/>
      <c r="WBQ1" s="149"/>
      <c r="WBR1" s="149"/>
      <c r="WBS1" s="149"/>
      <c r="WBT1" s="149"/>
      <c r="WBU1" s="149"/>
      <c r="WBV1" s="149"/>
      <c r="WBW1" s="149"/>
      <c r="WBX1" s="149"/>
      <c r="WBY1" s="149"/>
      <c r="WBZ1" s="149"/>
      <c r="WCA1" s="149"/>
      <c r="WCB1" s="149"/>
      <c r="WCC1" s="149"/>
      <c r="WCD1" s="149"/>
      <c r="WCE1" s="149"/>
      <c r="WCF1" s="149"/>
      <c r="WCG1" s="149"/>
      <c r="WCH1" s="149"/>
      <c r="WCI1" s="149"/>
      <c r="WCJ1" s="149"/>
      <c r="WCK1" s="149"/>
      <c r="WCL1" s="149"/>
      <c r="WCM1" s="149"/>
      <c r="WCN1" s="149"/>
      <c r="WCO1" s="149"/>
      <c r="WCP1" s="149"/>
      <c r="WCQ1" s="149"/>
      <c r="WCR1" s="149"/>
      <c r="WCS1" s="149"/>
      <c r="WCT1" s="149"/>
      <c r="WCU1" s="149"/>
      <c r="WCV1" s="149"/>
      <c r="WCW1" s="149"/>
      <c r="WCX1" s="149"/>
      <c r="WCY1" s="149"/>
      <c r="WCZ1" s="149"/>
      <c r="WDA1" s="149"/>
      <c r="WDB1" s="149"/>
      <c r="WDC1" s="149"/>
      <c r="WDD1" s="149"/>
      <c r="WDE1" s="149"/>
      <c r="WDF1" s="149"/>
      <c r="WDG1" s="149"/>
      <c r="WDH1" s="149"/>
      <c r="WDI1" s="149"/>
      <c r="WDJ1" s="149"/>
      <c r="WDK1" s="149"/>
      <c r="WDL1" s="149"/>
      <c r="WDM1" s="149"/>
      <c r="WDN1" s="149"/>
      <c r="WDO1" s="149"/>
      <c r="WDP1" s="149"/>
      <c r="WDQ1" s="149"/>
      <c r="WDR1" s="149"/>
      <c r="WDS1" s="149"/>
      <c r="WDT1" s="149"/>
      <c r="WDU1" s="149"/>
      <c r="WDV1" s="149"/>
      <c r="WDW1" s="149"/>
      <c r="WDX1" s="149"/>
      <c r="WDY1" s="149"/>
      <c r="WDZ1" s="149"/>
      <c r="WEA1" s="149"/>
      <c r="WEB1" s="149"/>
      <c r="WEC1" s="149"/>
      <c r="WED1" s="149"/>
      <c r="WEE1" s="149"/>
      <c r="WEF1" s="149"/>
      <c r="WEG1" s="149"/>
      <c r="WEH1" s="149"/>
      <c r="WEI1" s="149"/>
      <c r="WEJ1" s="149"/>
      <c r="WEK1" s="149"/>
      <c r="WEL1" s="149"/>
      <c r="WEM1" s="149"/>
      <c r="WEN1" s="149"/>
      <c r="WEO1" s="149"/>
      <c r="WEP1" s="149"/>
      <c r="WEQ1" s="149"/>
      <c r="WER1" s="149"/>
      <c r="WES1" s="149"/>
      <c r="WET1" s="149"/>
      <c r="WEU1" s="149"/>
      <c r="WEV1" s="149"/>
      <c r="WEW1" s="149"/>
      <c r="WEX1" s="149"/>
      <c r="WEY1" s="149"/>
      <c r="WEZ1" s="149"/>
      <c r="WFA1" s="149"/>
      <c r="WFB1" s="149"/>
      <c r="WFC1" s="149"/>
      <c r="WFD1" s="149"/>
      <c r="WFE1" s="149"/>
      <c r="WFF1" s="149"/>
      <c r="WFG1" s="149"/>
      <c r="WFH1" s="149"/>
      <c r="WFI1" s="149"/>
      <c r="WFJ1" s="149"/>
      <c r="WFK1" s="149"/>
      <c r="WFL1" s="149"/>
      <c r="WFM1" s="149"/>
      <c r="WFN1" s="149"/>
      <c r="WFO1" s="149"/>
      <c r="WFP1" s="149"/>
      <c r="WFQ1" s="149"/>
      <c r="WFR1" s="149"/>
      <c r="WFS1" s="149"/>
      <c r="WFT1" s="149"/>
      <c r="WFU1" s="149"/>
      <c r="WFV1" s="149"/>
      <c r="WFW1" s="149"/>
      <c r="WFX1" s="149"/>
      <c r="WFY1" s="149"/>
      <c r="WFZ1" s="149"/>
      <c r="WGA1" s="149"/>
      <c r="WGB1" s="149"/>
      <c r="WGC1" s="149"/>
      <c r="WGD1" s="149"/>
      <c r="WGE1" s="149"/>
      <c r="WGF1" s="149"/>
      <c r="WGG1" s="149"/>
      <c r="WGH1" s="149"/>
      <c r="WGI1" s="149"/>
      <c r="WGJ1" s="149"/>
      <c r="WGK1" s="149"/>
      <c r="WGL1" s="149"/>
      <c r="WGM1" s="149"/>
      <c r="WGN1" s="149"/>
      <c r="WGO1" s="149"/>
      <c r="WGP1" s="149"/>
      <c r="WGQ1" s="149"/>
      <c r="WGR1" s="149"/>
      <c r="WGS1" s="149"/>
      <c r="WGT1" s="149"/>
      <c r="WGU1" s="149"/>
      <c r="WGV1" s="149"/>
      <c r="WGW1" s="149"/>
      <c r="WGX1" s="149"/>
      <c r="WGY1" s="149"/>
      <c r="WGZ1" s="149"/>
      <c r="WHA1" s="149"/>
      <c r="WHB1" s="149"/>
      <c r="WHC1" s="149"/>
      <c r="WHD1" s="149"/>
      <c r="WHE1" s="149"/>
      <c r="WHF1" s="149"/>
      <c r="WHG1" s="149"/>
      <c r="WHH1" s="149"/>
      <c r="WHI1" s="149"/>
      <c r="WHJ1" s="149"/>
      <c r="WHK1" s="149"/>
      <c r="WHL1" s="149"/>
      <c r="WHM1" s="149"/>
      <c r="WHN1" s="149"/>
      <c r="WHO1" s="149"/>
      <c r="WHP1" s="149"/>
      <c r="WHQ1" s="149"/>
      <c r="WHR1" s="149"/>
      <c r="WHS1" s="149"/>
      <c r="WHT1" s="149"/>
      <c r="WHU1" s="149"/>
      <c r="WHV1" s="149"/>
      <c r="WHW1" s="149"/>
      <c r="WHX1" s="149"/>
      <c r="WHY1" s="149"/>
      <c r="WHZ1" s="149"/>
      <c r="WIA1" s="149"/>
      <c r="WIB1" s="149"/>
      <c r="WIC1" s="149"/>
      <c r="WID1" s="149"/>
      <c r="WIE1" s="149"/>
      <c r="WIF1" s="149"/>
      <c r="WIG1" s="149"/>
      <c r="WIH1" s="149"/>
      <c r="WII1" s="149"/>
      <c r="WIJ1" s="149"/>
      <c r="WIK1" s="149"/>
      <c r="WIL1" s="149"/>
      <c r="WIM1" s="149"/>
      <c r="WIN1" s="149"/>
      <c r="WIO1" s="149"/>
      <c r="WIP1" s="149"/>
      <c r="WIQ1" s="149"/>
      <c r="WIR1" s="149"/>
      <c r="WIS1" s="149"/>
      <c r="WIT1" s="149"/>
      <c r="WIU1" s="149"/>
      <c r="WIV1" s="149"/>
      <c r="WIW1" s="149"/>
      <c r="WIX1" s="149"/>
      <c r="WIY1" s="149"/>
      <c r="WIZ1" s="149"/>
      <c r="WJA1" s="149"/>
      <c r="WJB1" s="149"/>
      <c r="WJC1" s="149"/>
      <c r="WJD1" s="149"/>
      <c r="WJE1" s="149"/>
      <c r="WJF1" s="149"/>
      <c r="WJG1" s="149"/>
      <c r="WJH1" s="149"/>
      <c r="WJI1" s="149"/>
      <c r="WJJ1" s="149"/>
      <c r="WJK1" s="149"/>
      <c r="WJL1" s="149"/>
      <c r="WJM1" s="149"/>
      <c r="WJN1" s="149"/>
      <c r="WJO1" s="149"/>
      <c r="WJP1" s="149"/>
      <c r="WJQ1" s="149"/>
      <c r="WJR1" s="149"/>
      <c r="WJS1" s="149"/>
      <c r="WJT1" s="149"/>
      <c r="WJU1" s="149"/>
      <c r="WJV1" s="149"/>
      <c r="WJW1" s="149"/>
      <c r="WJX1" s="149"/>
      <c r="WJY1" s="149"/>
      <c r="WJZ1" s="149"/>
      <c r="WKA1" s="149"/>
      <c r="WKB1" s="149"/>
      <c r="WKC1" s="149"/>
      <c r="WKD1" s="149"/>
      <c r="WKE1" s="149"/>
      <c r="WKF1" s="149"/>
      <c r="WKG1" s="149"/>
      <c r="WKH1" s="149"/>
      <c r="WKI1" s="149"/>
      <c r="WKJ1" s="149"/>
      <c r="WKK1" s="149"/>
      <c r="WKL1" s="149"/>
      <c r="WKM1" s="149"/>
      <c r="WKN1" s="149"/>
      <c r="WKO1" s="149"/>
      <c r="WKP1" s="149"/>
      <c r="WKQ1" s="149"/>
      <c r="WKR1" s="149"/>
      <c r="WKS1" s="149"/>
      <c r="WKT1" s="149"/>
      <c r="WKU1" s="149"/>
      <c r="WKV1" s="149"/>
      <c r="WKW1" s="149"/>
      <c r="WKX1" s="149"/>
      <c r="WKY1" s="149"/>
      <c r="WKZ1" s="149"/>
      <c r="WLA1" s="149"/>
      <c r="WLB1" s="149"/>
      <c r="WLC1" s="149"/>
      <c r="WLD1" s="149"/>
      <c r="WLE1" s="149"/>
      <c r="WLF1" s="149"/>
      <c r="WLG1" s="149"/>
      <c r="WLH1" s="149"/>
      <c r="WLI1" s="149"/>
      <c r="WLJ1" s="149"/>
      <c r="WLK1" s="149"/>
      <c r="WLL1" s="149"/>
      <c r="WLM1" s="149"/>
      <c r="WLN1" s="149"/>
      <c r="WLO1" s="149"/>
      <c r="WLP1" s="149"/>
      <c r="WLQ1" s="149"/>
      <c r="WLR1" s="149"/>
      <c r="WLS1" s="149"/>
      <c r="WLT1" s="149"/>
      <c r="WLU1" s="149"/>
      <c r="WLV1" s="149"/>
      <c r="WLW1" s="149"/>
      <c r="WLX1" s="149"/>
      <c r="WLY1" s="149"/>
      <c r="WLZ1" s="149"/>
      <c r="WMA1" s="149"/>
      <c r="WMB1" s="149"/>
      <c r="WMC1" s="149"/>
      <c r="WMD1" s="149"/>
      <c r="WME1" s="149"/>
      <c r="WMF1" s="149"/>
      <c r="WMG1" s="149"/>
      <c r="WMH1" s="149"/>
      <c r="WMI1" s="149"/>
      <c r="WMJ1" s="149"/>
      <c r="WMK1" s="149"/>
      <c r="WML1" s="149"/>
      <c r="WMM1" s="149"/>
      <c r="WMN1" s="149"/>
      <c r="WMO1" s="149"/>
      <c r="WMP1" s="149"/>
      <c r="WMQ1" s="149"/>
      <c r="WMR1" s="149"/>
      <c r="WMS1" s="149"/>
      <c r="WMT1" s="149"/>
      <c r="WMU1" s="149"/>
      <c r="WMV1" s="149"/>
      <c r="WMW1" s="149"/>
      <c r="WMX1" s="149"/>
      <c r="WMY1" s="149"/>
      <c r="WMZ1" s="149"/>
      <c r="WNA1" s="149"/>
      <c r="WNB1" s="149"/>
      <c r="WNC1" s="149"/>
      <c r="WND1" s="149"/>
      <c r="WNE1" s="149"/>
      <c r="WNF1" s="149"/>
      <c r="WNG1" s="149"/>
      <c r="WNH1" s="149"/>
      <c r="WNI1" s="149"/>
      <c r="WNJ1" s="149"/>
      <c r="WNK1" s="149"/>
      <c r="WNL1" s="149"/>
      <c r="WNM1" s="149"/>
      <c r="WNN1" s="149"/>
      <c r="WNO1" s="149"/>
      <c r="WNP1" s="149"/>
      <c r="WNQ1" s="149"/>
      <c r="WNR1" s="149"/>
      <c r="WNS1" s="149"/>
      <c r="WNT1" s="149"/>
      <c r="WNU1" s="149"/>
      <c r="WNV1" s="149"/>
      <c r="WNW1" s="149"/>
      <c r="WNX1" s="149"/>
      <c r="WNY1" s="149"/>
      <c r="WNZ1" s="149"/>
      <c r="WOA1" s="149"/>
      <c r="WOB1" s="149"/>
      <c r="WOC1" s="149"/>
      <c r="WOD1" s="149"/>
      <c r="WOE1" s="149"/>
      <c r="WOF1" s="149"/>
      <c r="WOG1" s="149"/>
      <c r="WOH1" s="149"/>
      <c r="WOI1" s="149"/>
      <c r="WOJ1" s="149"/>
      <c r="WOK1" s="149"/>
      <c r="WOL1" s="149"/>
      <c r="WOM1" s="149"/>
      <c r="WON1" s="149"/>
      <c r="WOO1" s="149"/>
      <c r="WOP1" s="149"/>
      <c r="WOQ1" s="149"/>
      <c r="WOR1" s="149"/>
      <c r="WOS1" s="149"/>
      <c r="WOT1" s="149"/>
      <c r="WOU1" s="149"/>
      <c r="WOV1" s="149"/>
      <c r="WOW1" s="149"/>
      <c r="WOX1" s="149"/>
      <c r="WOY1" s="149"/>
      <c r="WOZ1" s="149"/>
      <c r="WPA1" s="149"/>
      <c r="WPB1" s="149"/>
      <c r="WPC1" s="149"/>
      <c r="WPD1" s="149"/>
      <c r="WPE1" s="149"/>
      <c r="WPF1" s="149"/>
      <c r="WPG1" s="149"/>
      <c r="WPH1" s="149"/>
      <c r="WPI1" s="149"/>
      <c r="WPJ1" s="149"/>
      <c r="WPK1" s="149"/>
      <c r="WPL1" s="149"/>
      <c r="WPM1" s="149"/>
      <c r="WPN1" s="149"/>
      <c r="WPO1" s="149"/>
      <c r="WPP1" s="149"/>
      <c r="WPQ1" s="149"/>
      <c r="WPR1" s="149"/>
      <c r="WPS1" s="149"/>
      <c r="WPT1" s="149"/>
      <c r="WPU1" s="149"/>
      <c r="WPV1" s="149"/>
      <c r="WPW1" s="149"/>
      <c r="WPX1" s="149"/>
      <c r="WPY1" s="149"/>
      <c r="WPZ1" s="149"/>
      <c r="WQA1" s="149"/>
      <c r="WQB1" s="149"/>
      <c r="WQC1" s="149"/>
      <c r="WQD1" s="149"/>
      <c r="WQE1" s="149"/>
      <c r="WQF1" s="149"/>
      <c r="WQG1" s="149"/>
      <c r="WQH1" s="149"/>
      <c r="WQI1" s="149"/>
      <c r="WQJ1" s="149"/>
      <c r="WQK1" s="149"/>
      <c r="WQL1" s="149"/>
      <c r="WQM1" s="149"/>
      <c r="WQN1" s="149"/>
      <c r="WQO1" s="149"/>
      <c r="WQP1" s="149"/>
      <c r="WQQ1" s="149"/>
      <c r="WQR1" s="149"/>
      <c r="WQS1" s="149"/>
      <c r="WQT1" s="149"/>
      <c r="WQU1" s="149"/>
      <c r="WQV1" s="149"/>
      <c r="WQW1" s="149"/>
      <c r="WQX1" s="149"/>
      <c r="WQY1" s="149"/>
      <c r="WQZ1" s="149"/>
      <c r="WRA1" s="149"/>
      <c r="WRB1" s="149"/>
      <c r="WRC1" s="149"/>
      <c r="WRD1" s="149"/>
      <c r="WRE1" s="149"/>
      <c r="WRF1" s="149"/>
      <c r="WRG1" s="149"/>
      <c r="WRH1" s="149"/>
      <c r="WRI1" s="149"/>
      <c r="WRJ1" s="149"/>
      <c r="WRK1" s="149"/>
      <c r="WRL1" s="149"/>
      <c r="WRM1" s="149"/>
      <c r="WRN1" s="149"/>
      <c r="WRO1" s="149"/>
      <c r="WRP1" s="149"/>
      <c r="WRQ1" s="149"/>
      <c r="WRR1" s="149"/>
      <c r="WRS1" s="149"/>
      <c r="WRT1" s="149"/>
      <c r="WRU1" s="149"/>
      <c r="WRV1" s="149"/>
      <c r="WRW1" s="149"/>
      <c r="WRX1" s="149"/>
      <c r="WRY1" s="149"/>
      <c r="WRZ1" s="149"/>
      <c r="WSA1" s="149"/>
      <c r="WSB1" s="149"/>
      <c r="WSC1" s="149"/>
      <c r="WSD1" s="149"/>
      <c r="WSE1" s="149"/>
      <c r="WSF1" s="149"/>
      <c r="WSG1" s="149"/>
      <c r="WSH1" s="149"/>
      <c r="WSI1" s="149"/>
      <c r="WSJ1" s="149"/>
      <c r="WSK1" s="149"/>
      <c r="WSL1" s="149"/>
      <c r="WSM1" s="149"/>
      <c r="WSN1" s="149"/>
      <c r="WSO1" s="149"/>
      <c r="WSP1" s="149"/>
      <c r="WSQ1" s="149"/>
      <c r="WSR1" s="149"/>
      <c r="WSS1" s="149"/>
      <c r="WST1" s="149"/>
      <c r="WSU1" s="149"/>
      <c r="WSV1" s="149"/>
      <c r="WSW1" s="149"/>
      <c r="WSX1" s="149"/>
      <c r="WSY1" s="149"/>
      <c r="WSZ1" s="149"/>
      <c r="WTA1" s="149"/>
      <c r="WTB1" s="149"/>
      <c r="WTC1" s="149"/>
      <c r="WTD1" s="149"/>
      <c r="WTE1" s="149"/>
      <c r="WTF1" s="149"/>
      <c r="WTG1" s="149"/>
      <c r="WTH1" s="149"/>
      <c r="WTI1" s="149"/>
      <c r="WTJ1" s="149"/>
      <c r="WTK1" s="149"/>
      <c r="WTL1" s="149"/>
      <c r="WTM1" s="149"/>
      <c r="WTN1" s="149"/>
      <c r="WTO1" s="149"/>
      <c r="WTP1" s="149"/>
      <c r="WTQ1" s="149"/>
      <c r="WTR1" s="149"/>
      <c r="WTS1" s="149"/>
      <c r="WTT1" s="149"/>
      <c r="WTU1" s="149"/>
      <c r="WTV1" s="149"/>
      <c r="WTW1" s="149"/>
      <c r="WTX1" s="149"/>
      <c r="WTY1" s="149"/>
      <c r="WTZ1" s="149"/>
      <c r="WUA1" s="149"/>
      <c r="WUB1" s="149"/>
      <c r="WUC1" s="149"/>
      <c r="WUD1" s="149"/>
      <c r="WUE1" s="149"/>
      <c r="WUF1" s="149"/>
      <c r="WUG1" s="149"/>
      <c r="WUH1" s="149"/>
      <c r="WUI1" s="149"/>
      <c r="WUJ1" s="149"/>
      <c r="WUK1" s="149"/>
      <c r="WUL1" s="149"/>
      <c r="WUM1" s="149"/>
      <c r="WUN1" s="149"/>
      <c r="WUO1" s="149"/>
      <c r="WUP1" s="149"/>
      <c r="WUQ1" s="149"/>
      <c r="WUR1" s="149"/>
      <c r="WUS1" s="149"/>
      <c r="WUT1" s="149"/>
      <c r="WUU1" s="149"/>
      <c r="WUV1" s="149"/>
      <c r="WUW1" s="149"/>
      <c r="WUX1" s="149"/>
      <c r="WUY1" s="149"/>
      <c r="WUZ1" s="149"/>
      <c r="WVA1" s="149"/>
      <c r="WVB1" s="149"/>
      <c r="WVC1" s="149"/>
      <c r="WVD1" s="149"/>
      <c r="WVE1" s="149"/>
      <c r="WVF1" s="149"/>
      <c r="WVG1" s="149"/>
      <c r="WVH1" s="149"/>
      <c r="WVI1" s="149"/>
      <c r="WVJ1" s="149"/>
      <c r="WVK1" s="149"/>
      <c r="WVL1" s="149"/>
      <c r="WVM1" s="149"/>
      <c r="WVN1" s="149"/>
      <c r="WVO1" s="149"/>
      <c r="WVP1" s="149"/>
      <c r="WVQ1" s="149"/>
      <c r="WVR1" s="149"/>
      <c r="WVS1" s="149"/>
      <c r="WVT1" s="149"/>
      <c r="WVU1" s="149"/>
      <c r="WVV1" s="149"/>
      <c r="WVW1" s="149"/>
      <c r="WVX1" s="149"/>
      <c r="WVY1" s="149"/>
      <c r="WVZ1" s="149"/>
      <c r="WWA1" s="149"/>
      <c r="WWB1" s="149"/>
      <c r="WWC1" s="149"/>
      <c r="WWD1" s="149"/>
      <c r="WWE1" s="149"/>
      <c r="WWF1" s="149"/>
      <c r="WWG1" s="149"/>
      <c r="WWH1" s="149"/>
      <c r="WWI1" s="149"/>
      <c r="WWJ1" s="149"/>
      <c r="WWK1" s="149"/>
      <c r="WWL1" s="149"/>
      <c r="WWM1" s="149"/>
      <c r="WWN1" s="149"/>
      <c r="WWO1" s="149"/>
      <c r="WWP1" s="149"/>
      <c r="WWQ1" s="149"/>
      <c r="WWR1" s="149"/>
      <c r="WWS1" s="149"/>
      <c r="WWT1" s="149"/>
      <c r="WWU1" s="149"/>
      <c r="WWV1" s="149"/>
      <c r="WWW1" s="149"/>
      <c r="WWX1" s="149"/>
      <c r="WWY1" s="149"/>
      <c r="WWZ1" s="149"/>
      <c r="WXA1" s="149"/>
      <c r="WXB1" s="149"/>
      <c r="WXC1" s="149"/>
      <c r="WXD1" s="149"/>
      <c r="WXE1" s="149"/>
      <c r="WXF1" s="149"/>
      <c r="WXG1" s="149"/>
      <c r="WXH1" s="149"/>
      <c r="WXI1" s="149"/>
      <c r="WXJ1" s="149"/>
      <c r="WXK1" s="149"/>
      <c r="WXL1" s="149"/>
      <c r="WXM1" s="149"/>
      <c r="WXN1" s="149"/>
      <c r="WXO1" s="149"/>
      <c r="WXP1" s="149"/>
      <c r="WXQ1" s="149"/>
      <c r="WXR1" s="149"/>
      <c r="WXS1" s="149"/>
      <c r="WXT1" s="149"/>
      <c r="WXU1" s="149"/>
      <c r="WXV1" s="149"/>
      <c r="WXW1" s="149"/>
      <c r="WXX1" s="149"/>
      <c r="WXY1" s="149"/>
      <c r="WXZ1" s="149"/>
      <c r="WYA1" s="149"/>
      <c r="WYB1" s="149"/>
      <c r="WYC1" s="149"/>
      <c r="WYD1" s="149"/>
      <c r="WYE1" s="149"/>
      <c r="WYF1" s="149"/>
      <c r="WYG1" s="149"/>
      <c r="WYH1" s="149"/>
      <c r="WYI1" s="149"/>
      <c r="WYJ1" s="149"/>
      <c r="WYK1" s="149"/>
      <c r="WYL1" s="149"/>
      <c r="WYM1" s="149"/>
      <c r="WYN1" s="149"/>
      <c r="WYO1" s="149"/>
      <c r="WYP1" s="149"/>
      <c r="WYQ1" s="149"/>
      <c r="WYR1" s="149"/>
      <c r="WYS1" s="149"/>
      <c r="WYT1" s="149"/>
      <c r="WYU1" s="149"/>
      <c r="WYV1" s="149"/>
      <c r="WYW1" s="149"/>
      <c r="WYX1" s="149"/>
      <c r="WYY1" s="149"/>
      <c r="WYZ1" s="149"/>
      <c r="WZA1" s="149"/>
      <c r="WZB1" s="149"/>
      <c r="WZC1" s="149"/>
      <c r="WZD1" s="149"/>
      <c r="WZE1" s="149"/>
      <c r="WZF1" s="149"/>
      <c r="WZG1" s="149"/>
      <c r="WZH1" s="149"/>
      <c r="WZI1" s="149"/>
      <c r="WZJ1" s="149"/>
      <c r="WZK1" s="149"/>
      <c r="WZL1" s="149"/>
      <c r="WZM1" s="149"/>
      <c r="WZN1" s="149"/>
      <c r="WZO1" s="149"/>
      <c r="WZP1" s="149"/>
      <c r="WZQ1" s="149"/>
      <c r="WZR1" s="149"/>
      <c r="WZS1" s="149"/>
      <c r="WZT1" s="149"/>
      <c r="WZU1" s="149"/>
      <c r="WZV1" s="149"/>
      <c r="WZW1" s="149"/>
      <c r="WZX1" s="149"/>
      <c r="WZY1" s="149"/>
      <c r="WZZ1" s="149"/>
      <c r="XAA1" s="149"/>
      <c r="XAB1" s="149"/>
      <c r="XAC1" s="149"/>
      <c r="XAD1" s="149"/>
      <c r="XAE1" s="149"/>
      <c r="XAF1" s="149"/>
      <c r="XAG1" s="149"/>
      <c r="XAH1" s="149"/>
      <c r="XAI1" s="149"/>
      <c r="XAJ1" s="149"/>
      <c r="XAK1" s="149"/>
      <c r="XAL1" s="149"/>
      <c r="XAM1" s="149"/>
      <c r="XAN1" s="149"/>
      <c r="XAO1" s="149"/>
      <c r="XAP1" s="149"/>
      <c r="XAQ1" s="149"/>
      <c r="XAR1" s="149"/>
      <c r="XAS1" s="149"/>
      <c r="XAT1" s="149"/>
      <c r="XAU1" s="149"/>
      <c r="XAV1" s="149"/>
      <c r="XAW1" s="149"/>
      <c r="XAX1" s="149"/>
      <c r="XAY1" s="149"/>
      <c r="XAZ1" s="149"/>
      <c r="XBA1" s="149"/>
      <c r="XBB1" s="149"/>
      <c r="XBC1" s="149"/>
      <c r="XBD1" s="149"/>
      <c r="XBE1" s="149"/>
      <c r="XBF1" s="149"/>
      <c r="XBG1" s="149"/>
      <c r="XBH1" s="149"/>
      <c r="XBI1" s="149"/>
      <c r="XBJ1" s="149"/>
      <c r="XBK1" s="149"/>
      <c r="XBL1" s="149"/>
      <c r="XBM1" s="149"/>
      <c r="XBN1" s="149"/>
      <c r="XBO1" s="149"/>
      <c r="XBP1" s="149"/>
      <c r="XBQ1" s="149"/>
      <c r="XBR1" s="149"/>
      <c r="XBS1" s="149"/>
      <c r="XBT1" s="149"/>
      <c r="XBU1" s="149"/>
      <c r="XBV1" s="149"/>
      <c r="XBW1" s="149"/>
      <c r="XBX1" s="149"/>
      <c r="XBY1" s="149"/>
      <c r="XBZ1" s="149"/>
      <c r="XCA1" s="149"/>
      <c r="XCB1" s="149"/>
      <c r="XCC1" s="149"/>
      <c r="XCD1" s="149"/>
      <c r="XCE1" s="149"/>
      <c r="XCF1" s="149"/>
      <c r="XCG1" s="149"/>
      <c r="XCH1" s="149"/>
      <c r="XCI1" s="149"/>
      <c r="XCJ1" s="149"/>
      <c r="XCK1" s="149"/>
      <c r="XCL1" s="149"/>
      <c r="XCM1" s="149"/>
      <c r="XCN1" s="149"/>
      <c r="XCO1" s="149"/>
      <c r="XCP1" s="149"/>
      <c r="XCQ1" s="149"/>
      <c r="XCR1" s="149"/>
      <c r="XCS1" s="149"/>
      <c r="XCT1" s="149"/>
      <c r="XCU1" s="149"/>
      <c r="XCV1" s="149"/>
      <c r="XCW1" s="149"/>
      <c r="XCX1" s="149"/>
      <c r="XCY1" s="149"/>
      <c r="XCZ1" s="149"/>
      <c r="XDA1" s="149"/>
      <c r="XDB1" s="149"/>
      <c r="XDC1" s="149"/>
      <c r="XDD1" s="149"/>
      <c r="XDE1" s="149"/>
      <c r="XDF1" s="149"/>
      <c r="XDG1" s="149"/>
      <c r="XDH1" s="149"/>
      <c r="XDI1" s="149"/>
      <c r="XDJ1" s="149"/>
      <c r="XDK1" s="149"/>
      <c r="XDL1" s="149"/>
      <c r="XDM1" s="149"/>
      <c r="XDN1" s="149"/>
      <c r="XDO1" s="149"/>
      <c r="XDP1" s="149"/>
      <c r="XDQ1" s="149"/>
      <c r="XDR1" s="149"/>
      <c r="XDS1" s="149"/>
      <c r="XDT1" s="149"/>
      <c r="XDU1" s="149"/>
      <c r="XDV1" s="149"/>
      <c r="XDW1" s="149"/>
      <c r="XDX1" s="149"/>
      <c r="XDY1" s="149"/>
      <c r="XDZ1" s="149"/>
      <c r="XEA1" s="149"/>
      <c r="XEB1" s="149"/>
      <c r="XEC1" s="149"/>
      <c r="XED1" s="149"/>
      <c r="XEE1" s="149"/>
      <c r="XEF1" s="149"/>
      <c r="XEG1" s="149"/>
      <c r="XEH1" s="149"/>
      <c r="XEI1" s="149"/>
      <c r="XEJ1" s="149"/>
      <c r="XEK1" s="149"/>
      <c r="XEL1" s="149"/>
      <c r="XEM1" s="149"/>
      <c r="XEN1" s="149"/>
      <c r="XEO1" s="149"/>
      <c r="XEP1" s="149"/>
      <c r="XEQ1" s="149"/>
      <c r="XER1" s="149"/>
      <c r="XES1" s="149"/>
      <c r="XET1" s="149"/>
      <c r="XEU1" s="149"/>
      <c r="XEV1" s="149"/>
      <c r="XEW1" s="149"/>
      <c r="XEX1" s="149"/>
      <c r="XEY1" s="149"/>
      <c r="XEZ1" s="149"/>
      <c r="XFA1" s="149"/>
      <c r="XFB1" s="149"/>
      <c r="XFC1" s="149"/>
    </row>
    <row r="2" spans="1:16383" ht="20" customHeight="1">
      <c r="A2" s="380" t="str">
        <f>IF(OR('Säker hantering'!B13="[Exempelvis OSL 18:8, OSL 18:13, säkerhetsskyddsklass begränsat hemlig]",ISBLANK('Säker hantering'!B13)),"INFORMATIONSKLASS HAR INTE ANGETTS - Se fliken Säker hantering.","INFORMATIONSKLASS: "&amp;'Säker hantering'!B13&amp;" - Se fliken Säker hantering för mer information.")</f>
        <v>INFORMATIONSKLASS HAR INTE ANGETTS - Se fliken Säker hantering.</v>
      </c>
      <c r="B2" s="380"/>
      <c r="C2" s="380"/>
      <c r="D2" s="380"/>
      <c r="E2" s="380"/>
      <c r="F2" s="380"/>
      <c r="G2" s="380"/>
      <c r="H2" s="380"/>
      <c r="I2" s="380"/>
      <c r="J2" s="40"/>
    </row>
    <row r="3" spans="1:16383" ht="14.5" customHeight="1">
      <c r="A3" s="115"/>
      <c r="B3" s="115"/>
      <c r="C3" s="115"/>
      <c r="D3" s="115"/>
      <c r="E3" s="115"/>
      <c r="F3" s="115"/>
      <c r="G3" s="115"/>
      <c r="H3" s="115"/>
      <c r="I3" s="115"/>
      <c r="J3" s="40"/>
    </row>
    <row r="4" spans="1:16383" ht="30" customHeight="1">
      <c r="B4" s="662" t="s">
        <v>7</v>
      </c>
      <c r="C4" s="662"/>
      <c r="D4" s="662"/>
      <c r="E4" s="662"/>
      <c r="F4" s="662"/>
      <c r="G4" s="662"/>
      <c r="H4" s="662"/>
      <c r="I4" s="52"/>
    </row>
    <row r="5" spans="1:16383" ht="78" customHeight="1">
      <c r="B5" s="651" t="str">
        <f ca="1">IF(
 Nivåfrågor!E2=0,
 Textåterkoppling!D61,
 IF(
  Nivåfrågor!E2=1,
  Textåterkoppling!D64,
  IF(
   Nivåfrågor!E2=2,
   Textåterkoppling!D67,
   IF(
    Nivåfrågor!E2=3,
    Textåterkoppling!D70,
    Textåterkoppling!D73))))</f>
        <v>Vänligen lämna svar och bedömningar på de 15 frågorna i avsnittet Nivå 1: Informationssäkerhetsarbetets grunder i fliken Nivåfrågor. När det är gjort så kommer ett övergripande resultat att visas här.</v>
      </c>
      <c r="C5" s="651"/>
      <c r="D5" s="651"/>
      <c r="E5" s="672" t="str">
        <f>IF(
 OR(
  ISTEXT(Nivåfrågor!E43),
  ISTEXT(Nivåfrågor!E61),
  ISTEXT(Nivåfrågor!E73),
  ISTEXT(Nivåfrågor!E85),
  ISTEXT(Nivåfrågor!E97),
  ISTEXT(Nivåfrågor!E113),
  ISTEXT(Nivåfrågor!E129),
  ISTEXT(Nivåfrågor!E145),
  ISTEXT(Nivåfrågor!E161),
  ISTEXT(Nivåfrågor!E178),
  ISTEXT(Nivåfrågor!E194),
  ISTEXT(Nivåfrågor!E210),
  ISTEXT(Nivåfrågor!E226),
  ISTEXT(Nivåfrågor!E240),
  ISTEXT(Nivåfrågor!E254)),
 "Nivå -",
 "Nivå "&amp;Nivåfrågor!E2)</f>
        <v>Nivå -</v>
      </c>
      <c r="F5" s="673"/>
      <c r="G5" s="673"/>
      <c r="H5" s="673"/>
      <c r="I5" s="95"/>
      <c r="J5" s="96"/>
    </row>
    <row r="6" spans="1:16383" ht="40" customHeight="1" thickBot="1">
      <c r="B6" s="85"/>
      <c r="C6" s="90"/>
      <c r="D6" s="85"/>
      <c r="E6" s="84"/>
      <c r="F6" s="84"/>
      <c r="G6" s="84"/>
      <c r="H6" s="84"/>
      <c r="I6" s="43"/>
      <c r="J6" s="91"/>
    </row>
    <row r="7" spans="1:16383" ht="26" customHeight="1">
      <c r="B7" s="248" t="s">
        <v>327</v>
      </c>
      <c r="C7" s="87"/>
      <c r="D7" s="663" t="s">
        <v>708</v>
      </c>
      <c r="E7" s="664"/>
      <c r="F7" s="664"/>
      <c r="G7" s="664"/>
      <c r="H7" s="665"/>
      <c r="I7" s="43"/>
    </row>
    <row r="8" spans="1:16383" ht="20" customHeight="1">
      <c r="B8" s="641" t="s">
        <v>328</v>
      </c>
      <c r="C8" s="641"/>
      <c r="D8" s="666"/>
      <c r="E8" s="667"/>
      <c r="F8" s="667"/>
      <c r="G8" s="667"/>
      <c r="H8" s="668"/>
      <c r="I8" s="43"/>
    </row>
    <row r="9" spans="1:16383" ht="20" customHeight="1">
      <c r="B9" s="641" t="s">
        <v>329</v>
      </c>
      <c r="C9" s="641"/>
      <c r="D9" s="666"/>
      <c r="E9" s="667"/>
      <c r="F9" s="667"/>
      <c r="G9" s="667"/>
      <c r="H9" s="668"/>
      <c r="I9" s="43"/>
    </row>
    <row r="10" spans="1:16383" ht="20" customHeight="1">
      <c r="B10" s="641" t="s">
        <v>330</v>
      </c>
      <c r="C10" s="641"/>
      <c r="D10" s="666"/>
      <c r="E10" s="667"/>
      <c r="F10" s="667"/>
      <c r="G10" s="667"/>
      <c r="H10" s="668"/>
      <c r="I10" s="43"/>
    </row>
    <row r="11" spans="1:16383" ht="20" customHeight="1">
      <c r="B11" s="641" t="s">
        <v>333</v>
      </c>
      <c r="C11" s="641"/>
      <c r="D11" s="666"/>
      <c r="E11" s="667"/>
      <c r="F11" s="667"/>
      <c r="G11" s="667"/>
      <c r="H11" s="668"/>
      <c r="I11" s="43"/>
    </row>
    <row r="12" spans="1:16383" ht="30" customHeight="1" thickBot="1">
      <c r="B12" s="641" t="s">
        <v>331</v>
      </c>
      <c r="C12" s="641"/>
      <c r="D12" s="669"/>
      <c r="E12" s="670"/>
      <c r="F12" s="670"/>
      <c r="G12" s="670"/>
      <c r="H12" s="671"/>
      <c r="I12" s="43"/>
    </row>
    <row r="13" spans="1:16383" ht="40" customHeight="1">
      <c r="B13" s="120"/>
      <c r="C13" s="120"/>
      <c r="D13" s="86"/>
      <c r="E13" s="86"/>
      <c r="F13" s="86"/>
      <c r="G13" s="86"/>
      <c r="H13" s="86"/>
      <c r="I13" s="43"/>
    </row>
    <row r="14" spans="1:16383" s="53" customFormat="1" ht="26" customHeight="1">
      <c r="B14" s="248" t="s">
        <v>47</v>
      </c>
      <c r="C14" s="54"/>
      <c r="D14" s="55"/>
      <c r="E14" s="55"/>
      <c r="F14" s="55"/>
      <c r="G14" s="55"/>
      <c r="I14" s="56"/>
      <c r="J14" s="29"/>
    </row>
    <row r="15" spans="1:16383" s="250" customFormat="1" ht="19" customHeight="1">
      <c r="B15" s="642" t="str">
        <f ca="1">Textåterkoppling!D18</f>
        <v>- 0 poäng har samlats in totalt.</v>
      </c>
      <c r="C15" s="642"/>
      <c r="D15" s="642" t="str">
        <f ca="1">IF(E2=4,Textåterkoppling!D21,Textåterkoppling!D22)</f>
        <v>- 23 poäng till krävs för att nå nästa nivå.</v>
      </c>
      <c r="E15" s="642"/>
      <c r="F15" s="642"/>
      <c r="G15" s="642"/>
      <c r="H15" s="642"/>
      <c r="J15" s="251"/>
    </row>
    <row r="16" spans="1:16383" s="250" customFormat="1" ht="19" customHeight="1">
      <c r="B16" s="642" t="str">
        <f ca="1">Textåterkoppling!D40</f>
        <v>- 0 av 40 frågor har fyllts i på ett giltigt sätt.</v>
      </c>
      <c r="C16" s="642"/>
      <c r="D16" s="643" t="str">
        <f ca="1">Textåterkoppling!D30</f>
        <v>- 15 frågor måste ge mer poäng för att nästa nivå ska kunna nås.</v>
      </c>
      <c r="E16" s="643"/>
      <c r="F16" s="643"/>
      <c r="G16" s="643"/>
      <c r="H16" s="643"/>
    </row>
    <row r="17" spans="2:9" s="250" customFormat="1" ht="19" customHeight="1">
      <c r="B17" s="644" t="str">
        <f ca="1">Textåterkoppling!D33</f>
        <v>- 0 säkra bedömningar har angetts i de giltigt ifyllda frågorna.</v>
      </c>
      <c r="C17" s="644"/>
      <c r="D17" s="642" t="str">
        <f ca="1">IF(Nivåfrågor!E2=4,Textåterkoppling!D37,Textåterkoppling!D36)</f>
        <v>- 50% av alla bedömningar måste vara säkra för att nå nästa nivå.</v>
      </c>
      <c r="E17" s="642"/>
      <c r="F17" s="642"/>
      <c r="G17" s="642"/>
      <c r="H17" s="642"/>
    </row>
    <row r="18" spans="2:9" ht="40" customHeight="1">
      <c r="B18" s="58"/>
      <c r="C18" s="50"/>
      <c r="D18" s="58"/>
      <c r="E18" s="58"/>
      <c r="F18" s="58"/>
      <c r="G18" s="58"/>
    </row>
    <row r="19" spans="2:9" ht="26" customHeight="1">
      <c r="B19" s="249" t="s">
        <v>329</v>
      </c>
      <c r="C19" s="50"/>
      <c r="D19" s="58"/>
      <c r="E19" s="58"/>
      <c r="F19" s="58"/>
      <c r="G19" s="58"/>
    </row>
    <row r="20" spans="2:9" ht="78" customHeight="1">
      <c r="B20" s="651" t="s">
        <v>731</v>
      </c>
      <c r="C20" s="651"/>
      <c r="D20" s="651"/>
      <c r="E20" s="651"/>
      <c r="F20" s="651"/>
      <c r="G20" s="651"/>
      <c r="H20" s="651"/>
    </row>
    <row r="21" spans="2:9" ht="20" customHeight="1">
      <c r="B21" s="92"/>
      <c r="C21" s="92"/>
      <c r="D21" s="92"/>
      <c r="E21" s="92"/>
      <c r="F21" s="92"/>
      <c r="G21" s="92"/>
      <c r="H21" s="92"/>
    </row>
    <row r="22" spans="2:9" ht="57" customHeight="1">
      <c r="B22" s="58"/>
      <c r="C22" s="50"/>
      <c r="D22" s="58"/>
      <c r="E22" s="58"/>
      <c r="F22" s="58"/>
      <c r="G22" s="58"/>
    </row>
    <row r="23" spans="2:9">
      <c r="B23" s="58"/>
      <c r="C23" s="50"/>
      <c r="D23" s="58"/>
      <c r="E23" s="58"/>
      <c r="F23" s="58"/>
      <c r="G23" s="58"/>
    </row>
    <row r="24" spans="2:9">
      <c r="B24" s="58"/>
      <c r="C24" s="50"/>
      <c r="D24" s="58"/>
      <c r="E24" s="58"/>
      <c r="F24" s="58"/>
      <c r="G24" s="58"/>
    </row>
    <row r="25" spans="2:9">
      <c r="B25" s="58"/>
      <c r="C25" s="50"/>
      <c r="D25" s="58"/>
      <c r="E25" s="58"/>
      <c r="F25" s="58"/>
      <c r="G25" s="58"/>
    </row>
    <row r="26" spans="2:9">
      <c r="B26" s="58"/>
      <c r="C26" s="50"/>
      <c r="D26" s="58"/>
      <c r="E26" s="58"/>
      <c r="F26" s="58"/>
      <c r="G26" s="58"/>
    </row>
    <row r="27" spans="2:9">
      <c r="B27" s="58"/>
      <c r="C27" s="50"/>
      <c r="D27" s="58"/>
      <c r="E27" s="58"/>
      <c r="F27" s="58"/>
      <c r="G27" s="58"/>
    </row>
    <row r="28" spans="2:9">
      <c r="B28" s="58"/>
      <c r="C28" s="50"/>
      <c r="D28" s="58"/>
      <c r="E28" s="58"/>
      <c r="F28" s="58"/>
      <c r="G28" s="58"/>
    </row>
    <row r="29" spans="2:9">
      <c r="B29" s="58"/>
      <c r="C29" s="50"/>
      <c r="D29" s="58"/>
      <c r="E29" s="58"/>
      <c r="F29" s="58"/>
      <c r="G29" s="58"/>
    </row>
    <row r="30" spans="2:9">
      <c r="B30" s="58"/>
      <c r="C30" s="50"/>
      <c r="D30" s="58"/>
      <c r="E30" s="58"/>
      <c r="F30" s="58"/>
      <c r="G30" s="58"/>
    </row>
    <row r="31" spans="2:9" ht="14.5" customHeight="1">
      <c r="B31" s="58"/>
      <c r="C31" s="50"/>
      <c r="D31" s="58"/>
      <c r="E31" s="58"/>
      <c r="F31" s="58"/>
      <c r="G31" s="58"/>
      <c r="I31" s="116"/>
    </row>
    <row r="32" spans="2:9">
      <c r="B32" s="58"/>
      <c r="C32" s="50"/>
      <c r="D32" s="58"/>
      <c r="E32" s="58"/>
      <c r="F32" s="58"/>
      <c r="G32" s="58"/>
      <c r="I32" s="116"/>
    </row>
    <row r="33" spans="1:9">
      <c r="B33" s="58"/>
      <c r="C33" s="50"/>
      <c r="D33" s="58"/>
      <c r="E33" s="58"/>
      <c r="F33" s="58"/>
      <c r="G33" s="58"/>
      <c r="I33" s="116"/>
    </row>
    <row r="34" spans="1:9">
      <c r="B34" s="58"/>
      <c r="C34" s="50"/>
      <c r="D34" s="58"/>
      <c r="E34" s="58"/>
      <c r="F34" s="58"/>
      <c r="G34" s="58"/>
      <c r="I34" s="116"/>
    </row>
    <row r="35" spans="1:9">
      <c r="B35" s="58"/>
      <c r="C35" s="50"/>
      <c r="D35" s="58"/>
      <c r="E35" s="58"/>
      <c r="F35" s="58"/>
      <c r="G35" s="58"/>
      <c r="I35" s="116"/>
    </row>
    <row r="36" spans="1:9">
      <c r="B36" s="58"/>
      <c r="C36" s="50"/>
      <c r="D36" s="58"/>
      <c r="E36" s="58"/>
      <c r="F36" s="58"/>
      <c r="G36" s="58"/>
      <c r="I36" s="116"/>
    </row>
    <row r="37" spans="1:9">
      <c r="B37" s="58"/>
      <c r="C37" s="50"/>
      <c r="D37" s="58"/>
      <c r="E37" s="58"/>
      <c r="F37" s="58"/>
      <c r="G37" s="58"/>
      <c r="I37" s="116"/>
    </row>
    <row r="38" spans="1:9">
      <c r="B38" s="58"/>
      <c r="C38" s="50"/>
      <c r="D38" s="58"/>
      <c r="E38" s="58"/>
      <c r="F38" s="58"/>
      <c r="G38" s="58"/>
      <c r="I38" s="116"/>
    </row>
    <row r="39" spans="1:9">
      <c r="B39" s="58"/>
      <c r="C39" s="50"/>
      <c r="D39" s="58"/>
      <c r="E39" s="58"/>
      <c r="F39" s="58"/>
      <c r="G39" s="58"/>
      <c r="I39" s="116"/>
    </row>
    <row r="40" spans="1:9">
      <c r="B40" s="58"/>
      <c r="C40" s="50"/>
      <c r="D40" s="58"/>
      <c r="E40" s="58"/>
      <c r="F40" s="58"/>
      <c r="G40" s="58"/>
      <c r="I40" s="116"/>
    </row>
    <row r="41" spans="1:9">
      <c r="B41" s="58"/>
      <c r="C41" s="50"/>
      <c r="D41" s="58"/>
      <c r="E41" s="58"/>
      <c r="F41" s="58"/>
      <c r="G41" s="58"/>
      <c r="I41" s="116"/>
    </row>
    <row r="42" spans="1:9">
      <c r="B42" s="58"/>
      <c r="C42" s="50"/>
      <c r="D42" s="58"/>
      <c r="E42" s="58"/>
      <c r="F42" s="58"/>
      <c r="G42" s="58"/>
      <c r="I42" s="116"/>
    </row>
    <row r="43" spans="1:9">
      <c r="B43" s="58"/>
      <c r="C43" s="50"/>
      <c r="D43" s="58"/>
      <c r="E43" s="58"/>
      <c r="F43" s="58"/>
      <c r="G43" s="58"/>
      <c r="I43" s="116"/>
    </row>
    <row r="44" spans="1:9">
      <c r="B44" s="58"/>
      <c r="C44" s="50"/>
      <c r="D44" s="58"/>
      <c r="E44" s="58"/>
      <c r="F44" s="58"/>
      <c r="G44" s="58"/>
      <c r="I44" s="116"/>
    </row>
    <row r="45" spans="1:9" ht="63" customHeight="1">
      <c r="B45" s="58"/>
      <c r="C45" s="50"/>
      <c r="D45" s="58"/>
      <c r="E45" s="58"/>
      <c r="F45" s="58"/>
      <c r="G45" s="58"/>
      <c r="I45" s="116"/>
    </row>
    <row r="46" spans="1:9" ht="40" customHeight="1">
      <c r="A46" s="59"/>
      <c r="B46" s="92"/>
      <c r="C46" s="92"/>
      <c r="D46" s="92"/>
      <c r="E46" s="92"/>
      <c r="F46" s="92"/>
      <c r="G46" s="92"/>
      <c r="H46" s="92"/>
      <c r="I46" s="116"/>
    </row>
    <row r="47" spans="1:9" ht="27" customHeight="1">
      <c r="A47" s="59"/>
      <c r="B47" s="249" t="s">
        <v>640</v>
      </c>
      <c r="C47" s="113"/>
      <c r="D47" s="113"/>
      <c r="E47" s="113"/>
      <c r="F47" s="113"/>
      <c r="G47" s="113"/>
      <c r="H47" s="113"/>
      <c r="I47" s="132"/>
    </row>
    <row r="48" spans="1:9" ht="14.25" customHeight="1">
      <c r="A48" s="59"/>
      <c r="B48" s="653" t="str">
        <f>IF(OR(ISBLANK(Analysstöd!B11),Analysstöd!B11="[Max 1000 tecken]"),"Ingen reflektion har angetts.",Analysstöd!B11)</f>
        <v>Ingen reflektion har angetts.</v>
      </c>
      <c r="C48" s="654"/>
      <c r="D48" s="654"/>
      <c r="E48" s="654"/>
      <c r="F48" s="654"/>
      <c r="G48" s="654"/>
      <c r="H48" s="655"/>
      <c r="I48" s="132"/>
    </row>
    <row r="49" spans="1:9" ht="14.25" customHeight="1">
      <c r="A49" s="59"/>
      <c r="B49" s="656"/>
      <c r="C49" s="657"/>
      <c r="D49" s="657"/>
      <c r="E49" s="657"/>
      <c r="F49" s="657"/>
      <c r="G49" s="657"/>
      <c r="H49" s="658"/>
      <c r="I49" s="132"/>
    </row>
    <row r="50" spans="1:9" ht="14.25" customHeight="1">
      <c r="A50" s="59"/>
      <c r="B50" s="656"/>
      <c r="C50" s="657"/>
      <c r="D50" s="657"/>
      <c r="E50" s="657"/>
      <c r="F50" s="657"/>
      <c r="G50" s="657"/>
      <c r="H50" s="658"/>
      <c r="I50" s="132"/>
    </row>
    <row r="51" spans="1:9" ht="14.25" customHeight="1">
      <c r="A51" s="59"/>
      <c r="B51" s="656"/>
      <c r="C51" s="657"/>
      <c r="D51" s="657"/>
      <c r="E51" s="657"/>
      <c r="F51" s="657"/>
      <c r="G51" s="657"/>
      <c r="H51" s="658"/>
      <c r="I51" s="132"/>
    </row>
    <row r="52" spans="1:9" ht="14.25" customHeight="1">
      <c r="A52" s="59"/>
      <c r="B52" s="656"/>
      <c r="C52" s="657"/>
      <c r="D52" s="657"/>
      <c r="E52" s="657"/>
      <c r="F52" s="657"/>
      <c r="G52" s="657"/>
      <c r="H52" s="658"/>
      <c r="I52" s="132"/>
    </row>
    <row r="53" spans="1:9" ht="14.25" customHeight="1">
      <c r="A53" s="59"/>
      <c r="B53" s="656"/>
      <c r="C53" s="657"/>
      <c r="D53" s="657"/>
      <c r="E53" s="657"/>
      <c r="F53" s="657"/>
      <c r="G53" s="657"/>
      <c r="H53" s="658"/>
      <c r="I53" s="132"/>
    </row>
    <row r="54" spans="1:9" ht="14.25" customHeight="1">
      <c r="A54" s="59"/>
      <c r="B54" s="656"/>
      <c r="C54" s="657"/>
      <c r="D54" s="657"/>
      <c r="E54" s="657"/>
      <c r="F54" s="657"/>
      <c r="G54" s="657"/>
      <c r="H54" s="658"/>
      <c r="I54" s="132"/>
    </row>
    <row r="55" spans="1:9" ht="14.25" customHeight="1">
      <c r="A55" s="59"/>
      <c r="B55" s="659"/>
      <c r="C55" s="660"/>
      <c r="D55" s="660"/>
      <c r="E55" s="660"/>
      <c r="F55" s="660"/>
      <c r="G55" s="660"/>
      <c r="H55" s="661"/>
      <c r="I55" s="132"/>
    </row>
    <row r="56" spans="1:9" ht="40" customHeight="1">
      <c r="A56" s="59"/>
      <c r="B56" s="92"/>
      <c r="C56" s="92"/>
      <c r="D56" s="92"/>
      <c r="E56" s="92"/>
      <c r="F56" s="92"/>
      <c r="G56" s="92"/>
      <c r="H56" s="92"/>
      <c r="I56" s="132"/>
    </row>
    <row r="57" spans="1:9" ht="27" customHeight="1">
      <c r="B57" s="249" t="s">
        <v>332</v>
      </c>
      <c r="C57" s="50"/>
      <c r="D57" s="58"/>
      <c r="E57" s="58"/>
      <c r="F57" s="58"/>
      <c r="G57" s="58"/>
    </row>
    <row r="58" spans="1:9" ht="104" customHeight="1">
      <c r="B58" s="646" t="s">
        <v>716</v>
      </c>
      <c r="C58" s="646"/>
      <c r="D58" s="646"/>
      <c r="E58" s="646"/>
      <c r="F58" s="646"/>
      <c r="G58" s="646"/>
      <c r="H58" s="646"/>
    </row>
    <row r="59" spans="1:9" ht="12" customHeight="1" thickBot="1">
      <c r="B59" s="137"/>
      <c r="C59" s="137"/>
      <c r="D59" s="137"/>
      <c r="E59" s="137"/>
      <c r="F59" s="137"/>
      <c r="G59" s="137"/>
      <c r="H59" s="137"/>
    </row>
    <row r="60" spans="1:9" s="253" customFormat="1" ht="20" customHeight="1" thickBot="1">
      <c r="B60" s="647" t="s">
        <v>675</v>
      </c>
      <c r="C60" s="648"/>
      <c r="D60" s="648"/>
      <c r="E60" s="648"/>
      <c r="F60" s="648"/>
      <c r="G60" s="648"/>
      <c r="H60" s="649"/>
    </row>
    <row r="61" spans="1:9" ht="20" customHeight="1">
      <c r="B61" s="117"/>
      <c r="C61" s="117"/>
      <c r="D61" s="117"/>
      <c r="E61" s="117"/>
      <c r="F61" s="117"/>
      <c r="G61" s="117"/>
      <c r="H61" s="117"/>
    </row>
    <row r="62" spans="1:9" ht="30.5" customHeight="1">
      <c r="B62" s="646" t="s">
        <v>719</v>
      </c>
      <c r="C62" s="646"/>
      <c r="D62" s="646"/>
      <c r="E62" s="646"/>
      <c r="F62" s="646"/>
      <c r="G62" s="646"/>
      <c r="H62" s="646"/>
    </row>
    <row r="63" spans="1:9" ht="40" customHeight="1">
      <c r="B63" s="93"/>
      <c r="C63" s="93"/>
      <c r="D63" s="93"/>
      <c r="E63" s="93"/>
      <c r="F63" s="93"/>
      <c r="G63" s="93"/>
      <c r="H63" s="93"/>
    </row>
    <row r="64" spans="1:9" ht="20" customHeight="1">
      <c r="B64" s="58"/>
      <c r="C64" s="50"/>
      <c r="D64" s="58"/>
      <c r="E64" s="58"/>
      <c r="F64" s="58"/>
      <c r="G64" s="58"/>
    </row>
    <row r="65" spans="2:10" ht="20" customHeight="1">
      <c r="B65" s="58"/>
      <c r="C65" s="50"/>
      <c r="D65" s="58"/>
      <c r="E65" s="58"/>
      <c r="F65" s="58"/>
      <c r="G65" s="58"/>
    </row>
    <row r="66" spans="2:10" ht="20" customHeight="1">
      <c r="B66" s="58"/>
      <c r="C66" s="50"/>
      <c r="D66" s="58"/>
      <c r="E66" s="58"/>
      <c r="F66" s="58"/>
      <c r="G66" s="58"/>
    </row>
    <row r="67" spans="2:10" ht="20" customHeight="1">
      <c r="B67" s="58"/>
      <c r="C67" s="50"/>
      <c r="D67" s="58"/>
      <c r="E67" s="58"/>
      <c r="F67" s="58"/>
      <c r="G67" s="58"/>
    </row>
    <row r="68" spans="2:10" ht="20" customHeight="1">
      <c r="B68" s="58"/>
      <c r="C68" s="50"/>
      <c r="D68" s="58"/>
      <c r="E68" s="58"/>
      <c r="F68" s="58"/>
      <c r="G68" s="58"/>
    </row>
    <row r="69" spans="2:10" ht="20" customHeight="1">
      <c r="B69" s="58"/>
      <c r="C69" s="50"/>
      <c r="D69" s="58"/>
      <c r="E69" s="58"/>
      <c r="F69" s="58"/>
      <c r="G69" s="58"/>
    </row>
    <row r="70" spans="2:10" ht="20" customHeight="1">
      <c r="B70" s="58"/>
      <c r="C70" s="50"/>
      <c r="D70" s="58"/>
      <c r="E70" s="58"/>
      <c r="F70" s="58"/>
      <c r="G70" s="58"/>
    </row>
    <row r="71" spans="2:10" ht="20" customHeight="1">
      <c r="B71" s="58"/>
      <c r="C71" s="50"/>
      <c r="D71" s="58"/>
      <c r="E71" s="58"/>
      <c r="F71" s="58"/>
      <c r="G71" s="58"/>
    </row>
    <row r="72" spans="2:10" ht="20" customHeight="1">
      <c r="B72" s="58"/>
      <c r="C72" s="50"/>
      <c r="D72" s="58"/>
      <c r="E72" s="58"/>
      <c r="F72" s="58"/>
      <c r="G72" s="58"/>
    </row>
    <row r="73" spans="2:10" ht="30" customHeight="1">
      <c r="B73" s="58"/>
      <c r="C73" s="50"/>
      <c r="D73" s="58"/>
      <c r="E73" s="58"/>
      <c r="F73" s="58"/>
      <c r="G73" s="58"/>
    </row>
    <row r="74" spans="2:10" s="43" customFormat="1" ht="43.5" customHeight="1">
      <c r="B74" s="650" t="str">
        <f ca="1">IF(Nivåfrågor!$E$2&gt;Översikt!G209,Textåterkoppling!$D$242,IF(Nivåfrågor!$E$2=Översikt!G209,Textåterkoppling!$D$245,Textåterkoppling!D248))</f>
        <v xml:space="preserve">Arbetet inom det här området har legat i fas med organisationens samlade systematiska informationssäkerhetsarbete under den senaste tvåårsperioden. Arbetet behöver utvecklas under den kommande tvåårsperioden för att nå en högre samlad nivå i modellen. </v>
      </c>
      <c r="C74" s="650"/>
      <c r="D74" s="650"/>
      <c r="E74" s="650"/>
      <c r="F74" s="650"/>
      <c r="G74" s="650"/>
      <c r="H74" s="650"/>
      <c r="J74" s="29"/>
    </row>
    <row r="75" spans="2:10" ht="5" customHeight="1">
      <c r="B75" s="182"/>
      <c r="C75" s="277"/>
      <c r="D75" s="182"/>
      <c r="E75" s="182"/>
      <c r="F75" s="182"/>
      <c r="G75" s="182"/>
      <c r="H75" s="278"/>
    </row>
    <row r="76" spans="2:10" ht="77" customHeight="1">
      <c r="B76" s="650" t="str">
        <f>Textåterkoppling!D254</f>
        <v>Resultatet inom området beror på vad organisationen lämnat för svar om sitt arbete med analys och hantering av informationssäkerhetsrisker (exempelvis om ett arbetssätt finns, hur det tillämpas och vad det innehåller) samt om hur arbetet med analys av informationssäkerhetsrisker kopplar till andra delar av informationssäkerhetsarbetet (exempelvis om underlag från omvärldsbevakningen används vid riskanalys och om säkerhetsåtgärder väljs på grundval av riskanalys).</v>
      </c>
      <c r="C76" s="650"/>
      <c r="D76" s="650"/>
      <c r="E76" s="650"/>
      <c r="F76" s="650"/>
      <c r="G76" s="650"/>
      <c r="H76" s="650"/>
    </row>
    <row r="77" spans="2:10" ht="7" customHeight="1" thickBot="1">
      <c r="B77" s="277"/>
      <c r="C77" s="277"/>
      <c r="D77" s="277"/>
      <c r="E77" s="277"/>
      <c r="F77" s="277"/>
      <c r="G77" s="277"/>
      <c r="H77" s="277"/>
    </row>
    <row r="78" spans="2:10" ht="62" customHeight="1" thickBot="1">
      <c r="B78" s="647" t="s">
        <v>676</v>
      </c>
      <c r="C78" s="648"/>
      <c r="D78" s="648"/>
      <c r="E78" s="648"/>
      <c r="F78" s="648"/>
      <c r="G78" s="648"/>
      <c r="H78" s="649"/>
    </row>
    <row r="79" spans="2:10" ht="40" customHeight="1">
      <c r="B79" s="94"/>
      <c r="C79" s="94"/>
      <c r="D79" s="94"/>
      <c r="E79" s="94"/>
      <c r="F79" s="94"/>
      <c r="G79" s="94"/>
      <c r="H79" s="94"/>
    </row>
    <row r="80" spans="2:10" ht="20" customHeight="1">
      <c r="B80" s="50"/>
      <c r="C80" s="50"/>
      <c r="D80" s="50"/>
      <c r="E80" s="50"/>
      <c r="F80" s="50"/>
      <c r="G80" s="50"/>
      <c r="H80" s="50"/>
    </row>
    <row r="81" spans="2:8" ht="20" customHeight="1">
      <c r="B81" s="50"/>
      <c r="C81" s="50"/>
      <c r="D81" s="50"/>
      <c r="E81" s="50"/>
      <c r="F81" s="50"/>
      <c r="G81" s="50"/>
      <c r="H81" s="50"/>
    </row>
    <row r="82" spans="2:8" ht="20" customHeight="1">
      <c r="B82" s="50"/>
      <c r="C82" s="50"/>
      <c r="D82" s="50"/>
      <c r="E82" s="50"/>
      <c r="F82" s="50"/>
      <c r="G82" s="50"/>
      <c r="H82" s="50"/>
    </row>
    <row r="83" spans="2:8" ht="20" customHeight="1">
      <c r="B83" s="50"/>
      <c r="C83" s="50"/>
      <c r="D83" s="50"/>
      <c r="E83" s="50"/>
      <c r="F83" s="50"/>
      <c r="G83" s="50"/>
      <c r="H83" s="50"/>
    </row>
    <row r="84" spans="2:8" ht="20" customHeight="1">
      <c r="B84" s="50"/>
      <c r="C84" s="50"/>
      <c r="D84" s="50"/>
      <c r="E84" s="50"/>
      <c r="F84" s="50"/>
      <c r="G84" s="50"/>
      <c r="H84" s="50"/>
    </row>
    <row r="85" spans="2:8" ht="20" customHeight="1">
      <c r="B85" s="50"/>
      <c r="C85" s="50"/>
      <c r="D85" s="50"/>
      <c r="E85" s="50"/>
      <c r="F85" s="50"/>
      <c r="G85" s="50"/>
      <c r="H85" s="50"/>
    </row>
    <row r="86" spans="2:8" ht="20" customHeight="1">
      <c r="B86" s="50"/>
      <c r="C86" s="50"/>
      <c r="D86" s="50"/>
      <c r="E86" s="50"/>
      <c r="F86" s="50"/>
      <c r="G86" s="50"/>
      <c r="H86" s="50"/>
    </row>
    <row r="87" spans="2:8" ht="20" customHeight="1">
      <c r="B87" s="50"/>
      <c r="C87" s="50"/>
      <c r="D87" s="50"/>
      <c r="E87" s="50"/>
      <c r="F87" s="50"/>
      <c r="G87" s="50"/>
      <c r="H87" s="50"/>
    </row>
    <row r="88" spans="2:8" ht="20" customHeight="1">
      <c r="B88" s="50"/>
      <c r="C88" s="50"/>
      <c r="D88" s="50"/>
      <c r="E88" s="50"/>
      <c r="F88" s="50"/>
      <c r="G88" s="50"/>
      <c r="H88" s="50"/>
    </row>
    <row r="89" spans="2:8" ht="15" customHeight="1">
      <c r="B89" s="50"/>
      <c r="C89" s="50"/>
      <c r="D89" s="50"/>
      <c r="E89" s="50"/>
      <c r="F89" s="50"/>
      <c r="G89" s="50"/>
      <c r="H89" s="50"/>
    </row>
    <row r="90" spans="2:8" ht="15" customHeight="1">
      <c r="B90" s="50"/>
      <c r="C90" s="50"/>
      <c r="D90" s="50"/>
      <c r="E90" s="50"/>
      <c r="F90" s="50"/>
      <c r="G90" s="50"/>
      <c r="H90" s="50"/>
    </row>
    <row r="91" spans="2:8" ht="43.5" customHeight="1">
      <c r="B91" s="650" t="str">
        <f ca="1">IF(Nivåfrågor!$E$2&gt;Översikt!H209,Textåterkoppling!$D$242,IF(Nivåfrågor!$E$2=Översikt!H209,Textåterkoppling!$D$245,Textåterkoppling!D248))</f>
        <v xml:space="preserve">Arbetet inom det här området har legat i fas med organisationens samlade systematiska informationssäkerhetsarbete under den senaste tvåårsperioden. Arbetet behöver utvecklas under den kommande tvåårsperioden för att nå en högre samlad nivå i modellen. </v>
      </c>
      <c r="C91" s="650"/>
      <c r="D91" s="650"/>
      <c r="E91" s="650"/>
      <c r="F91" s="650"/>
      <c r="G91" s="650"/>
      <c r="H91" s="650"/>
    </row>
    <row r="92" spans="2:8" ht="5" customHeight="1">
      <c r="B92" s="277"/>
      <c r="C92" s="277"/>
      <c r="D92" s="277"/>
      <c r="E92" s="277"/>
      <c r="F92" s="277"/>
      <c r="G92" s="277"/>
      <c r="H92" s="277"/>
    </row>
    <row r="93" spans="2:8" ht="54" customHeight="1">
      <c r="B93" s="650" t="str">
        <f>Textåterkoppling!D257</f>
        <v>Resultatet inom området beror på vad organisationen lämnat för svar om sitt arbete med incident- och kontinuitetshantering (exempelvis om arbetssätt finns, hur de tillämpas och vad de innehåller), om hur incidenthantering berörs i utbildning och medarbetarundersökningar samt om hur organisationen arbetar med kontinuitet kopplat till höjd beredskap.</v>
      </c>
      <c r="C93" s="650"/>
      <c r="D93" s="650"/>
      <c r="E93" s="650"/>
      <c r="F93" s="650"/>
      <c r="G93" s="650"/>
      <c r="H93" s="650"/>
    </row>
    <row r="94" spans="2:8" ht="21" customHeight="1" thickBot="1">
      <c r="B94" s="277"/>
      <c r="C94" s="277"/>
      <c r="D94" s="277"/>
      <c r="E94" s="277"/>
      <c r="F94" s="277"/>
      <c r="G94" s="277"/>
      <c r="H94" s="277"/>
    </row>
    <row r="95" spans="2:8" ht="74" customHeight="1" thickBot="1">
      <c r="B95" s="647" t="s">
        <v>677</v>
      </c>
      <c r="C95" s="648"/>
      <c r="D95" s="648"/>
      <c r="E95" s="648"/>
      <c r="F95" s="648"/>
      <c r="G95" s="648"/>
      <c r="H95" s="649"/>
    </row>
    <row r="96" spans="2:8" ht="40" customHeight="1">
      <c r="B96" s="58"/>
      <c r="C96" s="50"/>
      <c r="D96" s="58"/>
      <c r="E96" s="58"/>
      <c r="F96" s="58"/>
      <c r="G96" s="58"/>
    </row>
    <row r="97" spans="2:8" ht="20" customHeight="1">
      <c r="B97" s="58"/>
      <c r="C97" s="50"/>
      <c r="D97" s="58"/>
      <c r="E97" s="58"/>
      <c r="F97" s="58"/>
      <c r="G97" s="58"/>
    </row>
    <row r="98" spans="2:8" ht="20" customHeight="1">
      <c r="B98" s="58"/>
      <c r="C98" s="50"/>
      <c r="D98" s="58"/>
      <c r="E98" s="58"/>
      <c r="F98" s="58"/>
      <c r="G98" s="58"/>
    </row>
    <row r="99" spans="2:8" ht="20" customHeight="1">
      <c r="B99" s="58"/>
      <c r="C99" s="50"/>
      <c r="D99" s="58"/>
      <c r="E99" s="58"/>
      <c r="F99" s="58"/>
      <c r="G99" s="58"/>
    </row>
    <row r="100" spans="2:8" ht="20" customHeight="1">
      <c r="B100" s="58"/>
      <c r="C100" s="50"/>
      <c r="D100" s="58"/>
      <c r="E100" s="58"/>
      <c r="F100" s="58"/>
      <c r="G100" s="58"/>
    </row>
    <row r="101" spans="2:8" ht="20" customHeight="1">
      <c r="B101" s="58"/>
      <c r="C101" s="50"/>
      <c r="D101" s="58"/>
      <c r="E101" s="58"/>
      <c r="F101" s="58"/>
      <c r="G101" s="58"/>
    </row>
    <row r="102" spans="2:8" ht="20" customHeight="1">
      <c r="B102" s="58"/>
      <c r="C102" s="50"/>
      <c r="D102" s="58"/>
      <c r="E102" s="58"/>
      <c r="F102" s="58"/>
      <c r="G102" s="58"/>
    </row>
    <row r="103" spans="2:8" ht="20" customHeight="1">
      <c r="B103" s="58"/>
      <c r="C103" s="50"/>
      <c r="D103" s="58"/>
      <c r="E103" s="58"/>
      <c r="F103" s="58"/>
      <c r="G103" s="58"/>
    </row>
    <row r="104" spans="2:8" ht="20" customHeight="1">
      <c r="B104" s="58"/>
      <c r="C104" s="50"/>
      <c r="D104" s="58"/>
      <c r="E104" s="58"/>
      <c r="F104" s="58"/>
      <c r="G104" s="58"/>
    </row>
    <row r="105" spans="2:8" ht="20" customHeight="1">
      <c r="B105" s="58"/>
      <c r="C105" s="50"/>
      <c r="D105" s="58"/>
      <c r="E105" s="58"/>
      <c r="F105" s="58"/>
      <c r="G105" s="58"/>
    </row>
    <row r="106" spans="2:8" ht="30" customHeight="1">
      <c r="B106" s="58"/>
      <c r="C106" s="50"/>
      <c r="D106" s="58"/>
      <c r="E106" s="58"/>
      <c r="F106" s="58"/>
      <c r="G106" s="58"/>
    </row>
    <row r="107" spans="2:8" ht="43.5" customHeight="1">
      <c r="B107" s="650" t="str">
        <f ca="1">IF(Nivåfrågor!$E$2&gt;Översikt!I209,Textåterkoppling!$D$242,IF(Nivåfrågor!$E$2=Översikt!I209,Textåterkoppling!$D$245,Textåterkoppling!D248))</f>
        <v xml:space="preserve">Arbetet inom det här området har legat i fas med organisationens samlade systematiska informationssäkerhetsarbete under den senaste tvåårsperioden. Arbetet behöver utvecklas under den kommande tvåårsperioden för att nå en högre samlad nivå i modellen. </v>
      </c>
      <c r="C107" s="650"/>
      <c r="D107" s="650"/>
      <c r="E107" s="650"/>
      <c r="F107" s="650"/>
      <c r="G107" s="650"/>
      <c r="H107" s="650"/>
    </row>
    <row r="108" spans="2:8" ht="5" customHeight="1">
      <c r="B108" s="277"/>
      <c r="C108" s="277"/>
      <c r="D108" s="277"/>
      <c r="E108" s="277"/>
      <c r="F108" s="277"/>
      <c r="G108" s="277"/>
      <c r="H108" s="277"/>
    </row>
    <row r="109" spans="2:8" ht="85" customHeight="1">
      <c r="B109" s="652" t="str">
        <f>Textåterkoppling!D260</f>
        <v>Resultatet inom området beror på vad organisationen lämnat för svar om sitt arbete med informationsklassning (exempelvis om ett arbetssätt finns, hur det tillämpas och vad det innehåller) samt om hur arbetet med informationsklassning kopplar till andra delar av informationssäkerhetsarbetet (exempelvis om underlag från omvärldsbevakningen används vid informationsklassning och om säkerhetsåtgärder väljs på grundval av informationsklassning).</v>
      </c>
      <c r="C109" s="652"/>
      <c r="D109" s="652"/>
      <c r="E109" s="652"/>
      <c r="F109" s="652"/>
      <c r="G109" s="652"/>
      <c r="H109" s="652"/>
    </row>
    <row r="110" spans="2:8" ht="5" customHeight="1" thickBot="1">
      <c r="B110" s="277"/>
      <c r="C110" s="277"/>
      <c r="D110" s="277"/>
      <c r="E110" s="277"/>
      <c r="F110" s="277"/>
      <c r="G110" s="277"/>
      <c r="H110" s="277"/>
    </row>
    <row r="111" spans="2:8" ht="75" customHeight="1" thickBot="1">
      <c r="B111" s="647" t="s">
        <v>704</v>
      </c>
      <c r="C111" s="648"/>
      <c r="D111" s="648"/>
      <c r="E111" s="648"/>
      <c r="F111" s="648"/>
      <c r="G111" s="648"/>
      <c r="H111" s="649"/>
    </row>
    <row r="112" spans="2:8" ht="40" customHeight="1">
      <c r="B112" s="58"/>
      <c r="C112" s="50"/>
      <c r="D112" s="58"/>
      <c r="E112" s="58"/>
      <c r="F112" s="58"/>
      <c r="G112" s="58"/>
    </row>
    <row r="113" spans="2:8" ht="20" customHeight="1">
      <c r="B113" s="58"/>
      <c r="C113" s="50"/>
      <c r="D113" s="58"/>
      <c r="E113" s="58"/>
      <c r="F113" s="58"/>
      <c r="G113" s="58"/>
    </row>
    <row r="114" spans="2:8" ht="20" customHeight="1">
      <c r="B114" s="58"/>
      <c r="C114" s="50"/>
      <c r="D114" s="58"/>
      <c r="E114" s="58"/>
      <c r="F114" s="58"/>
      <c r="G114" s="58"/>
    </row>
    <row r="115" spans="2:8" ht="20" customHeight="1">
      <c r="B115" s="58"/>
      <c r="C115" s="50"/>
      <c r="D115" s="58"/>
      <c r="E115" s="58"/>
      <c r="F115" s="58"/>
      <c r="G115" s="58"/>
    </row>
    <row r="116" spans="2:8" ht="20" customHeight="1">
      <c r="B116" s="58"/>
      <c r="C116" s="50"/>
      <c r="D116" s="58"/>
      <c r="E116" s="58"/>
      <c r="F116" s="58"/>
      <c r="G116" s="58"/>
    </row>
    <row r="117" spans="2:8" ht="20" customHeight="1">
      <c r="B117" s="58"/>
      <c r="C117" s="50"/>
      <c r="D117" s="58"/>
      <c r="E117" s="58"/>
      <c r="F117" s="58"/>
      <c r="G117" s="58"/>
    </row>
    <row r="118" spans="2:8" ht="20" customHeight="1">
      <c r="B118" s="58"/>
      <c r="C118" s="50"/>
      <c r="D118" s="58"/>
      <c r="E118" s="58"/>
      <c r="F118" s="58"/>
      <c r="G118" s="58"/>
    </row>
    <row r="119" spans="2:8" ht="20" customHeight="1">
      <c r="B119" s="58"/>
      <c r="C119" s="50"/>
      <c r="D119" s="58"/>
      <c r="E119" s="58"/>
      <c r="F119" s="58"/>
      <c r="G119" s="58"/>
    </row>
    <row r="120" spans="2:8" ht="20" customHeight="1">
      <c r="B120" s="58"/>
      <c r="C120" s="50"/>
      <c r="D120" s="58"/>
      <c r="E120" s="58"/>
      <c r="F120" s="58"/>
      <c r="G120" s="58"/>
    </row>
    <row r="121" spans="2:8" ht="20" customHeight="1">
      <c r="B121" s="58"/>
      <c r="C121" s="50"/>
      <c r="D121" s="58"/>
      <c r="E121" s="58"/>
      <c r="F121" s="58"/>
      <c r="G121" s="58"/>
    </row>
    <row r="122" spans="2:8" ht="30" customHeight="1">
      <c r="B122" s="58"/>
      <c r="C122" s="50"/>
      <c r="D122" s="58"/>
      <c r="E122" s="58"/>
      <c r="F122" s="58"/>
      <c r="G122" s="58"/>
    </row>
    <row r="123" spans="2:8" ht="43.5" customHeight="1">
      <c r="B123" s="650" t="str">
        <f ca="1">IF(Nivåfrågor!$E$2&gt;Översikt!J209,Textåterkoppling!$D$242,IF(Nivåfrågor!$E$2=Översikt!J209,Textåterkoppling!$D$245,Textåterkoppling!D248))</f>
        <v xml:space="preserve">Arbetet inom det här området har legat i fas med organisationens samlade systematiska informationssäkerhetsarbete under den senaste tvåårsperioden. Arbetet behöver utvecklas under den kommande tvåårsperioden för att nå en högre samlad nivå i modellen. </v>
      </c>
      <c r="C123" s="650"/>
      <c r="D123" s="650"/>
      <c r="E123" s="650"/>
      <c r="F123" s="650"/>
      <c r="G123" s="650"/>
      <c r="H123" s="650"/>
    </row>
    <row r="124" spans="2:8" ht="5" customHeight="1">
      <c r="B124" s="277"/>
      <c r="C124" s="277"/>
      <c r="D124" s="277"/>
      <c r="E124" s="277"/>
      <c r="F124" s="277"/>
      <c r="G124" s="277"/>
      <c r="H124" s="277"/>
    </row>
    <row r="125" spans="2:8" ht="86" customHeight="1">
      <c r="B125" s="650" t="str">
        <f>Textåterkoppling!D263</f>
        <v>Resultatet inom området beror på vad organisationen lämnat för svar om sitt arbete med att ta fram centrala underlag för informationssäkerhetsarbetet. Det handlar bland annat om i vilken mån informationsmängder och informationssystem inventerats, ifall behov kopplade till kris och höjd beredskap har undersökts och hanterats samt om hur arbetet med omvärldsbevakning fungerar (exempelvis om ett arbetssätt finns, hur det tillämpas och om arbetet kopplar till andra delar av informationssäkerhetsarbetet).</v>
      </c>
      <c r="C125" s="650"/>
      <c r="D125" s="650"/>
      <c r="E125" s="650"/>
      <c r="F125" s="650"/>
      <c r="G125" s="650"/>
      <c r="H125" s="650"/>
    </row>
    <row r="126" spans="2:8" ht="5" customHeight="1" thickBot="1">
      <c r="B126" s="277"/>
      <c r="C126" s="277"/>
      <c r="D126" s="277"/>
      <c r="E126" s="277"/>
      <c r="F126" s="277"/>
      <c r="G126" s="277"/>
      <c r="H126" s="277"/>
    </row>
    <row r="127" spans="2:8" ht="72" customHeight="1" thickBot="1">
      <c r="B127" s="647" t="s">
        <v>705</v>
      </c>
      <c r="C127" s="648"/>
      <c r="D127" s="648"/>
      <c r="E127" s="648"/>
      <c r="F127" s="648"/>
      <c r="G127" s="648"/>
      <c r="H127" s="649"/>
    </row>
    <row r="128" spans="2:8" ht="40" customHeight="1">
      <c r="B128" s="58"/>
      <c r="C128" s="50"/>
      <c r="D128" s="58"/>
      <c r="E128" s="58"/>
      <c r="F128" s="58"/>
      <c r="G128" s="58"/>
    </row>
    <row r="129" spans="2:8" ht="20" customHeight="1">
      <c r="B129" s="58"/>
      <c r="C129" s="50"/>
      <c r="D129" s="58"/>
      <c r="E129" s="58"/>
      <c r="F129" s="58"/>
      <c r="G129" s="58"/>
    </row>
    <row r="130" spans="2:8" ht="20" customHeight="1">
      <c r="B130" s="58"/>
      <c r="C130" s="50"/>
      <c r="D130" s="58"/>
      <c r="E130" s="58"/>
      <c r="F130" s="58"/>
      <c r="G130" s="58"/>
    </row>
    <row r="131" spans="2:8" ht="20" customHeight="1">
      <c r="B131" s="58"/>
      <c r="C131" s="50"/>
      <c r="D131" s="58"/>
      <c r="E131" s="58"/>
      <c r="F131" s="58"/>
      <c r="G131" s="58"/>
    </row>
    <row r="132" spans="2:8" ht="20" customHeight="1">
      <c r="B132" s="58"/>
      <c r="C132" s="50"/>
      <c r="D132" s="58"/>
      <c r="E132" s="58"/>
      <c r="F132" s="58"/>
      <c r="G132" s="58"/>
    </row>
    <row r="133" spans="2:8" ht="20" customHeight="1">
      <c r="B133" s="58"/>
      <c r="C133" s="50"/>
      <c r="D133" s="58"/>
      <c r="E133" s="58"/>
      <c r="F133" s="58"/>
      <c r="G133" s="58"/>
    </row>
    <row r="134" spans="2:8" ht="20" customHeight="1">
      <c r="B134" s="58"/>
      <c r="C134" s="50"/>
      <c r="D134" s="58"/>
      <c r="E134" s="58"/>
      <c r="F134" s="58"/>
      <c r="G134" s="58"/>
    </row>
    <row r="135" spans="2:8" ht="20" customHeight="1">
      <c r="B135" s="58"/>
      <c r="C135" s="50"/>
      <c r="D135" s="58"/>
      <c r="E135" s="58"/>
      <c r="F135" s="58"/>
      <c r="G135" s="58"/>
    </row>
    <row r="136" spans="2:8" ht="20" customHeight="1">
      <c r="B136" s="58"/>
      <c r="C136" s="50"/>
      <c r="D136" s="58"/>
      <c r="E136" s="58"/>
      <c r="F136" s="58"/>
      <c r="G136" s="58"/>
    </row>
    <row r="137" spans="2:8" ht="20" customHeight="1">
      <c r="B137" s="58"/>
      <c r="C137" s="50"/>
      <c r="D137" s="58"/>
      <c r="E137" s="58"/>
      <c r="F137" s="58"/>
      <c r="G137" s="58"/>
    </row>
    <row r="138" spans="2:8" ht="30" customHeight="1">
      <c r="B138" s="58"/>
      <c r="C138" s="50"/>
      <c r="D138" s="58"/>
      <c r="E138" s="58"/>
      <c r="F138" s="58"/>
      <c r="G138" s="58"/>
    </row>
    <row r="139" spans="2:8" s="279" customFormat="1" ht="43.5" customHeight="1">
      <c r="B139" s="650" t="str">
        <f ca="1">IF(Nivåfrågor!$E$2&gt;Översikt!K209,Textåterkoppling!$D$242,IF(Nivåfrågor!$E$2=Översikt!K209,Textåterkoppling!$D$245,Textåterkoppling!D248))</f>
        <v xml:space="preserve">Arbetet inom det här området har legat i fas med organisationens samlade systematiska informationssäkerhetsarbete under den senaste tvåårsperioden. Arbetet behöver utvecklas under den kommande tvåårsperioden för att nå en högre samlad nivå i modellen. </v>
      </c>
      <c r="C139" s="650"/>
      <c r="D139" s="650"/>
      <c r="E139" s="650"/>
      <c r="F139" s="650"/>
      <c r="G139" s="650"/>
      <c r="H139" s="650"/>
    </row>
    <row r="140" spans="2:8" s="279" customFormat="1" ht="5" customHeight="1">
      <c r="B140" s="277"/>
      <c r="C140" s="277"/>
      <c r="D140" s="277"/>
      <c r="E140" s="277"/>
      <c r="F140" s="277"/>
      <c r="G140" s="277"/>
      <c r="H140" s="277"/>
    </row>
    <row r="141" spans="2:8" s="279" customFormat="1" ht="95" customHeight="1">
      <c r="B141" s="650" t="str">
        <f>Textåterkoppling!D266</f>
        <v>Resultatet inom området beror på vad organisationen lämnat för svar om ledningens engagemang i informationssäkerhetsarbetet. Det handlar om i vilken mån ledningen har fattat vissa viktigare beslut (till exempel om målsättning och inriktning, roller och ansvar samt resurser), om det finns en informationssäkerhetspolicy och om organisationen har utpekade informationsägare. Därutöver beror resultatet bland annat på svar om ledningens uppföljnings- och förbättringsarbete, som i vilken mån ledningen har löpande informerat sig om statusen på organisationens informationssäkerhetsarbete och hur ledningen har arbetat för att säkerställa att ständiga förbättringar sker.</v>
      </c>
      <c r="C141" s="650"/>
      <c r="D141" s="650"/>
      <c r="E141" s="650"/>
      <c r="F141" s="650"/>
      <c r="G141" s="650"/>
      <c r="H141" s="650"/>
    </row>
    <row r="142" spans="2:8" s="279" customFormat="1" ht="5" customHeight="1" thickBot="1">
      <c r="B142" s="277"/>
      <c r="C142" s="277"/>
      <c r="D142" s="277"/>
      <c r="E142" s="277"/>
      <c r="F142" s="277"/>
      <c r="G142" s="277"/>
      <c r="H142" s="277"/>
    </row>
    <row r="143" spans="2:8" s="279" customFormat="1" ht="93" customHeight="1" thickBot="1">
      <c r="B143" s="647" t="s">
        <v>678</v>
      </c>
      <c r="C143" s="648"/>
      <c r="D143" s="648"/>
      <c r="E143" s="648"/>
      <c r="F143" s="648"/>
      <c r="G143" s="648"/>
      <c r="H143" s="649"/>
    </row>
    <row r="144" spans="2:8" s="100" customFormat="1" ht="40" customHeight="1">
      <c r="B144" s="94"/>
      <c r="C144" s="94"/>
      <c r="D144" s="94"/>
      <c r="E144" s="94"/>
      <c r="F144" s="94"/>
      <c r="G144" s="94"/>
      <c r="H144" s="94"/>
    </row>
    <row r="145" spans="2:8" ht="20" customHeight="1">
      <c r="B145" s="58"/>
      <c r="C145" s="50"/>
      <c r="D145" s="58"/>
      <c r="E145" s="58"/>
      <c r="F145" s="58"/>
      <c r="G145" s="58"/>
    </row>
    <row r="146" spans="2:8" ht="20" customHeight="1">
      <c r="B146" s="58"/>
      <c r="C146" s="50"/>
      <c r="D146" s="58"/>
      <c r="E146" s="58"/>
      <c r="F146" s="58"/>
      <c r="G146" s="58"/>
    </row>
    <row r="147" spans="2:8" ht="20" customHeight="1">
      <c r="B147" s="58"/>
      <c r="C147" s="50"/>
      <c r="D147" s="58"/>
      <c r="E147" s="58"/>
      <c r="F147" s="58"/>
      <c r="G147" s="58"/>
    </row>
    <row r="148" spans="2:8" ht="20" customHeight="1">
      <c r="B148" s="58"/>
      <c r="C148" s="50"/>
      <c r="D148" s="58"/>
      <c r="E148" s="58"/>
      <c r="F148" s="58"/>
      <c r="G148" s="58"/>
    </row>
    <row r="149" spans="2:8" ht="20" customHeight="1">
      <c r="B149" s="58"/>
      <c r="C149" s="50"/>
      <c r="D149" s="58"/>
      <c r="E149" s="58"/>
      <c r="F149" s="58"/>
      <c r="G149" s="58"/>
    </row>
    <row r="150" spans="2:8" ht="20" customHeight="1">
      <c r="B150" s="58"/>
      <c r="C150" s="50"/>
      <c r="D150" s="58"/>
      <c r="E150" s="58"/>
      <c r="F150" s="58"/>
      <c r="G150" s="58"/>
    </row>
    <row r="151" spans="2:8" ht="20" customHeight="1">
      <c r="B151" s="58"/>
      <c r="C151" s="50"/>
      <c r="D151" s="58"/>
      <c r="E151" s="58"/>
      <c r="F151" s="58"/>
      <c r="G151" s="58"/>
    </row>
    <row r="152" spans="2:8" ht="20" customHeight="1">
      <c r="B152" s="58"/>
      <c r="C152" s="50"/>
      <c r="D152" s="58"/>
      <c r="E152" s="58"/>
      <c r="F152" s="58"/>
      <c r="G152" s="58"/>
    </row>
    <row r="153" spans="2:8" ht="20" customHeight="1">
      <c r="B153" s="58"/>
      <c r="C153" s="50"/>
      <c r="D153" s="58"/>
      <c r="E153" s="58"/>
      <c r="F153" s="58"/>
      <c r="G153" s="58"/>
    </row>
    <row r="154" spans="2:8" ht="30" customHeight="1">
      <c r="B154" s="58"/>
      <c r="C154" s="50"/>
      <c r="D154" s="58"/>
      <c r="E154" s="58"/>
      <c r="F154" s="58"/>
      <c r="G154" s="58"/>
    </row>
    <row r="155" spans="2:8" ht="42" customHeight="1">
      <c r="B155" s="650" t="str">
        <f ca="1">IF(Nivåfrågor!$E$2&gt;Översikt!L209,Textåterkoppling!$D$242,IF(Nivåfrågor!$E$2=Översikt!L209,Textåterkoppling!$D$245,Textåterkoppling!D248))</f>
        <v xml:space="preserve">Arbetet inom det här området har legat i fas med organisationens samlade systematiska informationssäkerhetsarbete under den senaste tvåårsperioden. Arbetet behöver utvecklas under den kommande tvåårsperioden för att nå en högre samlad nivå i modellen. </v>
      </c>
      <c r="C155" s="650"/>
      <c r="D155" s="650"/>
      <c r="E155" s="650"/>
      <c r="F155" s="650"/>
      <c r="G155" s="650"/>
      <c r="H155" s="650"/>
    </row>
    <row r="156" spans="2:8" ht="5" customHeight="1">
      <c r="B156" s="277"/>
      <c r="C156" s="277"/>
      <c r="D156" s="277"/>
      <c r="E156" s="277"/>
      <c r="F156" s="277"/>
      <c r="G156" s="277"/>
      <c r="H156" s="277"/>
    </row>
    <row r="157" spans="2:8" ht="76" customHeight="1">
      <c r="B157" s="650" t="str">
        <f>Textåterkoppling!D269</f>
        <v>Resultatet inom området beror på vad organisationen lämnat för svar om arbetet med att undersöka medarbetarnas kunskaper (exempelvis hur stor andel som fått svara på frågor) och utbilda dem i informationssäkerhet (exempelvis om det finns ett arbetssätt för utbildning, i vilken mån medarbetarna får utbildning och vad som ingår i utbildningen). Därutöver beror resultatet bland annat på svar om hur väl medarbetarna har tagit till sig och kunnat tillämpa kunskaper från sådan utbildning.</v>
      </c>
      <c r="C157" s="650"/>
      <c r="D157" s="650"/>
      <c r="E157" s="650"/>
      <c r="F157" s="650"/>
      <c r="G157" s="650"/>
      <c r="H157" s="650"/>
    </row>
    <row r="158" spans="2:8" ht="5" customHeight="1" thickBot="1">
      <c r="B158" s="277"/>
      <c r="C158" s="277"/>
      <c r="D158" s="277"/>
      <c r="E158" s="277"/>
      <c r="F158" s="277"/>
      <c r="G158" s="277"/>
      <c r="H158" s="277"/>
    </row>
    <row r="159" spans="2:8" ht="93" customHeight="1" thickBot="1">
      <c r="B159" s="647" t="s">
        <v>679</v>
      </c>
      <c r="C159" s="648"/>
      <c r="D159" s="648"/>
      <c r="E159" s="648"/>
      <c r="F159" s="648"/>
      <c r="G159" s="648"/>
      <c r="H159" s="649"/>
    </row>
    <row r="160" spans="2:8" ht="40" customHeight="1">
      <c r="B160" s="57"/>
      <c r="C160" s="57"/>
      <c r="D160" s="57"/>
      <c r="E160" s="57"/>
      <c r="F160" s="57"/>
      <c r="G160" s="57"/>
      <c r="H160" s="57"/>
    </row>
    <row r="161" spans="2:8" ht="20" customHeight="1">
      <c r="B161" s="58"/>
      <c r="C161" s="50"/>
      <c r="D161" s="58"/>
      <c r="E161" s="58"/>
      <c r="F161" s="58"/>
      <c r="G161" s="58"/>
    </row>
    <row r="162" spans="2:8" ht="20" customHeight="1">
      <c r="B162" s="58"/>
      <c r="C162" s="50"/>
      <c r="D162" s="58"/>
      <c r="E162" s="58"/>
      <c r="F162" s="58"/>
      <c r="G162" s="58"/>
    </row>
    <row r="163" spans="2:8" ht="20" customHeight="1">
      <c r="B163" s="58"/>
      <c r="C163" s="50"/>
      <c r="D163" s="58"/>
      <c r="E163" s="58"/>
      <c r="F163" s="58"/>
      <c r="G163" s="58"/>
    </row>
    <row r="164" spans="2:8" ht="20" customHeight="1">
      <c r="B164" s="58"/>
      <c r="C164" s="50"/>
      <c r="D164" s="58"/>
      <c r="E164" s="58"/>
      <c r="F164" s="58"/>
      <c r="G164" s="58"/>
    </row>
    <row r="165" spans="2:8" ht="20" customHeight="1">
      <c r="B165" s="58"/>
      <c r="C165" s="50"/>
      <c r="D165" s="58"/>
      <c r="E165" s="58"/>
      <c r="F165" s="58"/>
      <c r="G165" s="58"/>
    </row>
    <row r="166" spans="2:8" ht="20" customHeight="1">
      <c r="B166" s="58"/>
      <c r="C166" s="50"/>
      <c r="D166" s="58"/>
      <c r="E166" s="58"/>
      <c r="F166" s="58"/>
      <c r="G166" s="58"/>
    </row>
    <row r="167" spans="2:8" ht="20" customHeight="1">
      <c r="B167" s="58"/>
      <c r="C167" s="50"/>
      <c r="D167" s="58"/>
      <c r="E167" s="58"/>
      <c r="F167" s="58"/>
      <c r="G167" s="58"/>
    </row>
    <row r="168" spans="2:8" ht="20" customHeight="1">
      <c r="B168" s="58"/>
      <c r="C168" s="50"/>
      <c r="D168" s="58"/>
      <c r="E168" s="58"/>
      <c r="F168" s="58"/>
      <c r="G168" s="58"/>
    </row>
    <row r="169" spans="2:8" ht="20" customHeight="1">
      <c r="B169" s="58"/>
      <c r="C169" s="50"/>
      <c r="D169" s="58"/>
      <c r="E169" s="58"/>
      <c r="F169" s="58"/>
      <c r="G169" s="58"/>
    </row>
    <row r="170" spans="2:8" ht="30" customHeight="1">
      <c r="B170" s="58"/>
      <c r="C170" s="50"/>
      <c r="D170" s="58"/>
      <c r="E170" s="58"/>
      <c r="F170" s="58"/>
      <c r="G170" s="58"/>
    </row>
    <row r="171" spans="2:8" ht="43.5" customHeight="1">
      <c r="B171" s="650" t="str">
        <f ca="1">IF(Nivåfrågor!$E$2&gt;Översikt!M209,Textåterkoppling!$D$242,IF(Nivåfrågor!$E$2=Översikt!M209,Textåterkoppling!$D$245,Textåterkoppling!D248))</f>
        <v xml:space="preserve">Arbetet inom det här området har legat i fas med organisationens samlade systematiska informationssäkerhetsarbete under den senaste tvåårsperioden. Arbetet behöver utvecklas under den kommande tvåårsperioden för att nå en högre samlad nivå i modellen. </v>
      </c>
      <c r="C171" s="650"/>
      <c r="D171" s="650"/>
      <c r="E171" s="650"/>
      <c r="F171" s="650"/>
      <c r="G171" s="650"/>
      <c r="H171" s="650"/>
    </row>
    <row r="172" spans="2:8" ht="5" customHeight="1">
      <c r="B172" s="182"/>
      <c r="C172" s="277"/>
      <c r="D172" s="182"/>
      <c r="E172" s="182"/>
      <c r="F172" s="182"/>
      <c r="G172" s="182"/>
      <c r="H172" s="278"/>
    </row>
    <row r="173" spans="2:8" ht="61" customHeight="1" thickBot="1">
      <c r="B173" s="650" t="str">
        <f>Textåterkoppling!D272</f>
        <v>Resultatet inom området beror på vad för svar som lämnats om organisationens val, införande och uppföljning av säkerhetsåtgärder, samt ifall behov kopplade till kris och höjd beredskap har undersökts och hanterats. Därutöver beror resultatet bland annat på svar om ledningens arbete med att säkerställa ständiga förbättringar.</v>
      </c>
      <c r="C173" s="650"/>
      <c r="D173" s="650"/>
      <c r="E173" s="650"/>
      <c r="F173" s="650"/>
      <c r="G173" s="650"/>
      <c r="H173" s="650"/>
    </row>
    <row r="174" spans="2:8" ht="92" customHeight="1" thickBot="1">
      <c r="B174" s="647" t="s">
        <v>680</v>
      </c>
      <c r="C174" s="648"/>
      <c r="D174" s="648"/>
      <c r="E174" s="648"/>
      <c r="F174" s="648"/>
      <c r="G174" s="648"/>
      <c r="H174" s="649"/>
    </row>
    <row r="175" spans="2:8" ht="40" customHeight="1"/>
    <row r="176" spans="2:8" ht="20" customHeight="1">
      <c r="B176" s="58"/>
      <c r="C176" s="50"/>
      <c r="D176" s="58"/>
      <c r="E176" s="58"/>
      <c r="F176" s="58"/>
      <c r="G176" s="58"/>
    </row>
    <row r="177" spans="2:8" ht="20" customHeight="1">
      <c r="B177" s="58"/>
      <c r="C177" s="50"/>
      <c r="D177" s="58"/>
      <c r="E177" s="58"/>
      <c r="F177" s="58"/>
      <c r="G177" s="58"/>
    </row>
    <row r="178" spans="2:8" ht="20" customHeight="1">
      <c r="B178" s="58"/>
      <c r="C178" s="50"/>
      <c r="D178" s="58"/>
      <c r="E178" s="58"/>
      <c r="F178" s="58"/>
      <c r="G178" s="58"/>
    </row>
    <row r="179" spans="2:8" ht="20" customHeight="1">
      <c r="B179" s="58"/>
      <c r="C179" s="50"/>
      <c r="D179" s="58"/>
      <c r="E179" s="58"/>
      <c r="F179" s="58"/>
      <c r="G179" s="58"/>
    </row>
    <row r="180" spans="2:8" ht="20" customHeight="1">
      <c r="B180" s="58"/>
      <c r="C180" s="50"/>
      <c r="D180" s="58"/>
      <c r="E180" s="58"/>
      <c r="F180" s="58"/>
      <c r="G180" s="58"/>
    </row>
    <row r="181" spans="2:8" ht="20" customHeight="1">
      <c r="B181" s="58"/>
      <c r="C181" s="50"/>
      <c r="D181" s="58"/>
      <c r="E181" s="58"/>
      <c r="F181" s="58"/>
      <c r="G181" s="58"/>
    </row>
    <row r="182" spans="2:8" ht="20" customHeight="1">
      <c r="B182" s="58"/>
      <c r="C182" s="50"/>
      <c r="D182" s="58"/>
      <c r="E182" s="58"/>
      <c r="F182" s="58"/>
      <c r="G182" s="58"/>
    </row>
    <row r="183" spans="2:8" ht="20" customHeight="1">
      <c r="B183" s="58"/>
      <c r="C183" s="50"/>
      <c r="D183" s="58"/>
      <c r="E183" s="58"/>
      <c r="F183" s="58"/>
      <c r="G183" s="58"/>
    </row>
    <row r="184" spans="2:8" ht="20" customHeight="1">
      <c r="B184" s="58"/>
      <c r="C184" s="50"/>
      <c r="D184" s="58"/>
      <c r="E184" s="58"/>
      <c r="F184" s="58"/>
      <c r="G184" s="58"/>
    </row>
    <row r="185" spans="2:8" ht="30" customHeight="1">
      <c r="B185" s="58"/>
      <c r="C185" s="50"/>
      <c r="D185" s="58"/>
      <c r="E185" s="58"/>
      <c r="F185" s="58"/>
      <c r="G185" s="58"/>
    </row>
    <row r="186" spans="2:8" ht="43.5" customHeight="1">
      <c r="B186" s="650" t="str">
        <f ca="1">IF(Nivåfrågor!$E$2&gt;Översikt!N209,Textåterkoppling!$D$242,IF(Nivåfrågor!$E$2=Översikt!N209,Textåterkoppling!$D$245,Textåterkoppling!D248))</f>
        <v xml:space="preserve">Arbetet inom det här området har legat i fas med organisationens samlade systematiska informationssäkerhetsarbete under den senaste tvåårsperioden. Arbetet behöver utvecklas under den kommande tvåårsperioden för att nå en högre samlad nivå i modellen. </v>
      </c>
      <c r="C186" s="650"/>
      <c r="D186" s="650"/>
      <c r="E186" s="650"/>
      <c r="F186" s="650"/>
      <c r="G186" s="650"/>
      <c r="H186" s="650"/>
    </row>
    <row r="187" spans="2:8" ht="5" customHeight="1">
      <c r="B187" s="277"/>
      <c r="C187" s="277"/>
      <c r="D187" s="277"/>
      <c r="E187" s="277"/>
      <c r="F187" s="277"/>
      <c r="G187" s="277"/>
      <c r="H187" s="277"/>
    </row>
    <row r="188" spans="2:8" ht="105" customHeight="1">
      <c r="B188" s="650" t="str">
        <f>Textåterkoppling!D275</f>
        <v>Resultatet inom området beror på vad organisationen lämnat för svar om uppföljning och utvärdering av de olika arbetssätten inom informationssäkerhetsarbetet och om uppföljning av vissa resultat av arbetet (exempelvis om organisationen följt upp skillnaden mellan genomförda och valda säkerhetsåtgärder). Därutöver beror resultatet bland annat på svar om i vilken mån organisationen undersökt medarbetarnas kunskaper och synpunkter vad gäller informationssäkerhetsarbetet (exempelvis hur väl medarbetarna tagit till sig och tillämpat kunskaper från genomförd utbildning samt vad medarbetarna uppfattat för framgångsfaktorer respektive hinder för att arbeta informationssäkerhet).</v>
      </c>
      <c r="C188" s="650"/>
      <c r="D188" s="650"/>
      <c r="E188" s="650"/>
      <c r="F188" s="650"/>
      <c r="G188" s="650"/>
      <c r="H188" s="650"/>
    </row>
    <row r="189" spans="2:8" ht="5" customHeight="1" thickBot="1">
      <c r="B189" s="277"/>
      <c r="C189" s="277"/>
      <c r="D189" s="277"/>
      <c r="E189" s="277"/>
      <c r="F189" s="277"/>
      <c r="G189" s="277"/>
      <c r="H189" s="277"/>
    </row>
    <row r="190" spans="2:8" ht="43" customHeight="1" thickBot="1">
      <c r="B190" s="647" t="s">
        <v>681</v>
      </c>
      <c r="C190" s="648"/>
      <c r="D190" s="648"/>
      <c r="E190" s="648"/>
      <c r="F190" s="648"/>
      <c r="G190" s="648"/>
      <c r="H190" s="649"/>
    </row>
    <row r="191" spans="2:8" ht="40" customHeight="1">
      <c r="B191" s="58"/>
      <c r="C191" s="50"/>
      <c r="D191" s="58"/>
      <c r="E191" s="58"/>
      <c r="F191" s="58"/>
      <c r="G191" s="58"/>
    </row>
    <row r="192" spans="2:8" ht="20" customHeight="1">
      <c r="B192" s="58"/>
      <c r="C192" s="50"/>
      <c r="D192" s="58"/>
      <c r="E192" s="58"/>
      <c r="F192" s="58"/>
      <c r="G192" s="58"/>
    </row>
    <row r="193" spans="2:8" ht="20" customHeight="1">
      <c r="B193" s="58"/>
      <c r="C193" s="50"/>
      <c r="D193" s="58"/>
      <c r="E193" s="58"/>
      <c r="F193" s="58"/>
      <c r="G193" s="58"/>
    </row>
    <row r="194" spans="2:8" ht="20" customHeight="1">
      <c r="B194" s="58"/>
      <c r="C194" s="50"/>
      <c r="D194" s="58"/>
      <c r="E194" s="58"/>
      <c r="F194" s="58"/>
      <c r="G194" s="58"/>
    </row>
    <row r="195" spans="2:8" ht="20" customHeight="1">
      <c r="B195" s="58"/>
      <c r="C195" s="50"/>
      <c r="D195" s="58"/>
      <c r="E195" s="58"/>
      <c r="F195" s="58"/>
      <c r="G195" s="58"/>
    </row>
    <row r="196" spans="2:8" ht="20" customHeight="1">
      <c r="B196" s="58"/>
      <c r="C196" s="50"/>
      <c r="D196" s="58"/>
      <c r="E196" s="58"/>
      <c r="F196" s="58"/>
      <c r="G196" s="58"/>
    </row>
    <row r="197" spans="2:8" ht="20" customHeight="1">
      <c r="B197" s="58"/>
      <c r="C197" s="50"/>
      <c r="D197" s="58"/>
      <c r="E197" s="58"/>
      <c r="F197" s="58"/>
      <c r="G197" s="58"/>
    </row>
    <row r="198" spans="2:8" ht="20" customHeight="1">
      <c r="B198" s="58"/>
      <c r="C198" s="50"/>
      <c r="D198" s="58"/>
      <c r="E198" s="58"/>
      <c r="F198" s="58"/>
      <c r="G198" s="58"/>
    </row>
    <row r="199" spans="2:8" ht="20" customHeight="1">
      <c r="B199" s="58"/>
      <c r="C199" s="50"/>
      <c r="D199" s="58"/>
      <c r="E199" s="58"/>
      <c r="F199" s="58"/>
      <c r="G199" s="58"/>
    </row>
    <row r="200" spans="2:8" ht="20" customHeight="1">
      <c r="B200" s="58"/>
      <c r="C200" s="50"/>
      <c r="D200" s="58"/>
      <c r="E200" s="58"/>
      <c r="F200" s="58"/>
      <c r="G200" s="58"/>
    </row>
    <row r="201" spans="2:8" ht="30" customHeight="1">
      <c r="B201" s="58"/>
      <c r="C201" s="50"/>
      <c r="D201" s="58"/>
      <c r="E201" s="58"/>
      <c r="F201" s="58"/>
      <c r="G201" s="58"/>
    </row>
    <row r="202" spans="2:8" ht="48" customHeight="1">
      <c r="B202" s="650" t="str">
        <f ca="1">IF(Nivåfrågor!$E$2&gt;Översikt!O209,Textåterkoppling!$D$242,IF(Nivåfrågor!$E$2=Översikt!O209,Textåterkoppling!$D$245,Textåterkoppling!D248))</f>
        <v xml:space="preserve">Arbetet inom det här området har legat i fas med organisationens samlade systematiska informationssäkerhetsarbete under den senaste tvåårsperioden. Arbetet behöver utvecklas under den kommande tvåårsperioden för att nå en högre samlad nivå i modellen. </v>
      </c>
      <c r="C202" s="650"/>
      <c r="D202" s="650"/>
      <c r="E202" s="650"/>
      <c r="F202" s="650"/>
      <c r="G202" s="650"/>
      <c r="H202" s="650"/>
    </row>
    <row r="203" spans="2:8" ht="5" customHeight="1">
      <c r="B203" s="277"/>
      <c r="C203" s="277"/>
      <c r="D203" s="277"/>
      <c r="E203" s="277"/>
      <c r="F203" s="277"/>
      <c r="G203" s="277"/>
      <c r="H203" s="277"/>
    </row>
    <row r="204" spans="2:8" ht="35" customHeight="1">
      <c r="B204" s="650" t="str">
        <f>Textåterkoppling!D278</f>
        <v>Resultatet inom området beror på vad organisationen lämnat för svar om sitt arbete med upphandling avseende informationsbehandling (exempelvis om ett arbetssätt finns, hur det tillämpas och vad det innehåller).</v>
      </c>
      <c r="C204" s="650"/>
      <c r="D204" s="650"/>
      <c r="E204" s="650"/>
      <c r="F204" s="650"/>
      <c r="G204" s="650"/>
      <c r="H204" s="650"/>
    </row>
    <row r="205" spans="2:8" ht="15" customHeight="1" thickBot="1">
      <c r="B205" s="277"/>
      <c r="C205" s="277"/>
      <c r="D205" s="277"/>
      <c r="E205" s="277"/>
      <c r="F205" s="277"/>
      <c r="G205" s="277"/>
      <c r="H205" s="277"/>
    </row>
    <row r="206" spans="2:8" ht="45" customHeight="1" thickBot="1">
      <c r="B206" s="647" t="s">
        <v>682</v>
      </c>
      <c r="C206" s="648"/>
      <c r="D206" s="648"/>
      <c r="E206" s="648"/>
      <c r="F206" s="648"/>
      <c r="G206" s="648"/>
      <c r="H206" s="649"/>
    </row>
    <row r="207" spans="2:8" ht="40" customHeight="1">
      <c r="B207" s="60"/>
      <c r="C207" s="60"/>
      <c r="D207" s="60"/>
      <c r="E207" s="60"/>
      <c r="F207" s="60"/>
      <c r="G207" s="60"/>
      <c r="H207" s="60"/>
    </row>
    <row r="208" spans="2:8" ht="20" customHeight="1">
      <c r="B208" s="58"/>
      <c r="C208" s="50"/>
      <c r="D208" s="58"/>
      <c r="E208" s="58"/>
      <c r="F208" s="58"/>
      <c r="G208" s="58"/>
    </row>
    <row r="209" spans="2:9" ht="20" customHeight="1">
      <c r="B209" s="58"/>
      <c r="C209" s="50"/>
      <c r="D209" s="58"/>
      <c r="E209" s="58"/>
      <c r="F209" s="58"/>
      <c r="G209" s="58"/>
    </row>
    <row r="210" spans="2:9" ht="20" customHeight="1">
      <c r="B210" s="58"/>
      <c r="C210" s="50"/>
      <c r="D210" s="58"/>
      <c r="E210" s="58"/>
      <c r="F210" s="58"/>
      <c r="G210" s="58"/>
    </row>
    <row r="211" spans="2:9" ht="20" customHeight="1">
      <c r="B211" s="58"/>
      <c r="C211" s="50"/>
      <c r="D211" s="58"/>
      <c r="E211" s="58"/>
      <c r="F211" s="58"/>
      <c r="G211" s="58"/>
    </row>
    <row r="212" spans="2:9" ht="20" customHeight="1">
      <c r="B212" s="58"/>
      <c r="C212" s="50"/>
      <c r="D212" s="58"/>
      <c r="E212" s="58"/>
      <c r="F212" s="58"/>
      <c r="G212" s="58"/>
    </row>
    <row r="213" spans="2:9" ht="20" customHeight="1">
      <c r="B213" s="58"/>
      <c r="C213" s="50"/>
      <c r="D213" s="58"/>
      <c r="E213" s="58"/>
      <c r="F213" s="58"/>
      <c r="G213" s="58"/>
    </row>
    <row r="214" spans="2:9" ht="20" customHeight="1">
      <c r="B214" s="58"/>
      <c r="C214" s="50"/>
      <c r="D214" s="58"/>
      <c r="E214" s="58"/>
      <c r="F214" s="58"/>
      <c r="G214" s="58"/>
    </row>
    <row r="215" spans="2:9" ht="20" customHeight="1">
      <c r="B215" s="58"/>
      <c r="C215" s="50"/>
      <c r="D215" s="58"/>
      <c r="E215" s="58"/>
      <c r="F215" s="58"/>
      <c r="G215" s="58"/>
    </row>
    <row r="216" spans="2:9" ht="20" customHeight="1">
      <c r="B216" s="58"/>
      <c r="C216" s="50"/>
      <c r="D216" s="58"/>
      <c r="E216" s="58"/>
      <c r="F216" s="58"/>
      <c r="G216" s="58"/>
    </row>
    <row r="217" spans="2:9" ht="30" customHeight="1">
      <c r="B217" s="58"/>
      <c r="C217" s="50"/>
      <c r="D217" s="58"/>
      <c r="E217" s="58"/>
      <c r="F217" s="58"/>
      <c r="G217" s="58"/>
    </row>
    <row r="218" spans="2:9" ht="43.5" customHeight="1">
      <c r="B218" s="650" t="str">
        <f ca="1">IF(Nivåfrågor!$E$2&gt;Översikt!P209,Textåterkoppling!$D$242,IF(Nivåfrågor!$E$2=Översikt!P209,Textåterkoppling!$D$245,Textåterkoppling!D248))</f>
        <v xml:space="preserve">Arbetet inom det här området har legat i fas med organisationens samlade systematiska informationssäkerhetsarbete under den senaste tvåårsperioden. Arbetet behöver utvecklas under den kommande tvåårsperioden för att nå en högre samlad nivå i modellen. </v>
      </c>
      <c r="C218" s="650"/>
      <c r="D218" s="650"/>
      <c r="E218" s="650"/>
      <c r="F218" s="650"/>
      <c r="G218" s="650"/>
      <c r="H218" s="650"/>
    </row>
    <row r="219" spans="2:9" ht="5" customHeight="1">
      <c r="B219" s="182"/>
      <c r="C219" s="277"/>
      <c r="D219" s="182"/>
      <c r="E219" s="182"/>
      <c r="F219" s="182"/>
      <c r="G219" s="182"/>
      <c r="H219" s="278"/>
    </row>
    <row r="220" spans="2:9" ht="39" customHeight="1">
      <c r="B220" s="650" t="str">
        <f>Textåterkoppling!D281</f>
        <v>Resultatet inom området beror bland annat på vad organisationen lämnat för svar om ledningens styrning och kontroll och uppföljningsarbete, respektive om undersökningar av medarbetarnas kunskaper och synpunkter vad gäller informationssäkerhetsarbetet.</v>
      </c>
      <c r="C220" s="650"/>
      <c r="D220" s="650"/>
      <c r="E220" s="650"/>
      <c r="F220" s="650"/>
      <c r="G220" s="650"/>
      <c r="H220" s="650"/>
    </row>
    <row r="221" spans="2:9" ht="16" customHeight="1" thickBot="1">
      <c r="B221" s="277"/>
      <c r="C221" s="277"/>
      <c r="D221" s="277"/>
      <c r="E221" s="277"/>
      <c r="F221" s="277"/>
      <c r="G221" s="277"/>
      <c r="H221" s="277"/>
    </row>
    <row r="222" spans="2:9" ht="77" customHeight="1" thickBot="1">
      <c r="B222" s="647" t="s">
        <v>683</v>
      </c>
      <c r="C222" s="648"/>
      <c r="D222" s="648"/>
      <c r="E222" s="648"/>
      <c r="F222" s="648"/>
      <c r="G222" s="648"/>
      <c r="H222" s="649"/>
    </row>
    <row r="223" spans="2:9" ht="40" customHeight="1">
      <c r="B223" s="58"/>
      <c r="C223" s="50"/>
      <c r="D223" s="58"/>
      <c r="E223" s="58"/>
      <c r="F223" s="58"/>
      <c r="G223" s="58"/>
    </row>
    <row r="224" spans="2:9" ht="27" customHeight="1">
      <c r="B224" s="638" t="s">
        <v>334</v>
      </c>
      <c r="C224" s="639"/>
      <c r="D224" s="639"/>
      <c r="E224" s="639"/>
      <c r="F224" s="639"/>
      <c r="G224" s="639"/>
      <c r="H224" s="639"/>
      <c r="I224" s="639"/>
    </row>
    <row r="225" spans="1:9" ht="37" customHeight="1">
      <c r="B225" s="640" t="s">
        <v>340</v>
      </c>
      <c r="C225" s="640"/>
      <c r="D225" s="640"/>
      <c r="E225" s="640"/>
      <c r="F225" s="640"/>
      <c r="G225" s="640"/>
      <c r="H225" s="640"/>
      <c r="I225" s="88"/>
    </row>
    <row r="226" spans="1:9" ht="57" customHeight="1">
      <c r="B226" s="640" t="s">
        <v>684</v>
      </c>
      <c r="C226" s="640"/>
      <c r="D226" s="640"/>
      <c r="E226" s="640"/>
      <c r="F226" s="640"/>
      <c r="G226" s="640"/>
      <c r="H226" s="640"/>
      <c r="I226" s="88"/>
    </row>
    <row r="227" spans="1:9" ht="46" customHeight="1">
      <c r="B227" s="640" t="s">
        <v>358</v>
      </c>
      <c r="C227" s="640"/>
      <c r="D227" s="640"/>
      <c r="E227" s="640"/>
      <c r="F227" s="640"/>
      <c r="G227" s="640"/>
      <c r="H227" s="640"/>
      <c r="I227" s="88"/>
    </row>
    <row r="228" spans="1:9" ht="40" customHeight="1">
      <c r="B228" s="280"/>
      <c r="C228" s="280"/>
      <c r="D228" s="280"/>
      <c r="E228" s="280"/>
      <c r="F228" s="280"/>
      <c r="G228" s="280"/>
      <c r="H228" s="280"/>
      <c r="I228" s="88"/>
    </row>
    <row r="229" spans="1:9" ht="10.5" customHeight="1">
      <c r="B229" s="254"/>
      <c r="C229" s="255"/>
      <c r="D229" s="255"/>
      <c r="E229" s="255"/>
      <c r="F229" s="255"/>
      <c r="G229" s="255"/>
      <c r="H229" s="255"/>
      <c r="I229" s="256"/>
    </row>
    <row r="230" spans="1:9" ht="21" customHeight="1">
      <c r="B230" s="625" t="str">
        <f>Textåterkoppling!D79</f>
        <v>Systematiskt och riskbaserat informationssäkerhetsarbete</v>
      </c>
      <c r="C230" s="626"/>
      <c r="D230" s="626"/>
      <c r="E230" s="626"/>
      <c r="F230" s="626"/>
      <c r="G230" s="626"/>
      <c r="H230" s="626"/>
      <c r="I230" s="627"/>
    </row>
    <row r="231" spans="1:9" ht="10" customHeight="1">
      <c r="A231" s="59"/>
      <c r="B231" s="257"/>
      <c r="C231" s="258"/>
      <c r="D231" s="258"/>
      <c r="E231" s="258"/>
      <c r="F231" s="258"/>
      <c r="G231" s="258"/>
      <c r="H231" s="258"/>
      <c r="I231" s="259"/>
    </row>
    <row r="232" spans="1:9" s="116" customFormat="1" ht="45" customHeight="1">
      <c r="A232" s="125"/>
      <c r="B232" s="260">
        <f ca="1">Textåterkoppling!B81</f>
        <v>0</v>
      </c>
      <c r="C232" s="629" t="str">
        <f>Textåterkoppling!D81</f>
        <v xml:space="preserve">4 § Myndigheten ska bedriva ett systematiskt och riskbaserat informationssäkerhetsarbete med stöd av standarderna SS-EN ISO/IEC 27001:2017 Informationsteknik - Säkerhetstekniker - Ledningssystem för informationssäkerhet - Krav och SS-EN ISO/IEC 27002:2017 Informationsteknik - Säkerhetstekniker - Riktlinjer för informationssäkerhetsåtgärder eller motsvarande. </v>
      </c>
      <c r="D232" s="629"/>
      <c r="E232" s="629"/>
      <c r="F232" s="629"/>
      <c r="G232" s="629"/>
      <c r="H232" s="629"/>
      <c r="I232" s="261"/>
    </row>
    <row r="233" spans="1:9" s="116" customFormat="1" ht="10" customHeight="1">
      <c r="A233" s="125"/>
      <c r="B233" s="260"/>
      <c r="C233" s="262"/>
      <c r="D233" s="262"/>
      <c r="E233" s="262"/>
      <c r="F233" s="262"/>
      <c r="G233" s="262"/>
      <c r="H233" s="262"/>
      <c r="I233" s="261"/>
    </row>
    <row r="234" spans="1:9" s="126" customFormat="1" ht="18" customHeight="1">
      <c r="B234" s="260"/>
      <c r="C234" s="636" t="str">
        <f>Textåterkoppling!D83</f>
        <v xml:space="preserve">Hur informationssäkerhetsarbetet ska utformas </v>
      </c>
      <c r="D234" s="636"/>
      <c r="E234" s="636"/>
      <c r="F234" s="636"/>
      <c r="G234" s="636"/>
      <c r="H234" s="636"/>
      <c r="I234" s="263"/>
    </row>
    <row r="235" spans="1:9" s="116" customFormat="1" ht="30" customHeight="1">
      <c r="A235" s="125"/>
      <c r="B235" s="260">
        <f ca="1">Textåterkoppling!B85</f>
        <v>0</v>
      </c>
      <c r="C235" s="629" t="str">
        <f>Textåterkoppling!D85</f>
        <v xml:space="preserve">5 § Informationssäkerhetsarbetet ska utformas utifrån de risker och behov myndigheten identifierar. Det ska omfatta all behandling av information som myndigheten ansvarar för och integreras med myndighetens befintliga sätt att leda och styra sin organisation. </v>
      </c>
      <c r="D235" s="629"/>
      <c r="E235" s="629"/>
      <c r="F235" s="629"/>
      <c r="G235" s="629"/>
      <c r="H235" s="629"/>
      <c r="I235" s="261"/>
    </row>
    <row r="236" spans="1:9" s="116" customFormat="1" ht="5" customHeight="1">
      <c r="A236" s="125"/>
      <c r="B236" s="260"/>
      <c r="C236" s="262"/>
      <c r="D236" s="262"/>
      <c r="E236" s="262"/>
      <c r="F236" s="262"/>
      <c r="G236" s="262"/>
      <c r="H236" s="262"/>
      <c r="I236" s="261"/>
    </row>
    <row r="237" spans="1:9" s="116" customFormat="1" ht="15" customHeight="1">
      <c r="A237" s="125"/>
      <c r="B237" s="260"/>
      <c r="C237" s="629" t="str">
        <f>Textåterkoppling!D87</f>
        <v xml:space="preserve">När myndigheten utformar informationssäkerhetsarbetet ska den </v>
      </c>
      <c r="D237" s="629"/>
      <c r="E237" s="629"/>
      <c r="F237" s="629"/>
      <c r="G237" s="629"/>
      <c r="H237" s="629"/>
      <c r="I237" s="261"/>
    </row>
    <row r="238" spans="1:9" s="116" customFormat="1" ht="5" customHeight="1">
      <c r="A238" s="125"/>
      <c r="B238" s="260"/>
      <c r="C238" s="262"/>
      <c r="D238" s="262"/>
      <c r="E238" s="262"/>
      <c r="F238" s="262"/>
      <c r="G238" s="262"/>
      <c r="H238" s="262"/>
      <c r="I238" s="261"/>
    </row>
    <row r="239" spans="1:9" s="116" customFormat="1" ht="30" customHeight="1">
      <c r="A239" s="125"/>
      <c r="B239" s="260">
        <f>Textåterkoppling!C89</f>
        <v>0</v>
      </c>
      <c r="C239" s="630" t="str">
        <f>Textåterkoppling!D89</f>
        <v xml:space="preserve">1. säkerställa att det finns en informationssäkerhetspolicy där ledningens målsättning med och inriktning för informationssäkerhetsarbetet framgår, </v>
      </c>
      <c r="D239" s="630"/>
      <c r="E239" s="630"/>
      <c r="F239" s="630"/>
      <c r="G239" s="630"/>
      <c r="H239" s="630"/>
      <c r="I239" s="261"/>
    </row>
    <row r="240" spans="1:9" s="116" customFormat="1" ht="30" customHeight="1">
      <c r="A240" s="125"/>
      <c r="B240" s="260">
        <f>Textåterkoppling!C90</f>
        <v>0</v>
      </c>
      <c r="C240" s="630" t="str">
        <f>Textåterkoppling!D90</f>
        <v xml:space="preserve">2. tydliggöra myndighetsledningens och den övriga organisationens ansvar, inklusive den eller de som utses att leda och samordna informationssäkerhetsarbetet, och ge dessa befattningar de befogenheter som behövs,  </v>
      </c>
      <c r="D240" s="630"/>
      <c r="E240" s="630"/>
      <c r="F240" s="630"/>
      <c r="G240" s="630"/>
      <c r="H240" s="630"/>
      <c r="I240" s="261"/>
    </row>
    <row r="241" spans="1:10" s="116" customFormat="1" ht="15" customHeight="1">
      <c r="A241" s="125"/>
      <c r="B241" s="260">
        <f>Textåterkoppling!C91</f>
        <v>0</v>
      </c>
      <c r="C241" s="630" t="str">
        <f>Textåterkoppling!D91</f>
        <v>3. säkerställa att informationssäkerhetsarbetet tilldelas nödvändiga resurser,</v>
      </c>
      <c r="D241" s="630"/>
      <c r="E241" s="630"/>
      <c r="F241" s="630"/>
      <c r="G241" s="630"/>
      <c r="H241" s="630"/>
      <c r="I241" s="261"/>
    </row>
    <row r="242" spans="1:10" s="116" customFormat="1" ht="15" customHeight="1">
      <c r="A242" s="125"/>
      <c r="B242" s="260">
        <f>Textåterkoppling!C92</f>
        <v>0</v>
      </c>
      <c r="C242" s="630" t="str">
        <f>Textåterkoppling!D92</f>
        <v>4. upprätta de interna regler, arbetssätt och stöd som behövs, och</v>
      </c>
      <c r="D242" s="630"/>
      <c r="E242" s="630"/>
      <c r="F242" s="630"/>
      <c r="G242" s="630"/>
      <c r="H242" s="630"/>
      <c r="I242" s="261"/>
    </row>
    <row r="243" spans="1:10" s="116" customFormat="1" ht="15" customHeight="1">
      <c r="A243" s="125"/>
      <c r="B243" s="260">
        <f>Textåterkoppling!C93</f>
        <v>0</v>
      </c>
      <c r="C243" s="630" t="str">
        <f>Textåterkoppling!D93</f>
        <v xml:space="preserve">5. säkerställa att innehållet i myndighetens interna regler, arbetssätt och stöd utvärderas samt vid behov anpassas. </v>
      </c>
      <c r="D243" s="630"/>
      <c r="E243" s="630"/>
      <c r="F243" s="630"/>
      <c r="G243" s="630"/>
      <c r="H243" s="630"/>
      <c r="I243" s="261"/>
    </row>
    <row r="244" spans="1:10" s="116" customFormat="1" ht="5" customHeight="1">
      <c r="A244" s="125"/>
      <c r="B244" s="260"/>
      <c r="C244" s="262"/>
      <c r="D244" s="262"/>
      <c r="E244" s="262"/>
      <c r="F244" s="262"/>
      <c r="G244" s="262"/>
      <c r="H244" s="262"/>
      <c r="I244" s="261"/>
    </row>
    <row r="245" spans="1:10" s="116" customFormat="1" ht="15" customHeight="1">
      <c r="A245" s="125"/>
      <c r="B245" s="260"/>
      <c r="C245" s="629" t="str">
        <f>Textåterkoppling!D95</f>
        <v xml:space="preserve">Utformningen av informationssäkerhetsarbetet ska dokumenteras. </v>
      </c>
      <c r="D245" s="629"/>
      <c r="E245" s="629"/>
      <c r="F245" s="629"/>
      <c r="G245" s="629"/>
      <c r="H245" s="629"/>
      <c r="I245" s="261"/>
    </row>
    <row r="246" spans="1:10" s="116" customFormat="1" ht="10" customHeight="1">
      <c r="A246" s="125"/>
      <c r="B246" s="260"/>
      <c r="C246" s="262"/>
      <c r="D246" s="262"/>
      <c r="E246" s="262"/>
      <c r="F246" s="262"/>
      <c r="G246" s="262"/>
      <c r="H246" s="262"/>
      <c r="I246" s="261"/>
    </row>
    <row r="247" spans="1:10" s="116" customFormat="1" ht="18" customHeight="1">
      <c r="A247" s="125"/>
      <c r="B247" s="260"/>
      <c r="C247" s="636" t="str">
        <f>Textåterkoppling!D97</f>
        <v>Hur informationssäkerhetsarbetet ska bedrivas</v>
      </c>
      <c r="D247" s="636"/>
      <c r="E247" s="636"/>
      <c r="F247" s="636"/>
      <c r="G247" s="636"/>
      <c r="H247" s="636"/>
      <c r="I247" s="263"/>
    </row>
    <row r="248" spans="1:10" s="116" customFormat="1" ht="15" customHeight="1">
      <c r="A248" s="125"/>
      <c r="B248" s="260">
        <f ca="1">Textåterkoppling!B99</f>
        <v>0</v>
      </c>
      <c r="C248" s="629" t="str">
        <f>Textåterkoppling!D99</f>
        <v xml:space="preserve">6 § Myndigheten ska säkerställa att informationssäkerhetsarbetet är systematiskt och riskbaserat genom att  </v>
      </c>
      <c r="D248" s="629"/>
      <c r="E248" s="629"/>
      <c r="F248" s="629"/>
      <c r="G248" s="629"/>
      <c r="H248" s="629"/>
      <c r="I248" s="261"/>
    </row>
    <row r="249" spans="1:10" s="116" customFormat="1" ht="5" customHeight="1">
      <c r="A249" s="125"/>
      <c r="B249" s="260"/>
      <c r="C249" s="262"/>
      <c r="D249" s="262"/>
      <c r="E249" s="262"/>
      <c r="F249" s="262"/>
      <c r="G249" s="262"/>
      <c r="H249" s="262"/>
      <c r="I249" s="261"/>
    </row>
    <row r="250" spans="1:10" s="116" customFormat="1" ht="30" customHeight="1">
      <c r="A250" s="125"/>
      <c r="B250" s="260">
        <f ca="1">Textåterkoppling!C101</f>
        <v>0</v>
      </c>
      <c r="C250" s="630" t="str">
        <f>Textåterkoppling!D101</f>
        <v>1. klassa sin information avseende konfidentialitet, riktighet och tillgänglighet i olika nivåer utifrån vilka konsekvenser ett bristande skydd kan få (informationsklassning),</v>
      </c>
      <c r="D250" s="630"/>
      <c r="E250" s="630"/>
      <c r="F250" s="630"/>
      <c r="G250" s="630"/>
      <c r="H250" s="630"/>
      <c r="I250" s="261"/>
    </row>
    <row r="251" spans="1:10" s="116" customFormat="1" ht="15" customHeight="1">
      <c r="A251" s="125"/>
      <c r="B251" s="260">
        <f ca="1">Textåterkoppling!C102</f>
        <v>0</v>
      </c>
      <c r="C251" s="630" t="str">
        <f>Textåterkoppling!D102</f>
        <v xml:space="preserve">2. identifiera, analysera och värdera risker för sin information (riskbedömning), </v>
      </c>
      <c r="D251" s="630"/>
      <c r="E251" s="630"/>
      <c r="F251" s="630"/>
      <c r="G251" s="630"/>
      <c r="H251" s="630"/>
      <c r="I251" s="261"/>
      <c r="J251" s="127"/>
    </row>
    <row r="252" spans="1:10" s="116" customFormat="1" ht="30" customHeight="1">
      <c r="A252" s="125"/>
      <c r="B252" s="260">
        <f ca="1">Textåterkoppling!C103</f>
        <v>0</v>
      </c>
      <c r="C252" s="630" t="str">
        <f>Textåterkoppling!D103</f>
        <v xml:space="preserve">3. utifrån genomförd informationsklassning och riskbedömning identifiera behov av och införa ändamålsenliga och proportionella säkerhetsåtgärder, och </v>
      </c>
      <c r="D252" s="630"/>
      <c r="E252" s="630"/>
      <c r="F252" s="630"/>
      <c r="G252" s="630"/>
      <c r="H252" s="630"/>
      <c r="I252" s="261"/>
    </row>
    <row r="253" spans="1:10" s="116" customFormat="1" ht="15" customHeight="1">
      <c r="A253" s="125"/>
      <c r="B253" s="260">
        <f ca="1">Textåterkoppling!C104</f>
        <v>0</v>
      </c>
      <c r="C253" s="630" t="str">
        <f>Textåterkoppling!D104</f>
        <v xml:space="preserve">4. utvärdera säkerhetsåtgärderna och vid behov anpassa skyddet av informationen. I arbetet ingår att genomföra en gapanalys. </v>
      </c>
      <c r="D253" s="630"/>
      <c r="E253" s="630"/>
      <c r="F253" s="630"/>
      <c r="G253" s="630"/>
      <c r="H253" s="630"/>
      <c r="I253" s="261"/>
    </row>
    <row r="254" spans="1:10" s="116" customFormat="1" ht="5" customHeight="1">
      <c r="A254" s="125"/>
      <c r="B254" s="260"/>
      <c r="C254" s="629"/>
      <c r="D254" s="629"/>
      <c r="E254" s="629"/>
      <c r="F254" s="629"/>
      <c r="G254" s="629"/>
      <c r="H254" s="629"/>
      <c r="I254" s="261"/>
    </row>
    <row r="255" spans="1:10" s="116" customFormat="1" ht="15" customHeight="1">
      <c r="A255" s="125"/>
      <c r="B255" s="260"/>
      <c r="C255" s="629" t="str">
        <f>Textåterkoppling!D106</f>
        <v xml:space="preserve">Informationssäkerhetsarbetet och införda säkerhetsåtgärder ska dokumenteras.  </v>
      </c>
      <c r="D255" s="629"/>
      <c r="E255" s="629"/>
      <c r="F255" s="629"/>
      <c r="G255" s="629"/>
      <c r="H255" s="629"/>
      <c r="I255" s="261"/>
    </row>
    <row r="256" spans="1:10" s="116" customFormat="1" ht="10" customHeight="1">
      <c r="A256" s="125"/>
      <c r="B256" s="260"/>
      <c r="C256" s="262"/>
      <c r="D256" s="262"/>
      <c r="E256" s="262"/>
      <c r="F256" s="262"/>
      <c r="G256" s="262"/>
      <c r="H256" s="262"/>
      <c r="I256" s="261"/>
    </row>
    <row r="257" spans="1:9" s="116" customFormat="1" ht="18" customHeight="1">
      <c r="A257" s="125"/>
      <c r="B257" s="260"/>
      <c r="C257" s="636" t="str">
        <f>Textåterkoppling!D108</f>
        <v>När annan statlig myndighet eller en extern aktör behandlar myndighetens information</v>
      </c>
      <c r="D257" s="636"/>
      <c r="E257" s="636"/>
      <c r="F257" s="636"/>
      <c r="G257" s="636"/>
      <c r="H257" s="636"/>
      <c r="I257" s="263"/>
    </row>
    <row r="258" spans="1:9" s="116" customFormat="1" ht="30" customHeight="1">
      <c r="A258" s="125"/>
      <c r="B258" s="260">
        <f>Textåterkoppling!B110</f>
        <v>0</v>
      </c>
      <c r="C258" s="629" t="str">
        <f>Textåterkoppling!D110</f>
        <v xml:space="preserve">7 § I de fall myndigheten överlåter åt en annan statlig myndighet att fullgöra uppgifter som regleras i dessa föreskrifter ska myndigheterna komma överens om och dokumentera vad respektive myndighet ansvarar för samt hantera de risker överlåtelsen innebär. </v>
      </c>
      <c r="D258" s="629"/>
      <c r="E258" s="629"/>
      <c r="F258" s="629"/>
      <c r="G258" s="629"/>
      <c r="H258" s="629"/>
      <c r="I258" s="261"/>
    </row>
    <row r="259" spans="1:9" s="116" customFormat="1" ht="5" customHeight="1">
      <c r="A259" s="125"/>
      <c r="B259" s="260"/>
      <c r="C259" s="629"/>
      <c r="D259" s="629"/>
      <c r="E259" s="629"/>
      <c r="F259" s="629"/>
      <c r="G259" s="629"/>
      <c r="H259" s="629"/>
      <c r="I259" s="261"/>
    </row>
    <row r="260" spans="1:9" s="116" customFormat="1" ht="15" customHeight="1">
      <c r="A260" s="125"/>
      <c r="B260" s="260"/>
      <c r="C260" s="629" t="str">
        <f>Textåterkoppling!D112</f>
        <v>Myndighetens ansvar för att klassa sin information enligt 6 § p.1 kan inte överlåtas.</v>
      </c>
      <c r="D260" s="629"/>
      <c r="E260" s="629"/>
      <c r="F260" s="629"/>
      <c r="G260" s="629"/>
      <c r="H260" s="629"/>
      <c r="I260" s="261"/>
    </row>
    <row r="261" spans="1:9" s="116" customFormat="1" ht="10" customHeight="1">
      <c r="A261" s="125"/>
      <c r="B261" s="260"/>
      <c r="C261" s="262"/>
      <c r="D261" s="262"/>
      <c r="E261" s="262"/>
      <c r="F261" s="262"/>
      <c r="G261" s="262"/>
      <c r="H261" s="262"/>
      <c r="I261" s="261"/>
    </row>
    <row r="262" spans="1:9" s="116" customFormat="1" ht="45" customHeight="1">
      <c r="A262" s="125"/>
      <c r="B262" s="260">
        <f ca="1">Textåterkoppling!B114</f>
        <v>0</v>
      </c>
      <c r="C262" s="629" t="str">
        <f>Textåterkoppling!D114</f>
        <v>8 § Myndigheten ska, innan den låter en extern aktör behandla information, utifrån informationsklassning och riskbedömning, hantera de risker en sådan behandling innebär. Myndigheten ska i avtal ställa krav på vilka säkerhetsåtgärder den externa aktören ska vidta och hur myndigheten följer upp dessa krav.</v>
      </c>
      <c r="D262" s="629"/>
      <c r="E262" s="629"/>
      <c r="F262" s="629"/>
      <c r="G262" s="629"/>
      <c r="H262" s="629"/>
      <c r="I262" s="261"/>
    </row>
    <row r="263" spans="1:9" ht="14.5" customHeight="1">
      <c r="A263" s="59"/>
      <c r="B263" s="264"/>
      <c r="C263" s="265"/>
      <c r="D263" s="265"/>
      <c r="E263" s="265"/>
      <c r="F263" s="265"/>
      <c r="G263" s="265"/>
      <c r="H263" s="265"/>
      <c r="I263" s="266"/>
    </row>
    <row r="264" spans="1:9" ht="21" customHeight="1">
      <c r="A264" s="59"/>
      <c r="B264" s="625" t="str">
        <f>Textåterkoppling!D116</f>
        <v xml:space="preserve">Säkerhetsåtgärder avseende behandling av information </v>
      </c>
      <c r="C264" s="626"/>
      <c r="D264" s="626"/>
      <c r="E264" s="626"/>
      <c r="F264" s="626"/>
      <c r="G264" s="626"/>
      <c r="H264" s="626"/>
      <c r="I264" s="627"/>
    </row>
    <row r="265" spans="1:9" ht="11" customHeight="1">
      <c r="A265" s="59"/>
      <c r="B265" s="264"/>
      <c r="C265" s="258"/>
      <c r="D265" s="258"/>
      <c r="E265" s="258"/>
      <c r="F265" s="258"/>
      <c r="G265" s="258"/>
      <c r="H265" s="258"/>
      <c r="I265" s="259"/>
    </row>
    <row r="266" spans="1:9" ht="18" customHeight="1">
      <c r="A266" s="59"/>
      <c r="B266" s="264"/>
      <c r="C266" s="636" t="str">
        <f>Textåterkoppling!D118</f>
        <v xml:space="preserve">Åtgärder för att säkerställa att personal behandlar information på ett säkert sätt  </v>
      </c>
      <c r="D266" s="636"/>
      <c r="E266" s="636"/>
      <c r="F266" s="636"/>
      <c r="G266" s="636"/>
      <c r="H266" s="636"/>
      <c r="I266" s="259"/>
    </row>
    <row r="267" spans="1:9" s="116" customFormat="1" ht="15" customHeight="1">
      <c r="A267" s="125"/>
      <c r="B267" s="260">
        <f ca="1">Textåterkoppling!B120</f>
        <v>0</v>
      </c>
      <c r="C267" s="628" t="str">
        <f>Textåterkoppling!D120</f>
        <v xml:space="preserve">9 § Myndigheten ska </v>
      </c>
      <c r="D267" s="628"/>
      <c r="E267" s="628"/>
      <c r="F267" s="628"/>
      <c r="G267" s="628"/>
      <c r="H267" s="628"/>
      <c r="I267" s="267"/>
    </row>
    <row r="268" spans="1:9" s="116" customFormat="1" ht="5" customHeight="1">
      <c r="A268" s="125"/>
      <c r="B268" s="260"/>
      <c r="C268" s="629"/>
      <c r="D268" s="629"/>
      <c r="E268" s="629"/>
      <c r="F268" s="629"/>
      <c r="G268" s="629"/>
      <c r="H268" s="629"/>
      <c r="I268" s="268"/>
    </row>
    <row r="269" spans="1:9" s="116" customFormat="1" ht="15" customHeight="1">
      <c r="A269" s="125"/>
      <c r="B269" s="260">
        <f>Textåterkoppling!C122</f>
        <v>0</v>
      </c>
      <c r="C269" s="630" t="str">
        <f>Textåterkoppling!D122</f>
        <v>1. anpassa bakgrundskontroller av egen och inhyrd personal utifrån vilken information personalen ska få åtkomst till,</v>
      </c>
      <c r="D269" s="630"/>
      <c r="E269" s="630"/>
      <c r="F269" s="630"/>
      <c r="G269" s="630"/>
      <c r="H269" s="630"/>
      <c r="I269" s="267"/>
    </row>
    <row r="270" spans="1:9" s="116" customFormat="1" ht="15" customHeight="1">
      <c r="A270" s="125"/>
      <c r="B270" s="260">
        <f ca="1">Textåterkoppling!C123</f>
        <v>0</v>
      </c>
      <c r="C270" s="630" t="str">
        <f>Textåterkoppling!D123</f>
        <v xml:space="preserve">2. hålla egen och inhyrd personal informerad om relevanta interna regler, arbetssätt och stöd,  </v>
      </c>
      <c r="D270" s="630"/>
      <c r="E270" s="630"/>
      <c r="F270" s="630"/>
      <c r="G270" s="630"/>
      <c r="H270" s="630"/>
      <c r="I270" s="267"/>
    </row>
    <row r="271" spans="1:9" s="116" customFormat="1" ht="15" customHeight="1">
      <c r="A271" s="125"/>
      <c r="B271" s="260">
        <f ca="1">Textåterkoppling!C124</f>
        <v>0</v>
      </c>
      <c r="C271" s="630" t="str">
        <f>Textåterkoppling!D124</f>
        <v xml:space="preserve">3. utvärdera att interna regler, arbetssätt och stöd används på avsett sätt,  </v>
      </c>
      <c r="D271" s="630"/>
      <c r="E271" s="630"/>
      <c r="F271" s="630"/>
      <c r="G271" s="630"/>
      <c r="H271" s="630"/>
      <c r="I271" s="267"/>
    </row>
    <row r="272" spans="1:9" s="116" customFormat="1" ht="30" customHeight="1">
      <c r="A272" s="125"/>
      <c r="B272" s="260">
        <f ca="1">Textåterkoppling!C125</f>
        <v>0</v>
      </c>
      <c r="C272" s="630" t="str">
        <f>Textåterkoppling!D125</f>
        <v xml:space="preserve">4. säkerställa att egen och inhyrd personal med utpekade roller i informationssäkerhetsarbetet har tillräcklig kompetens för att kunna utföra sina arbetsuppgifter, och </v>
      </c>
      <c r="D272" s="630"/>
      <c r="E272" s="630"/>
      <c r="F272" s="630"/>
      <c r="G272" s="630"/>
      <c r="H272" s="630"/>
      <c r="I272" s="267"/>
    </row>
    <row r="273" spans="1:10" s="116" customFormat="1" ht="30" customHeight="1">
      <c r="A273" s="125"/>
      <c r="B273" s="260">
        <f ca="1">Textåterkoppling!C126</f>
        <v>0</v>
      </c>
      <c r="C273" s="630" t="str">
        <f>Textåterkoppling!D126</f>
        <v>5. utveckla och upprätthålla kompetens hos egen personal avseende informationssäkerhet genom utbildning, informationsinsatser och övning.</v>
      </c>
      <c r="D273" s="630"/>
      <c r="E273" s="630"/>
      <c r="F273" s="630"/>
      <c r="G273" s="630"/>
      <c r="H273" s="630"/>
      <c r="I273" s="267"/>
    </row>
    <row r="274" spans="1:10" s="116" customFormat="1" ht="10" customHeight="1">
      <c r="A274" s="125"/>
      <c r="B274" s="260"/>
      <c r="C274" s="629"/>
      <c r="D274" s="629"/>
      <c r="E274" s="629"/>
      <c r="F274" s="629"/>
      <c r="G274" s="629"/>
      <c r="H274" s="629"/>
      <c r="I274" s="268"/>
    </row>
    <row r="275" spans="1:10" s="116" customFormat="1" ht="18" customHeight="1">
      <c r="A275" s="125"/>
      <c r="B275" s="260"/>
      <c r="C275" s="636" t="str">
        <f>Textåterkoppling!D128</f>
        <v xml:space="preserve">Åtgärder för att försvåra obehörig tillgång till information i myndighetens lokaler </v>
      </c>
      <c r="D275" s="636"/>
      <c r="E275" s="636"/>
      <c r="F275" s="636"/>
      <c r="G275" s="636"/>
      <c r="H275" s="636"/>
      <c r="I275" s="269"/>
    </row>
    <row r="276" spans="1:10" s="116" customFormat="1" ht="15" customHeight="1">
      <c r="A276" s="125"/>
      <c r="B276" s="260">
        <f>Textåterkoppling!B130</f>
        <v>0</v>
      </c>
      <c r="C276" s="628" t="str">
        <f>Textåterkoppling!D130</f>
        <v>10 § Myndigheten ska identifiera och hantera behovet av</v>
      </c>
      <c r="D276" s="628"/>
      <c r="E276" s="628"/>
      <c r="F276" s="628"/>
      <c r="G276" s="628"/>
      <c r="H276" s="628"/>
      <c r="I276" s="267"/>
    </row>
    <row r="277" spans="1:10" s="116" customFormat="1" ht="5" customHeight="1">
      <c r="A277" s="125"/>
      <c r="B277" s="260"/>
      <c r="C277" s="629"/>
      <c r="D277" s="629"/>
      <c r="E277" s="629"/>
      <c r="F277" s="629"/>
      <c r="G277" s="629"/>
      <c r="H277" s="629"/>
      <c r="I277" s="268"/>
    </row>
    <row r="278" spans="1:10" s="116" customFormat="1" ht="15" customHeight="1">
      <c r="A278" s="125"/>
      <c r="B278" s="260">
        <f>Textåterkoppling!C132</f>
        <v>0</v>
      </c>
      <c r="C278" s="630" t="str">
        <f>Textåterkoppling!D132</f>
        <v xml:space="preserve">1. skalskydd och tillträdesbegränsning för sina lokaler,  </v>
      </c>
      <c r="D278" s="630"/>
      <c r="E278" s="630"/>
      <c r="F278" s="630"/>
      <c r="G278" s="630"/>
      <c r="H278" s="630"/>
      <c r="I278" s="267"/>
    </row>
    <row r="279" spans="1:10" s="116" customFormat="1" ht="15" customHeight="1">
      <c r="A279" s="125"/>
      <c r="B279" s="260">
        <f>Textåterkoppling!C133</f>
        <v>0</v>
      </c>
      <c r="C279" s="630" t="str">
        <f>Textåterkoppling!D133</f>
        <v xml:space="preserve">2. tekniska system för att larma vid obehörigt tillträde till sina lokaler, och  </v>
      </c>
      <c r="D279" s="630"/>
      <c r="E279" s="630"/>
      <c r="F279" s="630"/>
      <c r="G279" s="630"/>
      <c r="H279" s="630"/>
      <c r="I279" s="267"/>
    </row>
    <row r="280" spans="1:10" s="116" customFormat="1" ht="15" customHeight="1">
      <c r="A280" s="125"/>
      <c r="B280" s="260">
        <f>Textåterkoppling!C134</f>
        <v>0</v>
      </c>
      <c r="C280" s="630" t="str">
        <f>Textåterkoppling!D134</f>
        <v xml:space="preserve">3. att dela in sina lokaler i fysiskt separerade zoner. </v>
      </c>
      <c r="D280" s="630"/>
      <c r="E280" s="630"/>
      <c r="F280" s="630"/>
      <c r="G280" s="630"/>
      <c r="H280" s="630"/>
      <c r="I280" s="267"/>
    </row>
    <row r="281" spans="1:10" s="116" customFormat="1" ht="10" customHeight="1">
      <c r="A281" s="125"/>
      <c r="B281" s="260"/>
      <c r="C281" s="629"/>
      <c r="D281" s="629"/>
      <c r="E281" s="629"/>
      <c r="F281" s="629"/>
      <c r="G281" s="629"/>
      <c r="H281" s="629"/>
      <c r="I281" s="268"/>
    </row>
    <row r="282" spans="1:10" s="116" customFormat="1" ht="18" customHeight="1">
      <c r="A282" s="125"/>
      <c r="B282" s="260"/>
      <c r="C282" s="636" t="str">
        <f>Textåterkoppling!D136</f>
        <v>Åtgärder för att hantera incidenter och avvikelser</v>
      </c>
      <c r="D282" s="636"/>
      <c r="E282" s="636"/>
      <c r="F282" s="636"/>
      <c r="G282" s="636"/>
      <c r="H282" s="636"/>
      <c r="I282" s="269"/>
    </row>
    <row r="283" spans="1:10" s="116" customFormat="1" ht="15" customHeight="1">
      <c r="A283" s="125"/>
      <c r="B283" s="260">
        <f ca="1">Textåterkoppling!B138</f>
        <v>0</v>
      </c>
      <c r="C283" s="628" t="str">
        <f>Textåterkoppling!D138</f>
        <v>11 §  Myndigheten ska ha förmåga att</v>
      </c>
      <c r="D283" s="628"/>
      <c r="E283" s="628"/>
      <c r="F283" s="628"/>
      <c r="G283" s="628"/>
      <c r="H283" s="628"/>
      <c r="I283" s="267"/>
    </row>
    <row r="284" spans="1:10" s="116" customFormat="1" ht="5" customHeight="1">
      <c r="A284" s="125"/>
      <c r="B284" s="260"/>
      <c r="C284" s="629"/>
      <c r="D284" s="629"/>
      <c r="E284" s="629"/>
      <c r="F284" s="629"/>
      <c r="G284" s="629"/>
      <c r="H284" s="629"/>
      <c r="I284" s="268"/>
    </row>
    <row r="285" spans="1:10" s="116" customFormat="1" ht="15" customHeight="1">
      <c r="A285" s="125"/>
      <c r="B285" s="260">
        <f ca="1">Textåterkoppling!C140</f>
        <v>0</v>
      </c>
      <c r="C285" s="630" t="str">
        <f>Textåterkoppling!D140</f>
        <v>1. skyndsamt upptäcka och bedöma incidenter och avvikelser,</v>
      </c>
      <c r="D285" s="630"/>
      <c r="E285" s="630"/>
      <c r="F285" s="630"/>
      <c r="G285" s="630"/>
      <c r="H285" s="630"/>
      <c r="I285" s="267"/>
    </row>
    <row r="286" spans="1:10" s="116" customFormat="1" ht="15" customHeight="1">
      <c r="A286" s="125"/>
      <c r="B286" s="260">
        <f>Textåterkoppling!C141</f>
        <v>0</v>
      </c>
      <c r="C286" s="630" t="str">
        <f>Textåterkoppling!D141</f>
        <v xml:space="preserve">2. återställa manipulerad eller förlorad information, och </v>
      </c>
      <c r="D286" s="630"/>
      <c r="E286" s="630"/>
      <c r="F286" s="630"/>
      <c r="G286" s="630"/>
      <c r="H286" s="630"/>
      <c r="I286" s="267"/>
      <c r="J286" s="128"/>
    </row>
    <row r="287" spans="1:10" s="116" customFormat="1" ht="15" customHeight="1">
      <c r="A287" s="125"/>
      <c r="B287" s="260">
        <f ca="1">Textåterkoppling!C142</f>
        <v>0</v>
      </c>
      <c r="C287" s="630" t="str">
        <f>Textåterkoppling!D142</f>
        <v xml:space="preserve">3. bedöma om inträffad incident ska rapporteras externt. </v>
      </c>
      <c r="D287" s="630"/>
      <c r="E287" s="630"/>
      <c r="F287" s="630"/>
      <c r="G287" s="630"/>
      <c r="H287" s="630"/>
      <c r="I287" s="267"/>
    </row>
    <row r="288" spans="1:10" s="116" customFormat="1" ht="10" customHeight="1">
      <c r="A288" s="125"/>
      <c r="B288" s="260"/>
      <c r="C288" s="629"/>
      <c r="D288" s="629"/>
      <c r="E288" s="629"/>
      <c r="F288" s="629"/>
      <c r="G288" s="629"/>
      <c r="H288" s="629"/>
      <c r="I288" s="268"/>
    </row>
    <row r="289" spans="1:9" s="116" customFormat="1" ht="30" customHeight="1">
      <c r="A289" s="125"/>
      <c r="B289" s="260">
        <f ca="1">Textåterkoppling!C144</f>
        <v>0</v>
      </c>
      <c r="C289" s="628" t="str">
        <f>Textåterkoppling!D144</f>
        <v>12 § Om en incident eller avvikelse inträffat ska myndigheten identifiera grundorsaker till incidenten eller avvikelsen och vidta åtgärder för att motverka att liknande incidenter och avvikelser inträffar på nytt.</v>
      </c>
      <c r="D289" s="628"/>
      <c r="E289" s="628"/>
      <c r="F289" s="628"/>
      <c r="G289" s="628"/>
      <c r="H289" s="628"/>
      <c r="I289" s="267"/>
    </row>
    <row r="290" spans="1:9" s="116" customFormat="1" ht="10" customHeight="1">
      <c r="A290" s="125"/>
      <c r="B290" s="260"/>
      <c r="C290" s="635"/>
      <c r="D290" s="635"/>
      <c r="E290" s="635"/>
      <c r="F290" s="635"/>
      <c r="G290" s="635"/>
      <c r="H290" s="635"/>
      <c r="I290" s="268"/>
    </row>
    <row r="291" spans="1:9" s="116" customFormat="1" ht="18" customHeight="1">
      <c r="A291" s="125"/>
      <c r="B291" s="260"/>
      <c r="C291" s="636" t="str">
        <f>Textåterkoppling!D146</f>
        <v xml:space="preserve">Åtgärder för att upprätthålla kontinuitet under incidenter och kriser </v>
      </c>
      <c r="D291" s="636"/>
      <c r="E291" s="636"/>
      <c r="F291" s="636"/>
      <c r="G291" s="636"/>
      <c r="H291" s="636"/>
      <c r="I291" s="269"/>
    </row>
    <row r="292" spans="1:9" s="116" customFormat="1" ht="15" customHeight="1">
      <c r="A292" s="125"/>
      <c r="B292" s="260">
        <f ca="1">Textåterkoppling!B148</f>
        <v>0</v>
      </c>
      <c r="C292" s="628" t="str">
        <f>Textåterkoppling!D148</f>
        <v>13 § Myndigheten ska,</v>
      </c>
      <c r="D292" s="628"/>
      <c r="E292" s="628"/>
      <c r="F292" s="628"/>
      <c r="G292" s="628"/>
      <c r="H292" s="628"/>
      <c r="I292" s="267"/>
    </row>
    <row r="293" spans="1:9" s="116" customFormat="1" ht="5" customHeight="1">
      <c r="A293" s="125"/>
      <c r="B293" s="260"/>
      <c r="C293" s="629"/>
      <c r="D293" s="629"/>
      <c r="E293" s="629"/>
      <c r="F293" s="629"/>
      <c r="G293" s="629"/>
      <c r="H293" s="629"/>
      <c r="I293" s="268"/>
    </row>
    <row r="294" spans="1:9" s="116" customFormat="1" ht="15" customHeight="1">
      <c r="A294" s="125"/>
      <c r="B294" s="260">
        <f>Textåterkoppling!C150</f>
        <v>0</v>
      </c>
      <c r="C294" s="630" t="str">
        <f>Textåterkoppling!D150</f>
        <v>1. identifiera och hantera behovet av kontinuitet för behandling av information, och</v>
      </c>
      <c r="D294" s="630"/>
      <c r="E294" s="630"/>
      <c r="F294" s="630"/>
      <c r="G294" s="630"/>
      <c r="H294" s="630"/>
      <c r="I294" s="267"/>
    </row>
    <row r="295" spans="1:9" s="116" customFormat="1" ht="15" customHeight="1">
      <c r="A295" s="125"/>
      <c r="B295" s="260">
        <f ca="1">Textåterkoppling!C151</f>
        <v>0</v>
      </c>
      <c r="C295" s="630" t="str">
        <f>Textåterkoppling!D151</f>
        <v>2. öva förmåga att upprätthålla identifierat behov av kontinuitet.</v>
      </c>
      <c r="D295" s="630"/>
      <c r="E295" s="630"/>
      <c r="F295" s="630"/>
      <c r="G295" s="630"/>
      <c r="H295" s="630"/>
      <c r="I295" s="267"/>
    </row>
    <row r="296" spans="1:9" ht="14.5" customHeight="1">
      <c r="A296" s="59"/>
      <c r="B296" s="257"/>
      <c r="C296" s="258"/>
      <c r="D296" s="258"/>
      <c r="E296" s="258"/>
      <c r="F296" s="258"/>
      <c r="G296" s="258"/>
      <c r="H296" s="258"/>
      <c r="I296" s="259"/>
    </row>
    <row r="297" spans="1:9" ht="21" customHeight="1">
      <c r="A297" s="59"/>
      <c r="B297" s="625" t="str">
        <f>Textåterkoppling!D153</f>
        <v xml:space="preserve">Uppföljning av informationssäkerhetsarbetet </v>
      </c>
      <c r="C297" s="626"/>
      <c r="D297" s="626"/>
      <c r="E297" s="626"/>
      <c r="F297" s="626"/>
      <c r="G297" s="626"/>
      <c r="H297" s="626"/>
      <c r="I297" s="627"/>
    </row>
    <row r="298" spans="1:9" ht="11" customHeight="1">
      <c r="A298" s="59"/>
      <c r="B298" s="257"/>
      <c r="C298" s="258"/>
      <c r="D298" s="258"/>
      <c r="E298" s="258"/>
      <c r="F298" s="258"/>
      <c r="G298" s="258"/>
      <c r="H298" s="258"/>
      <c r="I298" s="259"/>
    </row>
    <row r="299" spans="1:9" s="116" customFormat="1" ht="30" customHeight="1">
      <c r="A299" s="125"/>
      <c r="B299" s="270">
        <f>Textåterkoppling!B155</f>
        <v>0</v>
      </c>
      <c r="C299" s="628" t="str">
        <f>Textåterkoppling!D155</f>
        <v xml:space="preserve">14 § Myndigheten ska minst en gång per år följa upp att informationssäkerhetsarbetet svarar mot myndighetsledningens målsättning och inriktning, genom att sammanställa och analysera resultatet av genomförda </v>
      </c>
      <c r="D299" s="628"/>
      <c r="E299" s="628"/>
      <c r="F299" s="628"/>
      <c r="G299" s="628"/>
      <c r="H299" s="628"/>
      <c r="I299" s="267"/>
    </row>
    <row r="300" spans="1:9" s="116" customFormat="1" ht="5" customHeight="1">
      <c r="A300" s="125"/>
      <c r="B300" s="270"/>
      <c r="C300" s="629"/>
      <c r="D300" s="629"/>
      <c r="E300" s="629"/>
      <c r="F300" s="629"/>
      <c r="G300" s="629"/>
      <c r="H300" s="629"/>
      <c r="I300" s="268"/>
    </row>
    <row r="301" spans="1:9" s="116" customFormat="1" ht="15" customHeight="1">
      <c r="A301" s="125"/>
      <c r="B301" s="270">
        <f>Textåterkoppling!C157</f>
        <v>0</v>
      </c>
      <c r="C301" s="630" t="str">
        <f>Textåterkoppling!D157</f>
        <v>1. utvärderingar av interna regler, arbetssätt och stöd enligt 5 § p. 5,</v>
      </c>
      <c r="D301" s="630"/>
      <c r="E301" s="630"/>
      <c r="F301" s="630"/>
      <c r="G301" s="630"/>
      <c r="H301" s="630"/>
      <c r="I301" s="267"/>
    </row>
    <row r="302" spans="1:9" s="116" customFormat="1" ht="15" customHeight="1">
      <c r="A302" s="125"/>
      <c r="B302" s="270">
        <f>Textåterkoppling!C158</f>
        <v>0</v>
      </c>
      <c r="C302" s="630" t="str">
        <f>Textåterkoppling!D158</f>
        <v xml:space="preserve">2. informationsklassningar enligt 6 § p. 1, </v>
      </c>
      <c r="D302" s="630"/>
      <c r="E302" s="630"/>
      <c r="F302" s="630"/>
      <c r="G302" s="630"/>
      <c r="H302" s="630"/>
      <c r="I302" s="267"/>
    </row>
    <row r="303" spans="1:9" s="116" customFormat="1" ht="15" customHeight="1">
      <c r="A303" s="125"/>
      <c r="B303" s="270">
        <f>Textåterkoppling!C159</f>
        <v>0</v>
      </c>
      <c r="C303" s="630" t="str">
        <f>Textåterkoppling!D159</f>
        <v xml:space="preserve">3. riskbedömningar enligt 6 § p. 2, </v>
      </c>
      <c r="D303" s="630"/>
      <c r="E303" s="630"/>
      <c r="F303" s="630"/>
      <c r="G303" s="630"/>
      <c r="H303" s="630"/>
      <c r="I303" s="267"/>
    </row>
    <row r="304" spans="1:9" s="116" customFormat="1" ht="15" customHeight="1">
      <c r="A304" s="125"/>
      <c r="B304" s="270">
        <f>Textåterkoppling!C160</f>
        <v>0</v>
      </c>
      <c r="C304" s="630" t="str">
        <f>Textåterkoppling!D160</f>
        <v xml:space="preserve">4. utvärderingar av säkerhetsåtgärder enligt 6 § p. 4, och </v>
      </c>
      <c r="D304" s="630"/>
      <c r="E304" s="630"/>
      <c r="F304" s="630"/>
      <c r="G304" s="630"/>
      <c r="H304" s="630"/>
      <c r="I304" s="267"/>
    </row>
    <row r="305" spans="1:9" s="116" customFormat="1" ht="15" customHeight="1">
      <c r="A305" s="125"/>
      <c r="B305" s="270">
        <f>Textåterkoppling!C161</f>
        <v>0</v>
      </c>
      <c r="C305" s="630" t="str">
        <f>Textåterkoppling!D161</f>
        <v>5. utvärderingar av att interna regler, arbetssätt och stöd används på avsett sätt enligt 9 § p. 3.</v>
      </c>
      <c r="D305" s="630"/>
      <c r="E305" s="630"/>
      <c r="F305" s="630"/>
      <c r="G305" s="630"/>
      <c r="H305" s="630"/>
      <c r="I305" s="267"/>
    </row>
    <row r="306" spans="1:9" s="116" customFormat="1" ht="10" customHeight="1">
      <c r="A306" s="125"/>
      <c r="B306" s="270"/>
      <c r="C306" s="629"/>
      <c r="D306" s="629"/>
      <c r="E306" s="629"/>
      <c r="F306" s="629"/>
      <c r="G306" s="629"/>
      <c r="H306" s="629"/>
      <c r="I306" s="268"/>
    </row>
    <row r="307" spans="1:9" s="116" customFormat="1" ht="15" customHeight="1">
      <c r="A307" s="125"/>
      <c r="B307" s="270">
        <f>Textåterkoppling!B163</f>
        <v>0</v>
      </c>
      <c r="C307" s="628" t="str">
        <f>Textåterkoppling!D163</f>
        <v xml:space="preserve">15 § Myndighetsledningen ska informera sig om </v>
      </c>
      <c r="D307" s="628"/>
      <c r="E307" s="628"/>
      <c r="F307" s="628"/>
      <c r="G307" s="628"/>
      <c r="H307" s="628"/>
      <c r="I307" s="267"/>
    </row>
    <row r="308" spans="1:9" ht="5" customHeight="1">
      <c r="A308" s="59"/>
      <c r="B308" s="257"/>
      <c r="C308" s="634"/>
      <c r="D308" s="634"/>
      <c r="E308" s="634"/>
      <c r="F308" s="634"/>
      <c r="G308" s="634"/>
      <c r="H308" s="634"/>
      <c r="I308" s="259"/>
    </row>
    <row r="309" spans="1:9" ht="15" customHeight="1">
      <c r="A309" s="59"/>
      <c r="B309" s="271">
        <f>Textåterkoppling!C165</f>
        <v>0</v>
      </c>
      <c r="C309" s="631" t="str">
        <f>Textåterkoppling!D165</f>
        <v xml:space="preserve">1. i vilken utsträckning införda säkerhetsåtgärder motsvarar myndighetens behov, </v>
      </c>
      <c r="D309" s="631"/>
      <c r="E309" s="631"/>
      <c r="F309" s="631"/>
      <c r="G309" s="631"/>
      <c r="H309" s="631"/>
      <c r="I309" s="272"/>
    </row>
    <row r="310" spans="1:9" ht="15" customHeight="1">
      <c r="A310" s="59"/>
      <c r="B310" s="271">
        <f>Textåterkoppling!C166</f>
        <v>0</v>
      </c>
      <c r="C310" s="631" t="str">
        <f>Textåterkoppling!D166</f>
        <v>2. allvarliga risker som inte åtgärdats, och</v>
      </c>
      <c r="D310" s="631"/>
      <c r="E310" s="631"/>
      <c r="F310" s="631"/>
      <c r="G310" s="631"/>
      <c r="H310" s="631"/>
      <c r="I310" s="272"/>
    </row>
    <row r="311" spans="1:9" ht="15" customHeight="1">
      <c r="A311" s="59"/>
      <c r="B311" s="271">
        <f>Textåterkoppling!C167</f>
        <v>0</v>
      </c>
      <c r="C311" s="631" t="str">
        <f>Textåterkoppling!D167</f>
        <v xml:space="preserve">3. övriga hinder för att uppnå ledningens målsättning med och inriktning för informationssäkerhetsarbetet. </v>
      </c>
      <c r="D311" s="631"/>
      <c r="E311" s="631"/>
      <c r="F311" s="631"/>
      <c r="G311" s="631"/>
      <c r="H311" s="631"/>
      <c r="I311" s="272"/>
    </row>
    <row r="312" spans="1:9" ht="14.5" customHeight="1">
      <c r="A312" s="59"/>
      <c r="B312" s="271"/>
      <c r="C312" s="273"/>
      <c r="D312" s="273"/>
      <c r="E312" s="273"/>
      <c r="F312" s="273"/>
      <c r="G312" s="273"/>
      <c r="H312" s="273"/>
      <c r="I312" s="272"/>
    </row>
    <row r="313" spans="1:9" ht="76" customHeight="1">
      <c r="A313" s="59"/>
      <c r="B313" s="632" t="s">
        <v>335</v>
      </c>
      <c r="C313" s="633"/>
      <c r="D313" s="633"/>
      <c r="E313" s="633"/>
      <c r="F313" s="633"/>
      <c r="G313" s="633"/>
      <c r="H313" s="633"/>
      <c r="I313" s="272"/>
    </row>
    <row r="314" spans="1:9" ht="14.5" customHeight="1">
      <c r="A314" s="59"/>
      <c r="B314" s="274"/>
      <c r="C314" s="275"/>
      <c r="D314" s="275"/>
      <c r="E314" s="275"/>
      <c r="F314" s="275"/>
      <c r="G314" s="275"/>
      <c r="H314" s="275"/>
      <c r="I314" s="276"/>
    </row>
    <row r="315" spans="1:9" ht="40" customHeight="1">
      <c r="A315" s="59"/>
      <c r="B315" s="92"/>
      <c r="C315" s="92"/>
      <c r="D315" s="92"/>
      <c r="E315" s="92"/>
      <c r="F315" s="92"/>
      <c r="G315" s="92"/>
      <c r="H315" s="92"/>
      <c r="I315" s="116"/>
    </row>
    <row r="316" spans="1:9" ht="24" customHeight="1">
      <c r="B316" s="114" t="s">
        <v>44</v>
      </c>
      <c r="C316" s="61"/>
    </row>
    <row r="317" spans="1:9" ht="14" customHeight="1">
      <c r="B317" s="107"/>
      <c r="C317" s="61"/>
    </row>
    <row r="318" spans="1:9" ht="25" customHeight="1">
      <c r="B318" s="112" t="s">
        <v>47</v>
      </c>
      <c r="C318" s="54"/>
      <c r="D318" s="55"/>
      <c r="E318" s="55"/>
      <c r="F318" s="55"/>
      <c r="G318" s="55"/>
      <c r="H318" s="53"/>
    </row>
    <row r="319" spans="1:9" ht="20" customHeight="1">
      <c r="B319" s="642" t="str">
        <f ca="1">Textåterkoppling!D18</f>
        <v>- 0 poäng har samlats in totalt.</v>
      </c>
      <c r="C319" s="642"/>
      <c r="D319" s="642" t="str">
        <f ca="1">IF(E306=4,Textåterkoppling!D21,Textåterkoppling!D22)</f>
        <v>- 23 poäng till krävs för att nå nästa nivå.</v>
      </c>
      <c r="E319" s="642"/>
      <c r="F319" s="642"/>
      <c r="G319" s="642"/>
      <c r="H319" s="642"/>
    </row>
    <row r="320" spans="1:9" ht="20" customHeight="1">
      <c r="B320" s="642" t="str">
        <f ca="1">Textåterkoppling!D40</f>
        <v>- 0 av 40 frågor har fyllts i på ett giltigt sätt.</v>
      </c>
      <c r="C320" s="642"/>
      <c r="D320" s="643" t="str">
        <f ca="1">Textåterkoppling!D30</f>
        <v>- 15 frågor måste ge mer poäng för att nästa nivå ska kunna nås.</v>
      </c>
      <c r="E320" s="643"/>
      <c r="F320" s="643"/>
      <c r="G320" s="643"/>
      <c r="H320" s="643"/>
    </row>
    <row r="321" spans="2:31" ht="20" customHeight="1">
      <c r="B321" s="644" t="str">
        <f ca="1">Textåterkoppling!D33</f>
        <v>- 0 säkra bedömningar har angetts i de giltigt ifyllda frågorna.</v>
      </c>
      <c r="C321" s="644"/>
      <c r="D321" s="642" t="str">
        <f ca="1">IF(Nivåfrågor!E2=4,Textåterkoppling!D37,Textåterkoppling!D36)</f>
        <v>- 50% av alla bedömningar måste vara säkra för att nå nästa nivå.</v>
      </c>
      <c r="E321" s="642"/>
      <c r="F321" s="642"/>
      <c r="G321" s="642"/>
      <c r="H321" s="642"/>
    </row>
    <row r="322" spans="2:31" ht="40" customHeight="1">
      <c r="B322" s="51"/>
      <c r="C322" s="61"/>
    </row>
    <row r="323" spans="2:31" ht="193" customHeight="1" thickBot="1">
      <c r="B323" s="51"/>
      <c r="C323" s="61"/>
    </row>
    <row r="324" spans="2:31" ht="45" customHeight="1" thickBot="1">
      <c r="B324" s="647" t="s">
        <v>670</v>
      </c>
      <c r="C324" s="648"/>
      <c r="D324" s="648"/>
      <c r="E324" s="648"/>
      <c r="F324" s="648"/>
      <c r="G324" s="648"/>
      <c r="H324" s="649"/>
    </row>
    <row r="325" spans="2:31" s="144" customFormat="1" ht="34" customHeight="1">
      <c r="J325" s="43"/>
    </row>
    <row r="326" spans="2:31" s="144" customFormat="1" ht="39" customHeight="1">
      <c r="B326" s="146"/>
      <c r="C326" s="146"/>
      <c r="D326" s="146"/>
      <c r="E326" s="146"/>
      <c r="F326" s="146"/>
      <c r="G326" s="146"/>
      <c r="H326" s="146"/>
      <c r="J326" s="43"/>
    </row>
    <row r="327" spans="2:31" ht="346" customHeight="1">
      <c r="B327" s="51"/>
      <c r="C327" s="61"/>
      <c r="L327" s="158"/>
    </row>
    <row r="328" spans="2:31" ht="44" customHeight="1">
      <c r="B328" s="651" t="s">
        <v>179</v>
      </c>
      <c r="C328" s="651"/>
      <c r="D328" s="651"/>
      <c r="E328" s="651"/>
      <c r="F328" s="651"/>
      <c r="G328" s="651"/>
      <c r="H328" s="651"/>
    </row>
    <row r="329" spans="2:31" ht="18" customHeight="1">
      <c r="B329" s="104"/>
      <c r="C329" s="105"/>
      <c r="D329" s="106"/>
      <c r="E329" s="106"/>
      <c r="F329" s="106"/>
      <c r="G329" s="106"/>
      <c r="H329" s="103"/>
    </row>
    <row r="330" spans="2:31" ht="106" customHeight="1">
      <c r="B330" s="646" t="s">
        <v>671</v>
      </c>
      <c r="C330" s="646"/>
      <c r="D330" s="646"/>
      <c r="E330" s="646"/>
      <c r="F330" s="646"/>
      <c r="G330" s="646"/>
      <c r="H330" s="646"/>
    </row>
    <row r="332" spans="2:31" ht="27" customHeight="1">
      <c r="B332" s="108" t="s">
        <v>40</v>
      </c>
      <c r="C332" s="118"/>
      <c r="I332" s="62"/>
    </row>
    <row r="333" spans="2:31" s="42" customFormat="1" ht="46" customHeight="1">
      <c r="B333" s="403" t="s">
        <v>0</v>
      </c>
      <c r="C333" s="402" t="s">
        <v>1</v>
      </c>
      <c r="D333" s="401" t="s">
        <v>205</v>
      </c>
      <c r="E333" s="401" t="s">
        <v>45</v>
      </c>
      <c r="F333" s="401" t="s">
        <v>46</v>
      </c>
      <c r="G333" s="645" t="s">
        <v>5</v>
      </c>
      <c r="H333" s="645"/>
      <c r="I333" s="63"/>
      <c r="J333" s="29"/>
      <c r="K333" s="64"/>
      <c r="L333" s="64"/>
      <c r="M333" s="64"/>
      <c r="N333" s="64"/>
      <c r="O333" s="64"/>
      <c r="P333" s="64"/>
      <c r="Q333" s="64"/>
      <c r="R333" s="64"/>
      <c r="S333" s="64"/>
      <c r="T333" s="64"/>
      <c r="U333" s="64"/>
      <c r="V333" s="64"/>
      <c r="W333" s="64"/>
      <c r="X333" s="64"/>
      <c r="Y333" s="64"/>
      <c r="Z333" s="64"/>
      <c r="AA333" s="64"/>
      <c r="AB333" s="64"/>
      <c r="AC333" s="64"/>
      <c r="AD333" s="64"/>
      <c r="AE333" s="64"/>
    </row>
    <row r="334" spans="2:31" s="158" customFormat="1" ht="41" customHeight="1">
      <c r="B334" s="379">
        <f ca="1">Nivåfrågor!B33</f>
        <v>1</v>
      </c>
      <c r="C334" s="404" t="str">
        <f>Nivåfrågor!C33</f>
        <v>Har ledningen styrt organisationens informationssäkerhetsarbete de senaste två åren?</v>
      </c>
      <c r="D334" s="379">
        <f>Nivåfrågor!H43</f>
        <v>0</v>
      </c>
      <c r="E334" s="379">
        <f ca="1">IF(
 Nivåfrågor!E2=0,
 0,
 IF(
  Nivåfrågor!E2=1,
  1,
  IF(
   Nivåfrågor!E2=2,
   2,
   IF(
    Nivåfrågor!E2=3,
    3,
    4))))</f>
        <v>0</v>
      </c>
      <c r="F334" s="379">
        <f ca="1">IF(
 Nivåfrågor!E2=0,
 1,
 IF(
  Nivåfrågor!E2=1,
  2,
  IF(
   Nivåfrågor!E2=2,
   3,
   IF(
    Nivåfrågor!E2=3,
    4,
    "N/A"))))</f>
        <v>1</v>
      </c>
      <c r="G334" s="637">
        <f ca="1">IF(
 OR(Nivåfrågor!E43="ANGE SVAR OCKSÅ",Nivåfrågor!E43="MOTSÄGELSEFULLT SVAR",Nivåfrågor!E43="MOTSÄGELSEFULL BEDÖMNING",Nivåfrågor!E43="ANGE BEDÖMNING OCKSÅ"),
 3,
 IF(
  E334=4,
  2,
  IF(
   D334&gt;F334,
   1,
   IF(
    D334=F334,
    0,
    -1))))</f>
        <v>-1</v>
      </c>
      <c r="H334" s="637"/>
      <c r="K334" s="323"/>
      <c r="L334" s="323"/>
      <c r="M334" s="323"/>
      <c r="N334" s="405"/>
      <c r="O334" s="405"/>
      <c r="P334" s="323"/>
      <c r="Q334" s="323"/>
      <c r="R334" s="323"/>
      <c r="S334" s="405"/>
      <c r="T334" s="405"/>
      <c r="U334" s="323"/>
      <c r="V334" s="323"/>
      <c r="W334" s="323"/>
      <c r="X334" s="405"/>
      <c r="Y334" s="405"/>
      <c r="Z334" s="323"/>
      <c r="AA334" s="323"/>
      <c r="AB334" s="323"/>
      <c r="AC334" s="405"/>
      <c r="AD334" s="405"/>
      <c r="AE334" s="323"/>
    </row>
    <row r="335" spans="2:31" s="158" customFormat="1" ht="41" customHeight="1">
      <c r="B335" s="379">
        <f ca="1">Nivåfrågor!B49</f>
        <v>2</v>
      </c>
      <c r="C335" s="404" t="str">
        <f>Nivåfrågor!C49</f>
        <v>Har organisationen haft en informationssäkerhetspolicy de senaste två åren?</v>
      </c>
      <c r="D335" s="379">
        <f>Nivåfrågor!H61</f>
        <v>0</v>
      </c>
      <c r="E335" s="379">
        <f ca="1">IF(
 Nivåfrågor!E2=0,
 0,
 IF(
  Nivåfrågor!E2=1,
  1,
  IF(
   Nivåfrågor!E2=2,
   2,
   IF(
    Nivåfrågor!E2=3,
    3,
    4))))</f>
        <v>0</v>
      </c>
      <c r="F335" s="379">
        <f ca="1">IF(
 Nivåfrågor!E2=0,
 1,
 IF(
  Nivåfrågor!E2=1,
  2,
  IF(
   Nivåfrågor!E2=2,
   3,
   IF(
    Nivåfrågor!E2=3,
    4,
    "N/A"))))</f>
        <v>1</v>
      </c>
      <c r="G335" s="637">
        <f ca="1">IF(
 OR(Nivåfrågor!E61="ANGE SVAR OCKSÅ",Nivåfrågor!E61="MOTSÄGELSEFULLT SVAR",Nivåfrågor!E61="MOTSÄGELSEFULL BEDÖMNING",Nivåfrågor!E61="ANGE BEDÖMNING OCKSÅ"),
 3,
 IF(
  E335=4,
  2,
  IF(
   D335&gt;F335,
   1,
   IF(
    D335=F335,
    0,
    -1))))</f>
        <v>-1</v>
      </c>
      <c r="H335" s="637"/>
      <c r="K335" s="323"/>
      <c r="L335" s="323"/>
      <c r="M335" s="323"/>
      <c r="N335" s="405"/>
      <c r="O335" s="405"/>
      <c r="P335" s="323"/>
      <c r="Q335" s="323"/>
      <c r="R335" s="323"/>
      <c r="S335" s="405"/>
      <c r="T335" s="405"/>
      <c r="U335" s="323"/>
      <c r="V335" s="323"/>
      <c r="W335" s="323"/>
      <c r="X335" s="405"/>
      <c r="Y335" s="405"/>
      <c r="Z335" s="323"/>
      <c r="AA335" s="323"/>
      <c r="AB335" s="323"/>
      <c r="AC335" s="405"/>
      <c r="AD335" s="405"/>
      <c r="AE335" s="323"/>
    </row>
    <row r="336" spans="2:31" s="158" customFormat="1" ht="56" customHeight="1">
      <c r="B336" s="379">
        <f ca="1">Nivåfrågor!B65</f>
        <v>3</v>
      </c>
      <c r="C336" s="404" t="str">
        <f>Nivåfrågor!C65</f>
        <v xml:space="preserve">Har organisationen någon gång under de senaste två åren inventerat sina informationsmängder och informationssystem, inklusive nätverk? </v>
      </c>
      <c r="D336" s="379">
        <f>Nivåfrågor!H73</f>
        <v>0</v>
      </c>
      <c r="E336" s="379">
        <f ca="1">IF(
 Nivåfrågor!E2=0,
 0,
 IF(
  Nivåfrågor!E2=1,
  1,
  IF(
   Nivåfrågor!E2=2,
   2,
   IF(
    Nivåfrågor!E2=3,
    3,
    4))))</f>
        <v>0</v>
      </c>
      <c r="F336" s="379">
        <f ca="1">IF(
 Nivåfrågor!E2=0,
 1,
 IF(
  Nivåfrågor!E2=1,
  2,
  IF(
   Nivåfrågor!E2=2,
   3,
   IF(
    Nivåfrågor!E2=3,
    4,
    "N/A"))))</f>
        <v>1</v>
      </c>
      <c r="G336" s="637">
        <f ca="1">IF(
 OR(Nivåfrågor!E73="ANGE SVAR OCKSÅ",Nivåfrågor!E73="MOTSÄGELSEFULLT SVAR",Nivåfrågor!E73="MOTSÄGELSEFULL BEDÖMNING",Nivåfrågor!E73="ANGE BEDÖMNING OCKSÅ"),
 3,
 IF(
  E336=4,
  2,
  IF(
   D336&gt;F336,
   1,
   IF(
    D336=F336,
    0,
    -1))))</f>
        <v>-1</v>
      </c>
      <c r="H336" s="637"/>
      <c r="K336" s="323"/>
      <c r="L336" s="323"/>
      <c r="M336" s="323"/>
      <c r="N336" s="405"/>
      <c r="O336" s="405"/>
      <c r="P336" s="323"/>
      <c r="Q336" s="323"/>
      <c r="R336" s="323"/>
      <c r="S336" s="405"/>
      <c r="T336" s="405"/>
      <c r="U336" s="323"/>
      <c r="V336" s="323"/>
      <c r="W336" s="323"/>
      <c r="X336" s="405"/>
      <c r="Y336" s="405"/>
      <c r="Z336" s="323"/>
      <c r="AA336" s="323"/>
      <c r="AB336" s="323"/>
      <c r="AC336" s="323"/>
      <c r="AD336" s="323"/>
      <c r="AE336" s="323"/>
    </row>
    <row r="337" spans="2:31" s="158" customFormat="1" ht="41" customHeight="1">
      <c r="B337" s="379">
        <f ca="1">Nivåfrågor!B77</f>
        <v>4</v>
      </c>
      <c r="C337" s="404" t="str">
        <f>Nivåfrågor!C77</f>
        <v>Har organisationens verksamheter haft utpekade informationsägare eller motsvarande för sin information de senaste två åren?</v>
      </c>
      <c r="D337" s="379">
        <f>Nivåfrågor!H85</f>
        <v>0</v>
      </c>
      <c r="E337" s="131">
        <f ca="1">IF(
 Nivåfrågor!E2=0,
 0,
 IF(
  Nivåfrågor!E2=1,
  1,
  IF(
   Nivåfrågor!E2=2,
   2,
   IF(
    Nivåfrågor!E2=3,
    3,
    4))))</f>
        <v>0</v>
      </c>
      <c r="F337" s="131">
        <f ca="1">IF(
 Nivåfrågor!E2=0,
 1,
 IF(
  Nivåfrågor!E2=1,
  2,
  IF(
   Nivåfrågor!E2=2,
   3,
   IF(
    Nivåfrågor!E2=3,
    4,
    "N/A"))))</f>
        <v>1</v>
      </c>
      <c r="G337" s="637">
        <f ca="1">IF(
 OR(Nivåfrågor!E85="ANGE SVAR OCKSÅ",Nivåfrågor!E85="MOTSÄGELSEFULLT SVAR",Nivåfrågor!E85="MOTSÄGELSEFULL BEDÖMNING",Nivåfrågor!E85="ANGE BEDÖMNING OCKSÅ"),
 3,
 IF(
  E337=4,
  2,
  IF(
   D337&gt;F337,
   1,
   IF(
    D337=F337,
    0,
    -1))))</f>
        <v>-1</v>
      </c>
      <c r="H337" s="637"/>
      <c r="K337" s="323"/>
      <c r="L337" s="323"/>
      <c r="M337" s="323"/>
      <c r="N337" s="323"/>
      <c r="O337" s="323"/>
      <c r="P337" s="323"/>
      <c r="Q337" s="323"/>
      <c r="R337" s="323"/>
      <c r="S337" s="323"/>
      <c r="T337" s="323"/>
      <c r="U337" s="323"/>
      <c r="V337" s="323"/>
      <c r="W337" s="323"/>
      <c r="X337" s="323"/>
      <c r="Y337" s="323"/>
      <c r="Z337" s="323"/>
      <c r="AA337" s="323"/>
      <c r="AB337" s="323"/>
      <c r="AC337" s="323"/>
      <c r="AD337" s="323"/>
      <c r="AE337" s="323"/>
    </row>
    <row r="338" spans="2:31" s="158" customFormat="1" ht="41" customHeight="1">
      <c r="B338" s="379">
        <f ca="1">Nivåfrågor!B89</f>
        <v>5</v>
      </c>
      <c r="C338" s="404" t="str">
        <f>Nivåfrågor!C89</f>
        <v>Har organisationen de senaste två åren undersökt medarbetarnas kunskaper om informationssäkerhet?</v>
      </c>
      <c r="D338" s="379">
        <f>Nivåfrågor!H97</f>
        <v>0</v>
      </c>
      <c r="E338" s="131">
        <f ca="1">IF(
 Nivåfrågor!E2=0,
 0,
 IF(
  Nivåfrågor!E2=1,
  1,
  IF(
   Nivåfrågor!E2=2,
   2,
   IF(
    Nivåfrågor!E2=3,
    3,
    4))))</f>
        <v>0</v>
      </c>
      <c r="F338" s="131">
        <f ca="1">IF(
 Nivåfrågor!E2=0,
 1,
 IF(
  Nivåfrågor!E2=1,
  2,
  IF(
   Nivåfrågor!E2=2,
   3,
   IF(
    Nivåfrågor!E2=3,
    4,
    "N/A"))))</f>
        <v>1</v>
      </c>
      <c r="G338" s="637">
        <f ca="1">IF(
 OR(Nivåfrågor!E97="ANGE SVAR OCKSÅ",Nivåfrågor!E97="MOTSÄGELSEFULLT SVAR",Nivåfrågor!E97="MOTSÄGELSEFULL BEDÖMNING",Nivåfrågor!E97="ANGE BEDÖMNING OCKSÅ"),
 3,
 IF(
  E338=4,
  2,
  IF(
   D338&gt;F338,
   1,
   IF(
    D338=F338,
    0,
    -1))))</f>
        <v>-1</v>
      </c>
      <c r="H338" s="637"/>
      <c r="I338" s="144"/>
      <c r="K338" s="323"/>
      <c r="L338" s="323"/>
      <c r="M338" s="323"/>
      <c r="N338" s="323"/>
      <c r="O338" s="323"/>
      <c r="P338" s="323"/>
      <c r="Q338" s="323"/>
      <c r="R338" s="323"/>
      <c r="S338" s="323"/>
      <c r="T338" s="323"/>
      <c r="U338" s="323"/>
      <c r="V338" s="323"/>
      <c r="W338" s="323"/>
      <c r="X338" s="323"/>
      <c r="Y338" s="323"/>
      <c r="Z338" s="323"/>
      <c r="AA338" s="323"/>
      <c r="AB338" s="323"/>
      <c r="AC338" s="323"/>
      <c r="AD338" s="323"/>
      <c r="AE338" s="323"/>
    </row>
    <row r="339" spans="2:31" s="158" customFormat="1" ht="56" customHeight="1">
      <c r="B339" s="379">
        <f ca="1">Nivåfrågor!B101</f>
        <v>6</v>
      </c>
      <c r="C339" s="404" t="str">
        <f>Nivåfrågor!C101</f>
        <v>Har organisationen de senaste två åren haft tillgång till särskilda kompetenser som behövs i ett systematiskt informationssäkerhetsarbete?</v>
      </c>
      <c r="D339" s="379">
        <f>Nivåfrågor!H113</f>
        <v>0</v>
      </c>
      <c r="E339" s="131">
        <f ca="1">IF(
 Nivåfrågor!E2=0,
 0,
 IF(
  Nivåfrågor!E2=1,
  1,
  IF(
   Nivåfrågor!E2=2,
   2,
   IF(
    Nivåfrågor!E2=3,
    3,
    4))))</f>
        <v>0</v>
      </c>
      <c r="F339" s="131">
        <f ca="1">IF(
 Nivåfrågor!E2=0,
 1,
 IF(
  Nivåfrågor!E2=1,
  2,
  IF(
   Nivåfrågor!E2=2,
   3,
   IF(
    Nivåfrågor!E2=3,
    4,
    "N/A"))))</f>
        <v>1</v>
      </c>
      <c r="G339" s="637">
        <f ca="1">IF(
 OR(Nivåfrågor!E113="ANGE SVAR OCKSÅ",Nivåfrågor!E113="MOTSÄGELSEFULLT SVAR",Nivåfrågor!E113="MOTSÄGELSEFULL BEDÖMNING",Nivåfrågor!E113="ANGE BEDÖMNING OCKSÅ"),
 3,
 IF(
  E339=4,
  2,
  IF(
   D339&gt;F339,
   1,
   IF(
    D339=F339,
    0,
    -1))))</f>
        <v>-1</v>
      </c>
      <c r="H339" s="637"/>
      <c r="I339" s="323"/>
      <c r="K339" s="323"/>
      <c r="L339" s="323"/>
      <c r="M339" s="323"/>
      <c r="N339" s="323"/>
      <c r="O339" s="323"/>
      <c r="P339" s="323"/>
      <c r="Q339" s="323"/>
      <c r="R339" s="323"/>
      <c r="S339" s="323"/>
      <c r="T339" s="323"/>
      <c r="U339" s="323"/>
      <c r="V339" s="323"/>
      <c r="W339" s="323"/>
      <c r="X339" s="323"/>
      <c r="Y339" s="323"/>
      <c r="Z339" s="323"/>
      <c r="AA339" s="323"/>
      <c r="AB339" s="323"/>
      <c r="AC339" s="323"/>
      <c r="AD339" s="323"/>
      <c r="AE339" s="323"/>
    </row>
    <row r="340" spans="2:31" s="158" customFormat="1" ht="41" customHeight="1">
      <c r="B340" s="379">
        <f ca="1">Nivåfrågor!B117</f>
        <v>7</v>
      </c>
      <c r="C340" s="404" t="str">
        <f>Nivåfrågor!C117</f>
        <v>Har organisationen haft ett arbetssätt för informationsklassning de senaste två åren?</v>
      </c>
      <c r="D340" s="379">
        <f>Nivåfrågor!H129</f>
        <v>0</v>
      </c>
      <c r="E340" s="131">
        <f ca="1">IF(
 Nivåfrågor!E2=0,
 0,
 IF(
  Nivåfrågor!E2=1,
  1,
  IF(
   Nivåfrågor!E2=2,
   2,
   IF(
    Nivåfrågor!E2=3,
    3,
    4))))</f>
        <v>0</v>
      </c>
      <c r="F340" s="131">
        <f ca="1">IF(
 Nivåfrågor!E2=0,
 1,
 IF(
  Nivåfrågor!E2=1,
  2,
  IF(
   Nivåfrågor!E2=2,
   3,
   IF(
    Nivåfrågor!E2=3,
    4,
    "N/A"))))</f>
        <v>1</v>
      </c>
      <c r="G340" s="637">
        <f ca="1">IF(
 OR(Nivåfrågor!E129="ANGE SVAR OCKSÅ",Nivåfrågor!E129="MOTSÄGELSEFULLT SVAR",Nivåfrågor!E129="MOTSÄGELSEFULL BEDÖMNING",Nivåfrågor!E129="ANGE BEDÖMNING OCKSÅ"),
 3,
 IF(
  E340=4,
  2,
  IF(
   D340&gt;F340,
   1,
   IF(
    D340=F340,
    0,
    -1))))</f>
        <v>-1</v>
      </c>
      <c r="H340" s="637"/>
      <c r="K340" s="323"/>
      <c r="L340" s="323"/>
      <c r="M340" s="323"/>
      <c r="N340" s="323"/>
      <c r="O340" s="323"/>
      <c r="P340" s="323"/>
      <c r="Q340" s="323"/>
      <c r="R340" s="323"/>
      <c r="S340" s="323"/>
      <c r="T340" s="323"/>
      <c r="U340" s="323"/>
      <c r="V340" s="323"/>
      <c r="W340" s="323"/>
      <c r="X340" s="323"/>
      <c r="Y340" s="323"/>
      <c r="Z340" s="323"/>
      <c r="AA340" s="323"/>
      <c r="AB340" s="323"/>
      <c r="AC340" s="323"/>
      <c r="AD340" s="323"/>
      <c r="AE340" s="323"/>
    </row>
    <row r="341" spans="2:31" s="158" customFormat="1" ht="41" customHeight="1">
      <c r="B341" s="379">
        <f ca="1">Nivåfrågor!B133</f>
        <v>8</v>
      </c>
      <c r="C341" s="404" t="str">
        <f>Nivåfrågor!C133</f>
        <v>Har organisationen haft ett arbetssätt för analys och hantering av informationssäkerhetsrisker de senaste två åren?</v>
      </c>
      <c r="D341" s="379">
        <f>Nivåfrågor!H145</f>
        <v>0</v>
      </c>
      <c r="E341" s="131">
        <f ca="1">IF(
 Nivåfrågor!E2=0,
 0,
 IF(
  Nivåfrågor!E2=1,
  1,
  IF(
   Nivåfrågor!E2=2,
   2,
   IF(
    Nivåfrågor!E2=3,
    3,
    4))))</f>
        <v>0</v>
      </c>
      <c r="F341" s="131">
        <f ca="1">IF(
 Nivåfrågor!E2=0,
 1,
 IF(
  Nivåfrågor!E2=1,
  2,
  IF(
   Nivåfrågor!E2=2,
   3,
   IF(
    Nivåfrågor!E2=3,
    4,
    "N/A"))))</f>
        <v>1</v>
      </c>
      <c r="G341" s="637">
        <f ca="1">IF(
 OR(Nivåfrågor!E145="ANGE SVAR OCKSÅ",Nivåfrågor!E145="MOTSÄGELSEFULLT SVAR",Nivåfrågor!E145="MOTSÄGELSEFULL BEDÖMNING",Nivåfrågor!E145="ANGE BEDÖMNING OCKSÅ"),
 3,
 IF(
  E341=4,
  2,
  IF(
   D341&gt;F341,
   1,
   IF(
    D341=F341,
    0,
    -1))))</f>
        <v>-1</v>
      </c>
      <c r="H341" s="637"/>
      <c r="K341" s="323"/>
      <c r="L341" s="323"/>
      <c r="M341" s="323"/>
      <c r="N341" s="323"/>
      <c r="O341" s="323"/>
      <c r="P341" s="323"/>
      <c r="Q341" s="323"/>
      <c r="R341" s="323"/>
      <c r="S341" s="323"/>
      <c r="T341" s="323"/>
      <c r="U341" s="323"/>
      <c r="V341" s="323"/>
      <c r="W341" s="323"/>
      <c r="X341" s="323"/>
      <c r="Y341" s="323"/>
      <c r="Z341" s="323"/>
      <c r="AA341" s="323"/>
      <c r="AB341" s="323"/>
      <c r="AC341" s="323"/>
      <c r="AD341" s="323"/>
      <c r="AE341" s="323"/>
    </row>
    <row r="342" spans="2:31" s="158" customFormat="1" ht="56" customHeight="1">
      <c r="B342" s="379">
        <f ca="1">Nivåfrågor!B149</f>
        <v>9</v>
      </c>
      <c r="C342" s="404" t="str">
        <f>Nivåfrågor!C149</f>
        <v>De senaste två åren, har organisationen haft ett arbetssätt för hantering av informationssäkerhetsincidenter och 
-avvikelser?</v>
      </c>
      <c r="D342" s="379">
        <f>Nivåfrågor!H161</f>
        <v>0</v>
      </c>
      <c r="E342" s="131">
        <f ca="1">IF(
 Nivåfrågor!E2=0,
 0,
 IF(
  Nivåfrågor!E2=1,
  1,
  IF(
   Nivåfrågor!E2=2,
   2,
   IF(
    Nivåfrågor!E2=3,
    3,
    4))))</f>
        <v>0</v>
      </c>
      <c r="F342" s="131">
        <f ca="1">IF(
 Nivåfrågor!E2=0,
 1,
 IF(
  Nivåfrågor!E2=1,
  2,
  IF(
   Nivåfrågor!E2=2,
   3,
   IF(
    Nivåfrågor!E2=3,
    4,
    "N/A"))))</f>
        <v>1</v>
      </c>
      <c r="G342" s="637">
        <f ca="1">IF(
 OR(Nivåfrågor!E161="ANGE SVAR OCKSÅ",Nivåfrågor!E161="MOTSÄGELSEFULLT SVAR",Nivåfrågor!E161="MOTSÄGELSEFULL BEDÖMNING",Nivåfrågor!E161="ANGE BEDÖMNING OCKSÅ"),
 3,
 IF(
  E342=4,
  2,
  IF(
   D342&gt;F342,
   1,
   IF(
    D342=F342,
    0,
    -1))))</f>
        <v>-1</v>
      </c>
      <c r="H342" s="637"/>
      <c r="K342" s="323"/>
      <c r="L342" s="323"/>
      <c r="M342" s="323"/>
      <c r="N342" s="323"/>
      <c r="O342" s="323"/>
      <c r="P342" s="323"/>
      <c r="Q342" s="323"/>
      <c r="R342" s="323"/>
      <c r="S342" s="323"/>
      <c r="T342" s="323"/>
      <c r="U342" s="323"/>
      <c r="V342" s="323"/>
      <c r="W342" s="323"/>
      <c r="X342" s="323"/>
      <c r="Y342" s="323"/>
      <c r="Z342" s="323"/>
      <c r="AA342" s="323"/>
      <c r="AB342" s="323"/>
      <c r="AC342" s="323"/>
      <c r="AD342" s="323"/>
      <c r="AE342" s="323"/>
    </row>
    <row r="343" spans="2:31" s="158" customFormat="1" ht="41" customHeight="1">
      <c r="B343" s="379">
        <f ca="1">Nivåfrågor!B166</f>
        <v>10</v>
      </c>
      <c r="C343" s="404" t="str">
        <f>Nivåfrågor!C166</f>
        <v>Har organisationen haft ett arbetssätt för kontinuitetshantering de senaste två åren?</v>
      </c>
      <c r="D343" s="379">
        <f>Nivåfrågor!H178</f>
        <v>0</v>
      </c>
      <c r="E343" s="131">
        <f ca="1">IF(
 Nivåfrågor!E2=0,
 0,
 IF(
  Nivåfrågor!E2=1,
  1,
  IF(
   Nivåfrågor!E2=2,
   2,
   IF(
    Nivåfrågor!E2=3,
    3,
    4))))</f>
        <v>0</v>
      </c>
      <c r="F343" s="131">
        <f ca="1">IF(
 Nivåfrågor!E2=0,
 1,
 IF(
  Nivåfrågor!E2=1,
  2,
  IF(
   Nivåfrågor!E2=2,
   3,
   IF(
    Nivåfrågor!E2=3,
    4,
    "N/A"))))</f>
        <v>1</v>
      </c>
      <c r="G343" s="637">
        <f ca="1">IF(
 OR(Nivåfrågor!E178="ANGE SVAR OCKSÅ",Nivåfrågor!E178="MOTSÄGELSEFULLT SVAR",Nivåfrågor!E178="MOTSÄGELSEFULL BEDÖMNING",Nivåfrågor!E178="ANGE BEDÖMNING OCKSÅ"),
 3,
 IF(
  E343=4,
  2,
  IF(
   D343&gt;F343,
   1,
   IF(
    D343=F343,
    0,
    -1))))</f>
        <v>-1</v>
      </c>
      <c r="H343" s="637"/>
      <c r="K343" s="323"/>
      <c r="L343" s="323"/>
      <c r="M343" s="323"/>
      <c r="N343" s="323"/>
      <c r="O343" s="323"/>
      <c r="P343" s="323"/>
      <c r="Q343" s="323"/>
      <c r="R343" s="323"/>
      <c r="S343" s="323"/>
      <c r="T343" s="323"/>
      <c r="U343" s="323"/>
      <c r="V343" s="323"/>
      <c r="W343" s="323"/>
      <c r="X343" s="323"/>
      <c r="Y343" s="323"/>
      <c r="Z343" s="323"/>
      <c r="AA343" s="323"/>
      <c r="AB343" s="323"/>
      <c r="AC343" s="323"/>
      <c r="AD343" s="323"/>
      <c r="AE343" s="323"/>
    </row>
    <row r="344" spans="2:31" s="158" customFormat="1" ht="41" customHeight="1">
      <c r="B344" s="379">
        <f ca="1">Nivåfrågor!B182</f>
        <v>11</v>
      </c>
      <c r="C344" s="404" t="str">
        <f>Nivåfrågor!C182</f>
        <v>Har organisationen haft ett arbetssätt för omvärldsbevakning avseende informationssäkerhet de senaste två åren?</v>
      </c>
      <c r="D344" s="379">
        <f>Nivåfrågor!H194</f>
        <v>0</v>
      </c>
      <c r="E344" s="131">
        <f ca="1">IF(
 Nivåfrågor!E2=0,
 0,
 IF(
  Nivåfrågor!E2=1,
  1,
  IF(
   Nivåfrågor!E2=2,
   2,
   IF(
    Nivåfrågor!E2=3,
    3,
    4))))</f>
        <v>0</v>
      </c>
      <c r="F344" s="131">
        <f ca="1">IF(
 Nivåfrågor!E2=0,
 1,
 IF(
  Nivåfrågor!E2=1,
  2,
  IF(
   Nivåfrågor!E2=2,
   3,
   IF(
    Nivåfrågor!E2=3,
    4,
    "N/A"))))</f>
        <v>1</v>
      </c>
      <c r="G344" s="637">
        <f ca="1">IF(
 OR(Nivåfrågor!E194="ANGE SVAR OCKSÅ",Nivåfrågor!E194="MOTSÄGELSEFULLT SVAR",Nivåfrågor!E194="MOTSÄGELSEFULL BEDÖMNING",Nivåfrågor!E194="ANGE BEDÖMNING OCKSÅ"),
 3,
 IF(
  E344=4,
  2,
  IF(
   D344&gt;F344,
   1,
   IF(
    D344=F344,
    0,
    -1))))</f>
        <v>-1</v>
      </c>
      <c r="H344" s="637"/>
      <c r="K344" s="323"/>
      <c r="L344" s="323"/>
      <c r="M344" s="323"/>
      <c r="N344" s="323"/>
      <c r="O344" s="323"/>
      <c r="P344" s="323"/>
      <c r="Q344" s="323"/>
      <c r="R344" s="323"/>
      <c r="S344" s="323"/>
      <c r="T344" s="323"/>
      <c r="U344" s="323"/>
      <c r="V344" s="323"/>
      <c r="W344" s="323"/>
      <c r="X344" s="323"/>
      <c r="Y344" s="323"/>
      <c r="Z344" s="323"/>
      <c r="AA344" s="323"/>
      <c r="AB344" s="323"/>
      <c r="AC344" s="323"/>
      <c r="AD344" s="323"/>
      <c r="AE344" s="323"/>
    </row>
    <row r="345" spans="2:31" s="158" customFormat="1" ht="41" customHeight="1">
      <c r="B345" s="379">
        <f ca="1">Nivåfrågor!B198</f>
        <v>12</v>
      </c>
      <c r="C345" s="404" t="str">
        <f>Nivåfrågor!C198</f>
        <v>Har organisationen haft ett arbetssätt för utbildning i informationssäkerhet de senaste två åren?</v>
      </c>
      <c r="D345" s="379">
        <f>Nivåfrågor!H210</f>
        <v>0</v>
      </c>
      <c r="E345" s="131">
        <f ca="1">IF(
 Nivåfrågor!E2=0,
 0,
 IF(
  Nivåfrågor!E2=1,
  1,
  IF(
   Nivåfrågor!E2=2,
   2,
   IF(
    Nivåfrågor!E2=3,
    3,
    4))))</f>
        <v>0</v>
      </c>
      <c r="F345" s="131">
        <f ca="1">IF(
 Nivåfrågor!E2=0,
 1,
 IF(
  Nivåfrågor!E2=1,
  2,
  IF(
   Nivåfrågor!E2=2,
   3,
   IF(
    Nivåfrågor!E2=3,
    4,
    "N/A"))))</f>
        <v>1</v>
      </c>
      <c r="G345" s="637">
        <f ca="1">IF(
 OR(Nivåfrågor!E210="ANGE SVAR OCKSÅ",Nivåfrågor!E210="MOTSÄGELSEFULLT SVAR",Nivåfrågor!E210="MOTSÄGELSEFULL BEDÖMNING",Nivåfrågor!E210="ANGE BEDÖMNING OCKSÅ"),
 3,
 IF(
  E345=4,
  2,
  IF(
   D345&gt;F345,
   1,
   IF(
    D345=F345,
    0,
    -1))))</f>
        <v>-1</v>
      </c>
      <c r="H345" s="637"/>
      <c r="K345" s="323"/>
      <c r="L345" s="323"/>
      <c r="M345" s="323"/>
      <c r="N345" s="323"/>
      <c r="O345" s="323"/>
      <c r="P345" s="323"/>
      <c r="Q345" s="323"/>
      <c r="R345" s="323"/>
      <c r="S345" s="323"/>
      <c r="T345" s="323"/>
      <c r="U345" s="323"/>
      <c r="V345" s="323"/>
      <c r="W345" s="323"/>
      <c r="X345" s="323"/>
      <c r="Y345" s="323"/>
      <c r="Z345" s="323"/>
      <c r="AA345" s="323"/>
      <c r="AB345" s="323"/>
      <c r="AC345" s="323"/>
      <c r="AD345" s="323"/>
      <c r="AE345" s="323"/>
    </row>
    <row r="346" spans="2:31" s="158" customFormat="1" ht="41" customHeight="1">
      <c r="B346" s="379">
        <f ca="1">Nivåfrågor!B214</f>
        <v>13</v>
      </c>
      <c r="C346" s="404" t="str">
        <f>Nivåfrågor!C214</f>
        <v>Har organisationen haft ett arbetssätt för att säkerställa informationssäkerhet vid upphandling de senaste två åren?</v>
      </c>
      <c r="D346" s="379">
        <f>Nivåfrågor!H226</f>
        <v>0</v>
      </c>
      <c r="E346" s="131">
        <f ca="1">IF(
 Nivåfrågor!E2=0,
 0,
 IF(
  Nivåfrågor!E2=1,
  1,
  IF(
   Nivåfrågor!E2=2,
   2,
   IF(
    Nivåfrågor!E2=3,
    3,
    4))))</f>
        <v>0</v>
      </c>
      <c r="F346" s="131">
        <f ca="1">IF(
 Nivåfrågor!E2=0,
 1,
 IF(
  Nivåfrågor!E2=1,
  2,
  IF(
   Nivåfrågor!E2=2,
   3,
   IF(
    Nivåfrågor!E2=3,
    4,
    "N/A"))))</f>
        <v>1</v>
      </c>
      <c r="G346" s="637">
        <f ca="1">IF(
 OR(Nivåfrågor!E226="ANGE SVAR OCKSÅ",Nivåfrågor!E226="MOTSÄGELSEFULLT SVAR",Nivåfrågor!E226="MOTSÄGELSEFULL BEDÖMNING",Nivåfrågor!E226="ANGE BEDÖMNING OCKSÅ"),
 3,
 IF(
  E346=4,
  2,
  IF(
   D346&gt;F346,
   1,
   IF(
    D346=F346,
    0,
    -1))))</f>
        <v>-1</v>
      </c>
      <c r="H346" s="637"/>
      <c r="K346" s="323"/>
      <c r="L346" s="323"/>
      <c r="M346" s="323"/>
      <c r="N346" s="323"/>
      <c r="O346" s="323"/>
      <c r="P346" s="323"/>
      <c r="Q346" s="323"/>
      <c r="R346" s="323"/>
      <c r="S346" s="323"/>
      <c r="T346" s="323"/>
      <c r="U346" s="323"/>
      <c r="V346" s="323"/>
      <c r="W346" s="323"/>
      <c r="X346" s="323"/>
      <c r="Y346" s="323"/>
      <c r="Z346" s="323"/>
      <c r="AA346" s="323"/>
      <c r="AB346" s="323"/>
      <c r="AC346" s="323"/>
      <c r="AD346" s="323"/>
      <c r="AE346" s="323"/>
    </row>
    <row r="347" spans="2:31" s="158" customFormat="1" ht="41" customHeight="1">
      <c r="B347" s="379">
        <f ca="1">Nivåfrågor!B230</f>
        <v>14</v>
      </c>
      <c r="C347" s="404" t="str">
        <f>Nivåfrågor!C230</f>
        <v>Har organisationen följt upp resultatet av sitt systematiska informationssäkerhetsarbete de senaste två åren?</v>
      </c>
      <c r="D347" s="379">
        <f>Nivåfrågor!H240</f>
        <v>0</v>
      </c>
      <c r="E347" s="131">
        <f ca="1">IF(
 Nivåfrågor!E2=0,
 0,
 IF(
  Nivåfrågor!E2=1,
  1,
  IF(
   Nivåfrågor!E2=2,
   2,
   IF(
    Nivåfrågor!E2=3,
    3,
    4))))</f>
        <v>0</v>
      </c>
      <c r="F347" s="131">
        <f ca="1">IF(
 Nivåfrågor!E2=0,
 1,
 IF(
  Nivåfrågor!E2=1,
  2,
  IF(
   Nivåfrågor!E2=2,
   3,
   IF(
    Nivåfrågor!E2=3,
    4,
    "N/A"))))</f>
        <v>1</v>
      </c>
      <c r="G347" s="637">
        <f ca="1">IF(
 OR(Nivåfrågor!E240="ANGE SVAR OCKSÅ",Nivåfrågor!E240="MOTSÄGELSEFULLT SVAR",Nivåfrågor!E240="MOTSÄGELSEFULL BEDÖMNING",Nivåfrågor!E240="ANGE BEDÖMNING OCKSÅ"),
 3,
 IF(
  E347=4,
  2,
  IF(
   D347&gt;F347,
   1,
   IF(
    D347=F347,
    0,
    -1))))</f>
        <v>-1</v>
      </c>
      <c r="H347" s="637"/>
      <c r="K347" s="323"/>
      <c r="L347" s="323"/>
      <c r="M347" s="323"/>
      <c r="N347" s="323"/>
      <c r="O347" s="323"/>
      <c r="P347" s="323"/>
      <c r="Q347" s="323"/>
      <c r="R347" s="323"/>
      <c r="S347" s="323"/>
      <c r="T347" s="323"/>
      <c r="U347" s="323"/>
      <c r="V347" s="323"/>
      <c r="W347" s="323"/>
      <c r="X347" s="323"/>
      <c r="Y347" s="323"/>
      <c r="Z347" s="323"/>
      <c r="AA347" s="323"/>
      <c r="AB347" s="323"/>
      <c r="AC347" s="323"/>
      <c r="AD347" s="323"/>
      <c r="AE347" s="323"/>
    </row>
    <row r="348" spans="2:31" s="158" customFormat="1" ht="56" customHeight="1">
      <c r="B348" s="379">
        <f ca="1">Nivåfrågor!B244</f>
        <v>15</v>
      </c>
      <c r="C348" s="404" t="str">
        <f>Nivåfrågor!C244</f>
        <v>Har organisationens ledning informerat sig om status på organisationens systematiska informationssäkerhetsarbete de senaste två åren?</v>
      </c>
      <c r="D348" s="379">
        <f>Nivåfrågor!H254</f>
        <v>0</v>
      </c>
      <c r="E348" s="131">
        <f ca="1">IF(
 Nivåfrågor!E2=0,
 0,
 IF(
  Nivåfrågor!E2=1,
  1,
  IF(
   Nivåfrågor!E2=2,
   2,
   IF(
    Nivåfrågor!E2=3,
    3,
    4))))</f>
        <v>0</v>
      </c>
      <c r="F348" s="131">
        <f ca="1">IF(
 Nivåfrågor!E2=0,
 1,
 IF(
  Nivåfrågor!E2=1,
  2,
  IF(
   Nivåfrågor!E2=2,
   3,
   IF(
    Nivåfrågor!E2=3,
    4,
    "N/A"))))</f>
        <v>1</v>
      </c>
      <c r="G348" s="637">
        <f ca="1">IF(
 OR(Nivåfrågor!E254="ANGE SVAR OCKSÅ",Nivåfrågor!E254="MOTSÄGELSEFULLT SVAR",Nivåfrågor!E254="MOTSÄGELSEFULL BEDÖMNING",Nivåfrågor!E254="ANGE BEDÖMNING OCKSÅ"),
 3,
 IF(
  E348=4,
  2,
  IF(
   D348&gt;F348,
   1,
   IF(
    D348=F348,
    0,
    -1))))</f>
        <v>-1</v>
      </c>
      <c r="H348" s="637"/>
      <c r="K348" s="323"/>
      <c r="L348" s="323"/>
      <c r="M348" s="323"/>
      <c r="N348" s="323"/>
      <c r="O348" s="323"/>
      <c r="P348" s="323"/>
      <c r="Q348" s="323"/>
      <c r="R348" s="323"/>
      <c r="S348" s="323"/>
      <c r="T348" s="323"/>
      <c r="U348" s="323"/>
      <c r="V348" s="323"/>
      <c r="W348" s="323"/>
      <c r="X348" s="323"/>
      <c r="Y348" s="323"/>
      <c r="Z348" s="323"/>
      <c r="AA348" s="323"/>
      <c r="AB348" s="323"/>
      <c r="AC348" s="323"/>
      <c r="AD348" s="323"/>
      <c r="AE348" s="323"/>
    </row>
    <row r="349" spans="2:31" ht="39" customHeight="1">
      <c r="B349" s="48"/>
      <c r="C349" s="50"/>
      <c r="D349" s="48"/>
      <c r="E349" s="48"/>
      <c r="F349" s="48"/>
      <c r="G349" s="48"/>
      <c r="H349" s="38"/>
      <c r="I349" s="43"/>
      <c r="K349" s="38"/>
      <c r="L349" s="38"/>
      <c r="M349" s="38"/>
      <c r="N349" s="38"/>
      <c r="O349" s="38"/>
      <c r="P349" s="38"/>
      <c r="Q349" s="38"/>
      <c r="R349" s="38"/>
      <c r="S349" s="38"/>
      <c r="T349" s="38"/>
      <c r="U349" s="38"/>
      <c r="V349" s="38"/>
      <c r="W349" s="38"/>
      <c r="X349" s="38"/>
      <c r="Y349" s="38"/>
      <c r="Z349" s="38"/>
      <c r="AA349" s="38"/>
      <c r="AB349" s="38"/>
      <c r="AC349" s="38"/>
      <c r="AD349" s="38"/>
      <c r="AE349" s="38"/>
    </row>
    <row r="350" spans="2:31" ht="27" customHeight="1">
      <c r="B350" s="108" t="s">
        <v>41</v>
      </c>
      <c r="C350" s="118"/>
      <c r="H350" s="38"/>
      <c r="I350" s="38"/>
      <c r="K350" s="38"/>
      <c r="L350" s="38"/>
      <c r="M350" s="38"/>
      <c r="N350" s="38"/>
      <c r="O350" s="38"/>
      <c r="P350" s="38"/>
      <c r="Q350" s="38"/>
      <c r="R350" s="38"/>
      <c r="S350" s="38"/>
      <c r="T350" s="38"/>
      <c r="U350" s="38"/>
      <c r="V350" s="38"/>
      <c r="W350" s="38"/>
      <c r="X350" s="38"/>
      <c r="Y350" s="38"/>
      <c r="Z350" s="38"/>
      <c r="AA350" s="38"/>
      <c r="AB350" s="38"/>
      <c r="AC350" s="38"/>
      <c r="AD350" s="38"/>
      <c r="AE350" s="38"/>
    </row>
    <row r="351" spans="2:31" s="62" customFormat="1" ht="45" customHeight="1">
      <c r="B351" s="403" t="s">
        <v>0</v>
      </c>
      <c r="C351" s="402" t="s">
        <v>1</v>
      </c>
      <c r="D351" s="401" t="s">
        <v>205</v>
      </c>
      <c r="E351" s="401" t="s">
        <v>45</v>
      </c>
      <c r="F351" s="401" t="s">
        <v>46</v>
      </c>
      <c r="G351" s="645" t="s">
        <v>5</v>
      </c>
      <c r="H351" s="645"/>
      <c r="K351" s="396"/>
      <c r="L351" s="396"/>
      <c r="M351" s="396"/>
      <c r="N351" s="396"/>
      <c r="O351" s="396"/>
      <c r="P351" s="396"/>
      <c r="Q351" s="396"/>
      <c r="R351" s="396"/>
      <c r="S351" s="396"/>
      <c r="T351" s="396"/>
      <c r="U351" s="396"/>
      <c r="V351" s="396"/>
      <c r="W351" s="396"/>
      <c r="X351" s="396"/>
      <c r="Y351" s="396"/>
      <c r="Z351" s="396"/>
      <c r="AA351" s="396"/>
      <c r="AB351" s="396"/>
      <c r="AC351" s="396"/>
      <c r="AD351" s="396"/>
      <c r="AE351" s="396"/>
    </row>
    <row r="352" spans="2:31" s="158" customFormat="1" ht="41" customHeight="1">
      <c r="B352" s="379">
        <f ca="1">Nivåfrågor!B262</f>
        <v>16</v>
      </c>
      <c r="C352" s="404" t="str">
        <f>Nivåfrågor!C262</f>
        <v>De senaste två åren, har organisationen utbildat sina medarbetare inom informationssäkerhet enligt sitt arbetssätt för utbildning?</v>
      </c>
      <c r="D352" s="379">
        <f ca="1">Nivåfrågor!H270</f>
        <v>0</v>
      </c>
      <c r="E352" s="131">
        <f ca="1">IF(
 Nivåfrågor!E2=0,
 0,
 IF(
  Nivåfrågor!E2=1,
  0,
  IF(
   Nivåfrågor!E2=2,
   2,
   IF(
    Nivåfrågor!E2=3,
    3,
    4))))</f>
        <v>0</v>
      </c>
      <c r="F352" s="131">
        <f ca="1">IF(
 Nivåfrågor!E2=0,
 0,
 IF(
  Nivåfrågor!E2=1,
  2,
  IF(
   Nivåfrågor!E2=2,
   3,
   IF(
    Nivåfrågor!E2=3,
    4,
    "N/A"))))</f>
        <v>0</v>
      </c>
      <c r="G352" s="637">
        <f ca="1">IF(
 OR(Nivåfrågor!E270="ANGE SVAR OCKSÅ",Nivåfrågor!E270="MOTSÄGELSEFULLT SVAR",Nivåfrågor!E270="MOTSÄGELSEFULL BEDÖMNING",Nivåfrågor!E270="ANGE BEDÖMNING OCKSÅ"),
 3,
 IF(
  E352=4,
  2,
  IF(
   D352&gt;F352,
   1,
   IF(
    D352=F352,
    0,
    -1))))</f>
        <v>0</v>
      </c>
      <c r="H352" s="637"/>
      <c r="K352" s="323"/>
      <c r="L352" s="323"/>
      <c r="M352" s="323"/>
      <c r="N352" s="323"/>
      <c r="O352" s="323"/>
      <c r="P352" s="323"/>
      <c r="Q352" s="323"/>
      <c r="R352" s="323"/>
      <c r="S352" s="323"/>
      <c r="T352" s="323"/>
      <c r="U352" s="323"/>
      <c r="V352" s="323"/>
      <c r="W352" s="323"/>
      <c r="X352" s="323"/>
      <c r="Y352" s="323"/>
      <c r="Z352" s="323"/>
      <c r="AA352" s="323"/>
      <c r="AB352" s="323"/>
      <c r="AC352" s="323"/>
      <c r="AD352" s="323"/>
      <c r="AE352" s="323"/>
    </row>
    <row r="353" spans="2:31" s="158" customFormat="1" ht="73" customHeight="1">
      <c r="B353" s="379">
        <f ca="1">Nivåfrågor!B274</f>
        <v>17</v>
      </c>
      <c r="C353" s="404" t="str">
        <f>Nivåfrågor!C274</f>
        <v>Har organisationen, de senaste två åren, undersökt i vilken utsträckning medarbetarna efter genomförd utbildning i informationssäkerhet vet hur de ska arbeta på ett informationssäkert sätt?</v>
      </c>
      <c r="D353" s="379">
        <f ca="1">Nivåfrågor!H282</f>
        <v>0</v>
      </c>
      <c r="E353" s="131">
        <f ca="1">IF(
 Nivåfrågor!E2=0,
 0,
 IF(
  Nivåfrågor!E2=1,
  0,
  IF(
   Nivåfrågor!E2=2,
   2,
   IF(
    Nivåfrågor!E2=3,
    3,
    4))))</f>
        <v>0</v>
      </c>
      <c r="F353" s="131">
        <f ca="1">IF(
 Nivåfrågor!E2=0,
 0,
 IF(
  Nivåfrågor!E2=1,
  2,
  IF(
   Nivåfrågor!E2=2,
   3,
   IF(
    Nivåfrågor!E2=3,
    4,
    "N/A"))))</f>
        <v>0</v>
      </c>
      <c r="G353" s="637">
        <f ca="1">IF(
 OR(Nivåfrågor!E282="ANGE SVAR OCKSÅ",Nivåfrågor!E282="MOTSÄGELSEFULLT SVAR",Nivåfrågor!E282="MOTSÄGELSEFULL BEDÖMNING",Nivåfrågor!E282="ANGE BEDÖMNING OCKSÅ"),
 3,
 IF(
  E353=4,
  2,
  IF(
   D353&gt;F353,
   1,
   IF(
    D353=F353,
    0,
    -1))))</f>
        <v>0</v>
      </c>
      <c r="H353" s="637"/>
      <c r="K353" s="323"/>
      <c r="L353" s="323"/>
      <c r="M353" s="323"/>
      <c r="N353" s="323"/>
      <c r="O353" s="323"/>
      <c r="P353" s="323"/>
      <c r="Q353" s="323"/>
      <c r="R353" s="323"/>
      <c r="S353" s="323"/>
      <c r="T353" s="323"/>
      <c r="U353" s="323"/>
      <c r="V353" s="323"/>
      <c r="W353" s="323"/>
      <c r="X353" s="323"/>
      <c r="Y353" s="323"/>
      <c r="Z353" s="323"/>
      <c r="AA353" s="323"/>
      <c r="AB353" s="323"/>
      <c r="AC353" s="323"/>
      <c r="AD353" s="323"/>
      <c r="AE353" s="323"/>
    </row>
    <row r="354" spans="2:31" s="158" customFormat="1" ht="56" customHeight="1">
      <c r="B354" s="379">
        <f ca="1">Nivåfrågor!B286</f>
        <v>18</v>
      </c>
      <c r="C354" s="404" t="str">
        <f>Nivåfrågor!C286</f>
        <v>De senaste två åren, har organisationen undersökt om medarbetarna använder sina kunskaper i sitt arbete efter genomförd utbildning i informationssäkerhet?</v>
      </c>
      <c r="D354" s="379">
        <f ca="1">Nivåfrågor!H294</f>
        <v>0</v>
      </c>
      <c r="E354" s="131">
        <f ca="1">IF(
 Nivåfrågor!E2=0,
 0,
 IF(
  Nivåfrågor!E2=1,
  0,
  IF(
   Nivåfrågor!E2=2,
   2,
   IF(
    Nivåfrågor!E2=3,
    3,
    4))))</f>
        <v>0</v>
      </c>
      <c r="F354" s="131">
        <f ca="1">IF(
 Nivåfrågor!E2=0,
 0,
 IF(
  Nivåfrågor!E2=1,
  2,
  IF(
   Nivåfrågor!E2=2,
   3,
   IF(
    Nivåfrågor!E2=3,
    4,
    "N/A"))))</f>
        <v>0</v>
      </c>
      <c r="G354" s="637">
        <f ca="1">IF(
 OR(Nivåfrågor!E294="ANGE SVAR OCKSÅ",Nivåfrågor!E294="MOTSÄGELSEFULLT SVAR",Nivåfrågor!E294="MOTSÄGELSEFULL BEDÖMNING",Nivåfrågor!E294="ANGE BEDÖMNING OCKSÅ"),
 3,
 IF(
  E354=4,
  2,
  IF(
   D354&gt;F354,
   1,
   IF(
    D354=F354,
    0,
    -1))))</f>
        <v>0</v>
      </c>
      <c r="H354" s="637"/>
      <c r="I354" s="144"/>
      <c r="K354" s="323"/>
      <c r="L354" s="323"/>
      <c r="M354" s="323"/>
      <c r="N354" s="323"/>
      <c r="O354" s="323"/>
      <c r="P354" s="323"/>
      <c r="Q354" s="323"/>
      <c r="R354" s="323"/>
      <c r="S354" s="323"/>
      <c r="T354" s="323"/>
      <c r="U354" s="323"/>
      <c r="V354" s="323"/>
      <c r="W354" s="323"/>
      <c r="X354" s="323"/>
      <c r="Y354" s="323"/>
      <c r="Z354" s="323"/>
      <c r="AA354" s="323"/>
      <c r="AB354" s="323"/>
      <c r="AC354" s="323"/>
      <c r="AD354" s="323"/>
      <c r="AE354" s="323"/>
    </row>
    <row r="355" spans="2:31" s="158" customFormat="1" ht="56" customHeight="1">
      <c r="B355" s="379">
        <f ca="1">Nivåfrågor!B298</f>
        <v>19</v>
      </c>
      <c r="C355" s="404" t="str">
        <f>Nivåfrågor!C298</f>
        <v>De senaste två åren, har organisationen bevakat utvecklingen på informationsäkerhetsområdet enligt sitt arbetssätt för omvärldsbevakning?</v>
      </c>
      <c r="D355" s="379">
        <f ca="1">Nivåfrågor!H306</f>
        <v>0</v>
      </c>
      <c r="E355" s="131">
        <f ca="1">IF(
 Nivåfrågor!E2=0,
 0,
 IF(
  Nivåfrågor!E2=1,
  0,
  IF(
   Nivåfrågor!E2=2,
   2,
   IF(
    Nivåfrågor!E2=3,
    3,
    4))))</f>
        <v>0</v>
      </c>
      <c r="F355" s="131">
        <f ca="1">IF(
 Nivåfrågor!E2=0,
 0,
 IF(
  Nivåfrågor!E2=1,
  2,
  IF(
   Nivåfrågor!E2=2,
   3,
   IF(
    Nivåfrågor!E2=3,
    4,
    "N/A"))))</f>
        <v>0</v>
      </c>
      <c r="G355" s="637">
        <f ca="1">IF(
 OR(Nivåfrågor!E306="ANGE SVAR OCKSÅ",Nivåfrågor!E306="MOTSÄGELSEFULLT SVAR",Nivåfrågor!E306="MOTSÄGELSEFULL BEDÖMNING",Nivåfrågor!E306="ANGE BEDÖMNING OCKSÅ"),
 3,
 IF(
  E355=4,
  2,
  IF(
   D355&gt;F355,
   1,
   IF(
    D355=F355,
    0,
    -1))))</f>
        <v>0</v>
      </c>
      <c r="H355" s="637"/>
      <c r="I355" s="323"/>
      <c r="K355" s="323"/>
      <c r="L355" s="323"/>
      <c r="M355" s="323"/>
      <c r="N355" s="323"/>
      <c r="O355" s="323"/>
      <c r="P355" s="323"/>
      <c r="Q355" s="323"/>
      <c r="R355" s="323"/>
      <c r="S355" s="323"/>
      <c r="T355" s="323"/>
      <c r="U355" s="323"/>
      <c r="V355" s="323"/>
      <c r="W355" s="323"/>
      <c r="X355" s="323"/>
      <c r="Y355" s="323"/>
      <c r="Z355" s="323"/>
      <c r="AA355" s="323"/>
      <c r="AB355" s="323"/>
      <c r="AC355" s="323"/>
      <c r="AD355" s="323"/>
      <c r="AE355" s="323"/>
    </row>
    <row r="356" spans="2:31" s="158" customFormat="1" ht="41" customHeight="1">
      <c r="B356" s="379">
        <f ca="1">Nivåfrågor!B311</f>
        <v>20</v>
      </c>
      <c r="C356" s="404" t="str">
        <f>Nivåfrågor!C311</f>
        <v>Har organisationen, de senaste två åren, klassat sin information enligt sitt arbetssätt för informationsklassning?</v>
      </c>
      <c r="D356" s="379">
        <f ca="1">Nivåfrågor!H319</f>
        <v>0</v>
      </c>
      <c r="E356" s="131">
        <f ca="1">IF(
 Nivåfrågor!E2=0,
 0,
 IF(
  Nivåfrågor!E2=1,
  0,
  IF(
   Nivåfrågor!E2=2,
   2,
   IF(
    Nivåfrågor!E2=3,
    3,
    4))))</f>
        <v>0</v>
      </c>
      <c r="F356" s="131">
        <f ca="1">IF(
 Nivåfrågor!E2=0,
 0,
 IF(
  Nivåfrågor!E2=1,
  2,
  IF(
   Nivåfrågor!E2=2,
   3,
   IF(
    Nivåfrågor!E2=3,
    4,
    "N/A"))))</f>
        <v>0</v>
      </c>
      <c r="G356" s="637">
        <f ca="1">IF(
 OR(Nivåfrågor!E319="ANGE SVAR OCKSÅ",Nivåfrågor!E319="MOTSÄGELSEFULLT SVAR",Nivåfrågor!E319="MOTSÄGELSEFULL BEDÖMNING",Nivåfrågor!E319="ANGE BEDÖMNING OCKSÅ"),
 3,
 IF(
  E356=4,
  2,
  IF(
   D356&gt;F356,
   1,
   IF(
    D356=F356,
    0,
    -1))))</f>
        <v>0</v>
      </c>
      <c r="H356" s="637"/>
      <c r="K356" s="323"/>
      <c r="L356" s="323"/>
      <c r="M356" s="323"/>
      <c r="N356" s="323"/>
      <c r="O356" s="323"/>
      <c r="P356" s="323"/>
      <c r="Q356" s="323"/>
      <c r="R356" s="323"/>
      <c r="S356" s="323"/>
      <c r="T356" s="323"/>
      <c r="U356" s="323"/>
      <c r="V356" s="323"/>
      <c r="W356" s="323"/>
      <c r="X356" s="323"/>
      <c r="Y356" s="323"/>
      <c r="Z356" s="323"/>
      <c r="AA356" s="323"/>
      <c r="AB356" s="323"/>
      <c r="AC356" s="323"/>
      <c r="AD356" s="323"/>
      <c r="AE356" s="323"/>
    </row>
    <row r="357" spans="2:31" s="158" customFormat="1" ht="56" customHeight="1">
      <c r="B357" s="379">
        <f ca="1">Nivåfrågor!B323</f>
        <v>21</v>
      </c>
      <c r="C357" s="404" t="str">
        <f>Nivåfrågor!C323</f>
        <v>De senaste två åren, har organisationen analyserat sina informationssäkerhetsrisker enligt sitt arbetssätt för analys och hantering av informationssäkerhetsrisker?</v>
      </c>
      <c r="D357" s="379">
        <f ca="1">Nivåfrågor!H331</f>
        <v>0</v>
      </c>
      <c r="E357" s="131">
        <f ca="1">IF(
 Nivåfrågor!E2=0,
 0,
 IF(
  Nivåfrågor!E2=1,
  0,
  IF(
   Nivåfrågor!E2=2,
   2,
   IF(
    Nivåfrågor!E2=3,
    3,
    4))))</f>
        <v>0</v>
      </c>
      <c r="F357" s="131">
        <f ca="1">IF(
 Nivåfrågor!E2=0,
 0,
 IF(
  Nivåfrågor!E2=1,
  2,
  IF(
   Nivåfrågor!E2=2,
   3,
   IF(
    Nivåfrågor!E2=3,
    4,
    "N/A"))))</f>
        <v>0</v>
      </c>
      <c r="G357" s="637">
        <f ca="1">IF(
 OR(Nivåfrågor!E331="ANGE SVAR OCKSÅ",Nivåfrågor!E331="MOTSÄGELSEFULLT SVAR",Nivåfrågor!E331="MOTSÄGELSEFULL BEDÖMNING",Nivåfrågor!E331="ANGE BEDÖMNING OCKSÅ"),
 3,
 IF(
  E357=4,
  2,
  IF(
   D357&gt;F357,
   1,
   IF(
    D357=F357,
    0,
    -1))))</f>
        <v>0</v>
      </c>
      <c r="H357" s="637"/>
      <c r="K357" s="323"/>
      <c r="L357" s="323"/>
      <c r="M357" s="323"/>
      <c r="N357" s="323"/>
      <c r="O357" s="323"/>
      <c r="P357" s="323"/>
      <c r="Q357" s="323"/>
      <c r="R357" s="323"/>
      <c r="S357" s="323"/>
      <c r="T357" s="323"/>
      <c r="U357" s="323"/>
      <c r="V357" s="323"/>
      <c r="W357" s="323"/>
      <c r="X357" s="323"/>
      <c r="Y357" s="323"/>
      <c r="Z357" s="323"/>
      <c r="AA357" s="323"/>
      <c r="AB357" s="323"/>
      <c r="AC357" s="323"/>
      <c r="AD357" s="323"/>
      <c r="AE357" s="323"/>
    </row>
    <row r="358" spans="2:31" s="158" customFormat="1" ht="56" customHeight="1">
      <c r="B358" s="379">
        <f ca="1">Nivåfrågor!B335</f>
        <v>22</v>
      </c>
      <c r="C358" s="404" t="str">
        <f>Nivåfrågor!C335</f>
        <v>De senaste två åren, har organisationen tittat på och använt resultat från sin omvärldsbevakning vid informationsklassningar och analyser av informationssäkerhetsrisker?</v>
      </c>
      <c r="D358" s="379">
        <f>Nivåfrågor!H343</f>
        <v>0</v>
      </c>
      <c r="E358" s="131">
        <f ca="1">IF(
 Nivåfrågor!E2=0,
 0,
 IF(
  Nivåfrågor!E2=1,
  0,
  IF(
   Nivåfrågor!E2=2,
   2,
   IF(
    Nivåfrågor!E2=3,
    3,
    4))))</f>
        <v>0</v>
      </c>
      <c r="F358" s="131">
        <f ca="1">IF(
 Nivåfrågor!E2=0,
 0,
 IF(
  Nivåfrågor!E2=1,
  2,
  IF(
   Nivåfrågor!E2=2,
   3,
   IF(
    Nivåfrågor!E2=3,
    4,
    "N/A"))))</f>
        <v>0</v>
      </c>
      <c r="G358" s="637">
        <f ca="1">IF(
 OR(Nivåfrågor!E343="ANGE SVAR OCKSÅ",Nivåfrågor!E343="MOTSÄGELSEFULLT SVAR",Nivåfrågor!E343="MOTSÄGELSEFULL BEDÖMNING",Nivåfrågor!E343="ANGE BEDÖMNING OCKSÅ"),
 3,
 IF(
  E358=4,
  2,
  IF(
   D358&gt;F358,
   1,
   IF(
    D358=F358,
    0,
    -1))))</f>
        <v>0</v>
      </c>
      <c r="H358" s="637"/>
      <c r="K358" s="323"/>
      <c r="L358" s="323"/>
      <c r="M358" s="323"/>
      <c r="N358" s="323"/>
      <c r="O358" s="323"/>
      <c r="P358" s="323"/>
      <c r="Q358" s="323"/>
      <c r="R358" s="323"/>
      <c r="S358" s="323"/>
      <c r="T358" s="323"/>
      <c r="U358" s="323"/>
      <c r="V358" s="323"/>
      <c r="W358" s="323"/>
      <c r="X358" s="323"/>
      <c r="Y358" s="323"/>
      <c r="Z358" s="323"/>
      <c r="AA358" s="323"/>
      <c r="AB358" s="323"/>
      <c r="AC358" s="323"/>
      <c r="AD358" s="323"/>
      <c r="AE358" s="323"/>
    </row>
    <row r="359" spans="2:31" s="158" customFormat="1" ht="56" customHeight="1">
      <c r="B359" s="379">
        <f ca="1">Nivåfrågor!B347</f>
        <v>23</v>
      </c>
      <c r="C359" s="404" t="str">
        <f>Nivåfrågor!C347</f>
        <v>De senaste två åren, har organisationen fattat beslut om att införa – eller att inte införa – säkerhetsåtgärder utifrån genomförd analys av informationssäkerhetsrisker?</v>
      </c>
      <c r="D359" s="379">
        <f>Nivåfrågor!H355</f>
        <v>0</v>
      </c>
      <c r="E359" s="131">
        <f ca="1">IF(
 Nivåfrågor!E2=0,
 0,
 IF(
  Nivåfrågor!E2=1,
  0,
  IF(
   Nivåfrågor!E2=2,
   2,
   IF(
    Nivåfrågor!E2=3,
    3,
    4))))</f>
        <v>0</v>
      </c>
      <c r="F359" s="131">
        <f ca="1">IF(
 Nivåfrågor!E2=0,
 0,
 IF(
  Nivåfrågor!E2=1,
  2,
  IF(
   Nivåfrågor!E2=2,
   3,
   IF(
    Nivåfrågor!E2=3,
    4,
    "N/A"))))</f>
        <v>0</v>
      </c>
      <c r="G359" s="637">
        <f ca="1">IF(
 OR(Nivåfrågor!E355="ANGE SVAR OCKSÅ",Nivåfrågor!E355="MOTSÄGELSEFULLT SVAR",Nivåfrågor!E355="MOTSÄGELSEFULL BEDÖMNING",Nivåfrågor!E355="ANGE BEDÖMNING OCKSÅ"),
 3,
 IF(
  E359=4,
  2,
  IF(
   D359&gt;F359,
   1,
   IF(
    D359=F359,
    0,
    -1))))</f>
        <v>0</v>
      </c>
      <c r="H359" s="637"/>
      <c r="K359" s="323"/>
      <c r="L359" s="323"/>
      <c r="M359" s="323"/>
      <c r="N359" s="323"/>
      <c r="O359" s="323"/>
      <c r="P359" s="323"/>
      <c r="Q359" s="323"/>
      <c r="R359" s="323"/>
      <c r="S359" s="323"/>
      <c r="T359" s="323"/>
      <c r="U359" s="323"/>
      <c r="V359" s="323"/>
      <c r="W359" s="323"/>
      <c r="X359" s="323"/>
      <c r="Y359" s="323"/>
      <c r="Z359" s="323"/>
      <c r="AA359" s="323"/>
      <c r="AB359" s="323"/>
      <c r="AC359" s="323"/>
      <c r="AD359" s="323"/>
      <c r="AE359" s="323"/>
    </row>
    <row r="360" spans="2:31" s="158" customFormat="1" ht="41" customHeight="1">
      <c r="B360" s="379">
        <f ca="1">Nivåfrågor!B359</f>
        <v>24</v>
      </c>
      <c r="C360" s="404" t="str">
        <f>Nivåfrågor!C359</f>
        <v>De senaste två åren, har organisationen beslutat om att tilldela resurser för att kunna införa beslutade säkerhetsåtgärder?</v>
      </c>
      <c r="D360" s="379">
        <f>Nivåfrågor!H367</f>
        <v>0</v>
      </c>
      <c r="E360" s="131">
        <f ca="1">IF(
 Nivåfrågor!E2=0,
 0,
 IF(
  Nivåfrågor!E2=1,
  0,
  IF(
   Nivåfrågor!E2=2,
   2,
   IF(
    Nivåfrågor!E2=3,
    3,
    4))))</f>
        <v>0</v>
      </c>
      <c r="F360" s="131">
        <f ca="1">IF(
 Nivåfrågor!E2=0,
 0,
 IF(
  Nivåfrågor!E2=1,
  2,
  IF(
   Nivåfrågor!E2=2,
   3,
   IF(
    Nivåfrågor!E2=3,
    4,
    "N/A"))))</f>
        <v>0</v>
      </c>
      <c r="G360" s="637">
        <f ca="1">IF(
 OR(Nivåfrågor!E367="ANGE SVAR OCKSÅ",Nivåfrågor!E367="MOTSÄGELSEFULLT SVAR",Nivåfrågor!E367="MOTSÄGELSEFULL BEDÖMNING",Nivåfrågor!E367="ANGE BEDÖMNING OCKSÅ"),
 3,
 IF(
  E360=4,
  2,
  IF(
   D360&gt;F360,
   1,
   IF(
    D360=F360,
    0,
    -1))))</f>
        <v>0</v>
      </c>
      <c r="H360" s="637"/>
      <c r="K360" s="323"/>
      <c r="L360" s="323"/>
      <c r="M360" s="323"/>
      <c r="N360" s="323"/>
      <c r="O360" s="323"/>
      <c r="P360" s="323"/>
      <c r="Q360" s="323"/>
      <c r="R360" s="323"/>
      <c r="S360" s="323"/>
      <c r="T360" s="323"/>
      <c r="U360" s="323"/>
      <c r="V360" s="323"/>
      <c r="W360" s="323"/>
      <c r="X360" s="323"/>
      <c r="Y360" s="323"/>
      <c r="Z360" s="323"/>
      <c r="AA360" s="323"/>
      <c r="AB360" s="323"/>
      <c r="AC360" s="323"/>
      <c r="AD360" s="323"/>
      <c r="AE360" s="323"/>
    </row>
    <row r="361" spans="2:31" s="158" customFormat="1" ht="41" customHeight="1">
      <c r="B361" s="379">
        <f ca="1">Nivåfrågor!B371</f>
        <v>25</v>
      </c>
      <c r="C361" s="404" t="str">
        <f>Nivåfrågor!C371</f>
        <v>Har organisationen, de senaste två åren, infört de säkerhetsåtgärder som beslutats?</v>
      </c>
      <c r="D361" s="379">
        <f>Nivåfrågor!H379</f>
        <v>0</v>
      </c>
      <c r="E361" s="131">
        <f ca="1">IF(
 Nivåfrågor!E2=0,
 0,
 IF(
  Nivåfrågor!E2=1,
  0,
  IF(
   Nivåfrågor!E2=2,
   2,
   IF(
    Nivåfrågor!E2=3,
    3,
    4))))</f>
        <v>0</v>
      </c>
      <c r="F361" s="131">
        <f ca="1">IF(
 Nivåfrågor!E2=0,
 0,
 IF(
  Nivåfrågor!E2=1,
  2,
  IF(
   Nivåfrågor!E2=2,
   3,
   IF(
    Nivåfrågor!E2=3,
    4,
    "N/A"))))</f>
        <v>0</v>
      </c>
      <c r="G361" s="637">
        <f ca="1">IF(
 OR(Nivåfrågor!E379="ANGE SVAR OCKSÅ",Nivåfrågor!E379="MOTSÄGELSEFULLT SVAR",Nivåfrågor!E379="MOTSÄGELSEFULL BEDÖMNING",Nivåfrågor!E379="ANGE BEDÖMNING OCKSÅ"),
 3,
 IF(
  E361=4,
  2,
  IF(
   D361&gt;F361,
   1,
   IF(
    D361=F361,
    0,
    -1))))</f>
        <v>0</v>
      </c>
      <c r="H361" s="637"/>
      <c r="K361" s="323"/>
      <c r="L361" s="323"/>
      <c r="M361" s="323"/>
      <c r="N361" s="323"/>
      <c r="O361" s="323"/>
      <c r="P361" s="323"/>
      <c r="Q361" s="323"/>
      <c r="R361" s="323"/>
      <c r="S361" s="323"/>
      <c r="T361" s="323"/>
      <c r="U361" s="323"/>
      <c r="V361" s="323"/>
      <c r="W361" s="323"/>
      <c r="X361" s="323"/>
      <c r="Y361" s="323"/>
      <c r="Z361" s="323"/>
      <c r="AA361" s="323"/>
      <c r="AB361" s="323"/>
      <c r="AC361" s="323"/>
      <c r="AD361" s="323"/>
      <c r="AE361" s="323"/>
    </row>
    <row r="362" spans="2:31" s="158" customFormat="1" ht="41" customHeight="1">
      <c r="B362" s="379">
        <f ca="1">Nivåfrågor!B383</f>
        <v>26</v>
      </c>
      <c r="C362" s="404" t="str">
        <f>Nivåfrågor!C383</f>
        <v>Har organisationen, de senaste två åren, utvärderat om införda säkerhetsåtgärder är ändamålsenliga och tillräckliga?</v>
      </c>
      <c r="D362" s="379">
        <f>Nivåfrågor!H391</f>
        <v>0</v>
      </c>
      <c r="E362" s="131">
        <f ca="1">IF(
 Nivåfrågor!E2=0,
 0,
 IF(
  Nivåfrågor!E2=1,
  0,
  IF(
   Nivåfrågor!E2=2,
   2,
   IF(
    Nivåfrågor!E2=3,
    3,
    4))))</f>
        <v>0</v>
      </c>
      <c r="F362" s="131">
        <f ca="1">IF(
 Nivåfrågor!E2=0,
 0,
 IF(
  Nivåfrågor!E2=1,
  2,
  IF(
   Nivåfrågor!E2=2,
   3,
   IF(
    Nivåfrågor!E2=3,
    4,
    "N/A"))))</f>
        <v>0</v>
      </c>
      <c r="G362" s="637">
        <f ca="1">IF(
 OR(Nivåfrågor!E391="ANGE SVAR OCKSÅ",Nivåfrågor!E391="MOTSÄGELSEFULLT SVAR",Nivåfrågor!E391="MOTSÄGELSEFULL BEDÖMNING",Nivåfrågor!E391="ANGE BEDÖMNING OCKSÅ"),
 3,
 IF(
  E362=4,
  2,
  IF(
   D362&gt;F362,
   1,
   IF(
    D362=F362,
    0,
    -1))))</f>
        <v>0</v>
      </c>
      <c r="H362" s="637"/>
      <c r="K362" s="323"/>
      <c r="L362" s="323"/>
      <c r="M362" s="323"/>
      <c r="N362" s="323"/>
      <c r="O362" s="323"/>
      <c r="P362" s="323"/>
      <c r="Q362" s="323"/>
      <c r="R362" s="323"/>
      <c r="S362" s="323"/>
      <c r="T362" s="323"/>
      <c r="U362" s="323"/>
      <c r="V362" s="323"/>
      <c r="W362" s="323"/>
      <c r="X362" s="323"/>
      <c r="Y362" s="323"/>
      <c r="Z362" s="323"/>
      <c r="AA362" s="323"/>
      <c r="AB362" s="323"/>
      <c r="AC362" s="323"/>
      <c r="AD362" s="323"/>
      <c r="AE362" s="323"/>
    </row>
    <row r="363" spans="2:31" s="158" customFormat="1" ht="41" customHeight="1">
      <c r="B363" s="379">
        <f ca="1">Nivåfrågor!B395</f>
        <v>27</v>
      </c>
      <c r="C363" s="404" t="str">
        <f>Nivåfrågor!C395</f>
        <v>Har organisationen, de senaste två åren, övat kontinuitetshantering enligt sitt arbetssätt för kontinuitetshantering?</v>
      </c>
      <c r="D363" s="379">
        <f ca="1">Nivåfrågor!H403</f>
        <v>0</v>
      </c>
      <c r="E363" s="131">
        <f ca="1">IF(
 Nivåfrågor!E2=0,
 0,
 IF(
  Nivåfrågor!E2=1,
  0,
  IF(
   Nivåfrågor!E2=2,
   2,
   IF(
    Nivåfrågor!E2=3,
    3,
    4))))</f>
        <v>0</v>
      </c>
      <c r="F363" s="131">
        <f ca="1">IF(
 Nivåfrågor!E2=0,
 0,
 IF(
  Nivåfrågor!E2=1,
  2,
  IF(
   Nivåfrågor!E2=2,
   3,
   IF(
    Nivåfrågor!E2=3,
    4,
    "N/A"))))</f>
        <v>0</v>
      </c>
      <c r="G363" s="637">
        <f ca="1">IF(
 OR(Nivåfrågor!E403="ANGE SVAR OCKSÅ",Nivåfrågor!E403="MOTSÄGELSEFULLT SVAR",Nivåfrågor!E403="MOTSÄGELSEFULL BEDÖMNING",Nivåfrågor!E403="ANGE BEDÖMNING OCKSÅ"),
 3,
 IF(
  E363=4,
  2,
  IF(
   D363&gt;F363,
   1,
   IF(
    D363=F363,
    0,
    -1))))</f>
        <v>0</v>
      </c>
      <c r="H363" s="637"/>
      <c r="K363" s="323"/>
      <c r="L363" s="323"/>
      <c r="M363" s="323"/>
      <c r="N363" s="323"/>
      <c r="O363" s="323"/>
      <c r="P363" s="323"/>
      <c r="Q363" s="323"/>
      <c r="R363" s="323"/>
      <c r="S363" s="323"/>
      <c r="T363" s="323"/>
      <c r="U363" s="323"/>
      <c r="V363" s="323"/>
      <c r="W363" s="323"/>
      <c r="X363" s="323"/>
      <c r="Y363" s="323"/>
      <c r="Z363" s="323"/>
      <c r="AA363" s="323"/>
      <c r="AB363" s="323"/>
      <c r="AC363" s="323"/>
      <c r="AD363" s="323"/>
      <c r="AE363" s="323"/>
    </row>
    <row r="364" spans="2:31" s="158" customFormat="1" ht="41" customHeight="1">
      <c r="B364" s="379">
        <f ca="1">Nivåfrågor!B407</f>
        <v>28</v>
      </c>
      <c r="C364" s="404" t="str">
        <f>Nivåfrågor!C407</f>
        <v>Har organisationen, de senaste två åren, genomfört upphandling enligt sitt arbetssätt för att säkerställa informationssäkerhet?</v>
      </c>
      <c r="D364" s="379">
        <f ca="1">Nivåfrågor!H415</f>
        <v>0</v>
      </c>
      <c r="E364" s="131">
        <f ca="1">IF(
 Nivåfrågor!E2=0,
 0,
 IF(
  Nivåfrågor!E2=1,
  0,
  IF(
   Nivåfrågor!E2=2,
   2,
   IF(
    Nivåfrågor!E2=3,
    3,
    4))))</f>
        <v>0</v>
      </c>
      <c r="F364" s="131">
        <f ca="1">IF(
 Nivåfrågor!E2=0,
 0,
 IF(
  Nivåfrågor!E2=1,
  2,
  IF(
   Nivåfrågor!E2=2,
   3,
   IF(
    Nivåfrågor!E2=3,
    4,
    "N/A"))))</f>
        <v>0</v>
      </c>
      <c r="G364" s="637">
        <f ca="1">IF(
 OR(Nivåfrågor!E415="ANGE SVAR OCKSÅ",Nivåfrågor!E415="MOTSÄGELSEFULLT SVAR",Nivåfrågor!E415="MOTSÄGELSEFULL BEDÖMNING",Nivåfrågor!E415="ANGE BEDÖMNING OCKSÅ"),
 3,
 IF(
  E364=4,
  2,
  IF(
   D364&gt;F364,
   1,
   IF(
    D364=F364,
    0,
    -1))))</f>
        <v>0</v>
      </c>
      <c r="H364" s="637"/>
      <c r="K364" s="323"/>
      <c r="L364" s="323"/>
      <c r="M364" s="323"/>
      <c r="N364" s="323"/>
      <c r="O364" s="323"/>
      <c r="P364" s="323"/>
      <c r="Q364" s="323"/>
      <c r="R364" s="323"/>
      <c r="S364" s="323"/>
      <c r="T364" s="323"/>
      <c r="U364" s="323"/>
      <c r="V364" s="323"/>
      <c r="W364" s="323"/>
      <c r="X364" s="323"/>
      <c r="Y364" s="323"/>
      <c r="Z364" s="323"/>
      <c r="AA364" s="323"/>
      <c r="AB364" s="323"/>
      <c r="AC364" s="323"/>
      <c r="AD364" s="323"/>
      <c r="AE364" s="323"/>
    </row>
    <row r="365" spans="2:31" ht="39" customHeight="1">
      <c r="B365" s="48"/>
      <c r="C365" s="50"/>
      <c r="D365" s="48"/>
      <c r="E365" s="48"/>
      <c r="F365" s="48"/>
      <c r="G365" s="48"/>
      <c r="H365" s="38"/>
      <c r="K365" s="38"/>
      <c r="L365" s="38"/>
      <c r="M365" s="38"/>
      <c r="N365" s="38"/>
      <c r="O365" s="38"/>
      <c r="P365" s="38"/>
      <c r="Q365" s="38"/>
      <c r="R365" s="38"/>
      <c r="S365" s="38"/>
      <c r="T365" s="38"/>
      <c r="U365" s="38"/>
      <c r="V365" s="38"/>
      <c r="W365" s="38"/>
      <c r="X365" s="38"/>
      <c r="Y365" s="38"/>
      <c r="Z365" s="38"/>
      <c r="AA365" s="38"/>
      <c r="AB365" s="38"/>
      <c r="AC365" s="38"/>
      <c r="AD365" s="38"/>
      <c r="AE365" s="38"/>
    </row>
    <row r="366" spans="2:31" ht="27" customHeight="1">
      <c r="B366" s="108" t="s">
        <v>42</v>
      </c>
      <c r="C366" s="118"/>
      <c r="H366" s="38"/>
      <c r="K366" s="38"/>
      <c r="L366" s="38"/>
      <c r="M366" s="38"/>
      <c r="N366" s="38"/>
      <c r="O366" s="38"/>
      <c r="P366" s="38"/>
      <c r="Q366" s="38"/>
      <c r="R366" s="38"/>
      <c r="S366" s="38"/>
      <c r="T366" s="38"/>
      <c r="U366" s="38"/>
      <c r="V366" s="38"/>
      <c r="W366" s="38"/>
      <c r="X366" s="38"/>
      <c r="Y366" s="38"/>
      <c r="Z366" s="38"/>
      <c r="AA366" s="38"/>
      <c r="AB366" s="38"/>
      <c r="AC366" s="38"/>
      <c r="AD366" s="38"/>
      <c r="AE366" s="38"/>
    </row>
    <row r="367" spans="2:31" s="406" customFormat="1" ht="45" customHeight="1">
      <c r="B367" s="403" t="s">
        <v>0</v>
      </c>
      <c r="C367" s="402" t="s">
        <v>1</v>
      </c>
      <c r="D367" s="401" t="s">
        <v>205</v>
      </c>
      <c r="E367" s="401" t="s">
        <v>45</v>
      </c>
      <c r="F367" s="401" t="s">
        <v>46</v>
      </c>
      <c r="G367" s="645" t="s">
        <v>5</v>
      </c>
      <c r="H367" s="645"/>
      <c r="K367" s="407"/>
      <c r="L367" s="407"/>
      <c r="M367" s="407"/>
      <c r="N367" s="407"/>
      <c r="O367" s="407"/>
      <c r="P367" s="407"/>
      <c r="Q367" s="407"/>
      <c r="R367" s="407"/>
      <c r="S367" s="407"/>
      <c r="T367" s="407"/>
      <c r="U367" s="407"/>
      <c r="V367" s="407"/>
      <c r="W367" s="407"/>
      <c r="X367" s="407"/>
      <c r="Y367" s="407"/>
      <c r="Z367" s="407"/>
      <c r="AA367" s="407"/>
      <c r="AB367" s="407"/>
      <c r="AC367" s="407"/>
      <c r="AD367" s="407"/>
      <c r="AE367" s="407"/>
    </row>
    <row r="368" spans="2:31" s="158" customFormat="1" ht="56" customHeight="1">
      <c r="B368" s="379">
        <f ca="1">Nivåfrågor!B424</f>
        <v>29</v>
      </c>
      <c r="C368" s="404" t="str">
        <f>Nivåfrågor!C424</f>
        <v>De senaste två åren, har organisationens arbetssätt för hantering av informationssäkerhetsincidenter och -avvikelser omfattat följande centrala delar?</v>
      </c>
      <c r="D368" s="379">
        <f ca="1">Nivåfrågor!H434</f>
        <v>0</v>
      </c>
      <c r="E368" s="131">
        <f ca="1">IF(
 Nivåfrågor!E2=0,
 0,
 IF(
  Nivåfrågor!E2=1,
  0,
  IF(
   Nivåfrågor!E2=2,
   0,
   IF(
    Nivåfrågor!E2=3,
    3,
    4))))</f>
        <v>0</v>
      </c>
      <c r="F368" s="131">
        <f ca="1">IF(
 Nivåfrågor!E2=0,
 0,
 IF(
  Nivåfrågor!E2=1,
  0,
  IF(
   Nivåfrågor!E2=2,
   3,
   IF(
    Nivåfrågor!E2=3,
    4,
    "N/A"))))</f>
        <v>0</v>
      </c>
      <c r="G368" s="637">
        <f ca="1">IF(
 OR(Nivåfrågor!E434="ANGE SVAR OCKSÅ",Nivåfrågor!E434="MOTSÄGELSEFULLT SVAR",Nivåfrågor!E434="MOTSÄGELSEFULL BEDÖMNING",Nivåfrågor!E434="ANGE BEDÖMNING OCKSÅ"),
 3,
 IF(
  E368=4,
  2,
  IF(
   D368&gt;F368,
   1,
   IF(
    D368=F368,
    0,
    -1))))</f>
        <v>0</v>
      </c>
      <c r="H368" s="637"/>
      <c r="K368" s="323"/>
      <c r="L368" s="323"/>
      <c r="M368" s="323"/>
      <c r="N368" s="323"/>
      <c r="O368" s="323"/>
      <c r="P368" s="323"/>
      <c r="Q368" s="323"/>
      <c r="R368" s="323"/>
      <c r="S368" s="323"/>
      <c r="T368" s="323"/>
      <c r="U368" s="323"/>
      <c r="V368" s="323"/>
      <c r="W368" s="323"/>
      <c r="X368" s="323"/>
      <c r="Y368" s="323"/>
      <c r="Z368" s="323"/>
      <c r="AA368" s="323"/>
      <c r="AB368" s="323"/>
      <c r="AC368" s="323"/>
      <c r="AD368" s="323"/>
      <c r="AE368" s="323"/>
    </row>
    <row r="369" spans="2:31" s="158" customFormat="1" ht="56" customHeight="1">
      <c r="B369" s="379">
        <f ca="1">Nivåfrågor!B438</f>
        <v>30</v>
      </c>
      <c r="C369" s="404" t="str">
        <f>Nivåfrågor!C438:E438</f>
        <v>De senaste två åren, har organisationen i sin undersökning av medarbetarnas kunskaper undersökt kunskaperna inom följande grundläggande områden?</v>
      </c>
      <c r="D369" s="379">
        <f ca="1">Nivåfrågor!H448</f>
        <v>0</v>
      </c>
      <c r="E369" s="131">
        <f ca="1">IF(
 Nivåfrågor!E2=0,
 0,
 IF(
  Nivåfrågor!E2=1,
  0,
  IF(
   Nivåfrågor!E2=2,
   0,
   IF(
    Nivåfrågor!E2=3,
    3,
    4))))</f>
        <v>0</v>
      </c>
      <c r="F369" s="131">
        <f ca="1">IF(
 Nivåfrågor!E2=0,
 0,
 IF(
  Nivåfrågor!E2=1,
  0,
  IF(
   Nivåfrågor!E2=2,
   3,
   IF(
    Nivåfrågor!E2=3,
    4,
    "N/A"))))</f>
        <v>0</v>
      </c>
      <c r="G369" s="637">
        <f ca="1">IF(
 OR(Nivåfrågor!E448="ANGE SVAR OCKSÅ",Nivåfrågor!E448="MOTSÄGELSEFULLT SVAR",Nivåfrågor!E448="MOTSÄGELSEFULL BEDÖMNING",Nivåfrågor!E448="ANGE BEDÖMNING OCKSÅ"),
 3,
 IF(
  E369=4,
  2,
  IF(
   D369&gt;F369,
   1,
   IF(
    D369=F369,
    0,
    -1))))</f>
        <v>0</v>
      </c>
      <c r="H369" s="637"/>
      <c r="K369" s="323"/>
      <c r="L369" s="323"/>
      <c r="M369" s="323"/>
      <c r="N369" s="323"/>
      <c r="O369" s="323"/>
      <c r="P369" s="323"/>
      <c r="Q369" s="323"/>
      <c r="R369" s="323"/>
      <c r="S369" s="323"/>
      <c r="T369" s="323"/>
      <c r="U369" s="323"/>
      <c r="V369" s="323"/>
      <c r="W369" s="323"/>
      <c r="X369" s="323"/>
      <c r="Y369" s="323"/>
      <c r="Z369" s="323"/>
      <c r="AA369" s="323"/>
      <c r="AB369" s="323"/>
      <c r="AC369" s="323"/>
      <c r="AD369" s="323"/>
      <c r="AE369" s="323"/>
    </row>
    <row r="370" spans="2:31" s="158" customFormat="1" ht="41" customHeight="1">
      <c r="B370" s="379">
        <f ca="1">Nivåfrågor!B452</f>
        <v>31</v>
      </c>
      <c r="C370" s="404" t="str">
        <f>Nivåfrågor!C452</f>
        <v>De senaste två åren, har organisationens utbildning i informationssäkerhet varit utformad utifrån följande centrala aspekter?</v>
      </c>
      <c r="D370" s="379">
        <f ca="1">Nivåfrågor!H462</f>
        <v>0</v>
      </c>
      <c r="E370" s="131">
        <f ca="1">IF(
 Nivåfrågor!E2=0,
 0,
 IF(
  Nivåfrågor!E2=1,
  0,
  IF(
   Nivåfrågor!E2=2,
   0,
   IF(
    Nivåfrågor!E2=3,
    3,
    4))))</f>
        <v>0</v>
      </c>
      <c r="F370" s="131">
        <f ca="1">IF(
 Nivåfrågor!E2=0,
 0,
 IF(
  Nivåfrågor!E2=1,
  0,
  IF(
   Nivåfrågor!E2=2,
   3,
   IF(
    Nivåfrågor!E2=3,
    4,
    "N/A"))))</f>
        <v>0</v>
      </c>
      <c r="G370" s="637">
        <f ca="1">IF(
 OR(Nivåfrågor!E462="ANGE SVAR OCKSÅ",Nivåfrågor!E462="MOTSÄGELSEFULLT SVAR",Nivåfrågor!E462="MOTSÄGELSEFULL BEDÖMNING",Nivåfrågor!E462="ANGE BEDÖMNING OCKSÅ"),
 3,
 IF(
  E370=4,
  2,
  IF(
   D370&gt;F370,
   1,
   IF(
    D370=F370,
    0,
    -1))))</f>
        <v>0</v>
      </c>
      <c r="H370" s="637"/>
      <c r="K370" s="323"/>
      <c r="L370" s="323"/>
      <c r="M370" s="323"/>
      <c r="N370" s="323"/>
      <c r="O370" s="323"/>
      <c r="P370" s="323"/>
      <c r="Q370" s="323"/>
      <c r="R370" s="323"/>
      <c r="S370" s="323"/>
      <c r="T370" s="323"/>
      <c r="U370" s="323"/>
      <c r="V370" s="323"/>
      <c r="W370" s="323"/>
      <c r="X370" s="323"/>
      <c r="Y370" s="323"/>
      <c r="Z370" s="323"/>
      <c r="AA370" s="323"/>
      <c r="AB370" s="323"/>
      <c r="AC370" s="323"/>
      <c r="AD370" s="323"/>
      <c r="AE370" s="323"/>
    </row>
    <row r="371" spans="2:31" s="158" customFormat="1" ht="41" customHeight="1">
      <c r="B371" s="379">
        <f ca="1">Nivåfrågor!B466</f>
        <v>32</v>
      </c>
      <c r="C371" s="404" t="str">
        <f>Nivåfrågor!C466</f>
        <v>De senaste två åren, har organisationens arbetssätt för informationsklassning omfattat följande centrala delar?</v>
      </c>
      <c r="D371" s="379">
        <f ca="1">Nivåfrågor!H476</f>
        <v>0</v>
      </c>
      <c r="E371" s="131">
        <f ca="1">IF(
 Nivåfrågor!E2=0,
 0,
 IF(
  Nivåfrågor!E2=1,
  0,
  IF(
   Nivåfrågor!E2=2,
   0,
   IF(
    Nivåfrågor!E2=3,
    3,
    4))))</f>
        <v>0</v>
      </c>
      <c r="F371" s="131">
        <f ca="1">IF(
 Nivåfrågor!E2=0,
 0,
 IF(
  Nivåfrågor!E2=1,
  0,
  IF(
   Nivåfrågor!E2=2,
   3,
   IF(
    Nivåfrågor!E2=3,
    4,
    "N/A"))))</f>
        <v>0</v>
      </c>
      <c r="G371" s="637">
        <f ca="1">IF(
 OR(Nivåfrågor!E476="ANGE SVAR OCKSÅ",Nivåfrågor!E476="MOTSÄGELSEFULLT SVAR",Nivåfrågor!E476="MOTSÄGELSEFULL BEDÖMNING",Nivåfrågor!E476="ANGE BEDÖMNING OCKSÅ"),
 3,
 IF(
  E371=4,
  2,
  IF(
   D371&gt;F371,
   1,
   IF(
    D371=F371,
    0,
    -1))))</f>
        <v>0</v>
      </c>
      <c r="H371" s="637"/>
      <c r="K371" s="323"/>
      <c r="L371" s="323"/>
      <c r="M371" s="323"/>
      <c r="N371" s="323"/>
      <c r="O371" s="323"/>
      <c r="P371" s="323"/>
      <c r="Q371" s="323"/>
      <c r="R371" s="323"/>
      <c r="S371" s="323"/>
      <c r="T371" s="323"/>
      <c r="U371" s="323"/>
      <c r="V371" s="323"/>
      <c r="W371" s="323"/>
      <c r="X371" s="323"/>
      <c r="Y371" s="323"/>
      <c r="Z371" s="323"/>
      <c r="AA371" s="323"/>
      <c r="AB371" s="323"/>
      <c r="AC371" s="323"/>
      <c r="AD371" s="323"/>
      <c r="AE371" s="323"/>
    </row>
    <row r="372" spans="2:31" s="158" customFormat="1" ht="56" customHeight="1">
      <c r="B372" s="379">
        <f ca="1">Nivåfrågor!B480</f>
        <v>33</v>
      </c>
      <c r="C372" s="404" t="str">
        <f>Nivåfrågor!C480</f>
        <v>De senaste två åren, har organisationens arbetssätt för analys och hantering av informationssäkerhetsrisker omfattat följande centrala delar?</v>
      </c>
      <c r="D372" s="379">
        <f ca="1">Nivåfrågor!H490</f>
        <v>0</v>
      </c>
      <c r="E372" s="131">
        <f ca="1">IF(
 Nivåfrågor!E2=0,
 0,
 IF(
  Nivåfrågor!E2=1,
  0,
  IF(
   Nivåfrågor!E2=2,
   0,
   IF(
    Nivåfrågor!E2=3,
    3,
    4))))</f>
        <v>0</v>
      </c>
      <c r="F372" s="131">
        <f ca="1">IF(
 Nivåfrågor!E2=0,
 0,
 IF(
  Nivåfrågor!E2=1,
  0,
  IF(
   Nivåfrågor!E2=2,
   3,
   IF(
    Nivåfrågor!E2=3,
    4,
    "N/A"))))</f>
        <v>0</v>
      </c>
      <c r="G372" s="637">
        <f ca="1">IF(
 OR(Nivåfrågor!E490="ANGE SVAR OCKSÅ",Nivåfrågor!E490="MOTSÄGELSEFULLT SVAR",Nivåfrågor!E490="MOTSÄGELSEFULL BEDÖMNING",Nivåfrågor!E490="ANGE BEDÖMNING OCKSÅ"),
 3,
 IF(
  E372=4,
  2,
  IF(
   D372&gt;F372,
   1,
   IF(
    D372=F372,
    0,
    -1))))</f>
        <v>0</v>
      </c>
      <c r="H372" s="637"/>
      <c r="K372" s="323"/>
      <c r="L372" s="323"/>
      <c r="M372" s="323"/>
      <c r="N372" s="323"/>
      <c r="O372" s="323"/>
      <c r="P372" s="323"/>
      <c r="Q372" s="323"/>
      <c r="R372" s="323"/>
      <c r="S372" s="323"/>
      <c r="T372" s="323"/>
      <c r="U372" s="323"/>
      <c r="V372" s="323"/>
      <c r="W372" s="323"/>
      <c r="X372" s="323"/>
      <c r="Y372" s="323"/>
      <c r="Z372" s="323"/>
      <c r="AA372" s="323"/>
      <c r="AB372" s="323"/>
      <c r="AC372" s="323"/>
      <c r="AD372" s="323"/>
      <c r="AE372" s="323"/>
    </row>
    <row r="373" spans="2:31" s="158" customFormat="1" ht="56" customHeight="1">
      <c r="B373" s="379">
        <f ca="1">Nivåfrågor!B494</f>
        <v>34</v>
      </c>
      <c r="C373" s="404" t="str">
        <f>Nivåfrågor!C494</f>
        <v xml:space="preserve">De senaste två åren, har organisationens arbetssätt för analys och hantering av informationssäkerhetsrisker omfattat bedömning av följande centrala typer av skadeverkan och grad av skadeverkan? </v>
      </c>
      <c r="D373" s="379">
        <f ca="1">Nivåfrågor!H504</f>
        <v>0</v>
      </c>
      <c r="E373" s="131">
        <f ca="1">IF(
 Nivåfrågor!E2=0,
 0,
 IF(
  Nivåfrågor!E2=1,
  0,
  IF(
   Nivåfrågor!E2=2,
   0,
   IF(
    Nivåfrågor!E2=3,
    3,
    4))))</f>
        <v>0</v>
      </c>
      <c r="F373" s="131">
        <f ca="1">IF(
 Nivåfrågor!E2=0,
 0,
 IF(
  Nivåfrågor!E2=1,
  0,
  IF(
   Nivåfrågor!E2=2,
   3,
   IF(
    Nivåfrågor!E2=3,
    4,
    "N/A"))))</f>
        <v>0</v>
      </c>
      <c r="G373" s="637">
        <f ca="1">IF(
 OR(Nivåfrågor!E504="ANGE SVAR OCKSÅ",Nivåfrågor!E504="MOTSÄGELSEFULLT SVAR",Nivåfrågor!E504="MOTSÄGELSEFULL BEDÖMNING",Nivåfrågor!E504="ANGE BEDÖMNING OCKSÅ"),
 3,
 IF(
  E373=4,
  2,
  IF(
   D373&gt;F373,
   1,
   IF(
    D373=F373,
    0,
    -1))))</f>
        <v>0</v>
      </c>
      <c r="H373" s="637"/>
      <c r="K373" s="323"/>
      <c r="L373" s="323"/>
      <c r="M373" s="323"/>
      <c r="N373" s="323"/>
      <c r="O373" s="323"/>
      <c r="P373" s="323"/>
      <c r="Q373" s="323"/>
      <c r="R373" s="323"/>
      <c r="S373" s="323"/>
      <c r="T373" s="323"/>
      <c r="U373" s="323"/>
      <c r="V373" s="323"/>
      <c r="W373" s="323"/>
      <c r="X373" s="323"/>
      <c r="Y373" s="323"/>
      <c r="Z373" s="323"/>
      <c r="AA373" s="323"/>
      <c r="AB373" s="323"/>
      <c r="AC373" s="323"/>
      <c r="AD373" s="323"/>
      <c r="AE373" s="323"/>
    </row>
    <row r="374" spans="2:31" s="158" customFormat="1" ht="56" customHeight="1">
      <c r="B374" s="379">
        <f ca="1">Nivåfrågor!B508</f>
        <v>35</v>
      </c>
      <c r="C374" s="404" t="str">
        <f>Nivåfrågor!C508</f>
        <v>De senaste två åren, har organisationens arbetssätt för analys och hantering av informationssäkerhetsrisker omfattat följande centrala typer av sannolikhetsbedömning?</v>
      </c>
      <c r="D374" s="379">
        <f ca="1">Nivåfrågor!H518</f>
        <v>0</v>
      </c>
      <c r="E374" s="131">
        <f ca="1">IF(
 Nivåfrågor!E2=0,
 0,
 IF(
  Nivåfrågor!E2=1,
  0,
  IF(
   Nivåfrågor!E2=2,
   0,
   IF(
    Nivåfrågor!E2=3,
    3,
    4))))</f>
        <v>0</v>
      </c>
      <c r="F374" s="131">
        <f ca="1">IF(
 Nivåfrågor!E2=0,
 0,
 IF(
  Nivåfrågor!E2=1,
  0,
  IF(
   Nivåfrågor!E2=2,
   3,
   IF(
    Nivåfrågor!E2=3,
    4,
    "N/A"))))</f>
        <v>0</v>
      </c>
      <c r="G374" s="637">
        <f ca="1">IF(
 OR(Nivåfrågor!E518="ANGE SVAR OCKSÅ",Nivåfrågor!E518="MOTSÄGELSEFULLT SVAR",Nivåfrågor!E518="MOTSÄGELSEFULL BEDÖMNING",Nivåfrågor!E518="ANGE BEDÖMNING OCKSÅ"),
 3,
 IF(
  E374=4,
  2,
  IF(
   D374&gt;F374,
   1,
   IF(
    D374=F374,
    0,
    -1))))</f>
        <v>0</v>
      </c>
      <c r="H374" s="637"/>
      <c r="K374" s="323"/>
      <c r="L374" s="323"/>
      <c r="M374" s="323"/>
      <c r="N374" s="323"/>
      <c r="O374" s="323"/>
      <c r="P374" s="323"/>
      <c r="Q374" s="323"/>
      <c r="R374" s="323"/>
      <c r="S374" s="323"/>
      <c r="T374" s="323"/>
      <c r="U374" s="323"/>
      <c r="V374" s="323"/>
      <c r="W374" s="323"/>
      <c r="X374" s="323"/>
      <c r="Y374" s="323"/>
      <c r="Z374" s="323"/>
      <c r="AA374" s="323"/>
      <c r="AB374" s="323"/>
      <c r="AC374" s="323"/>
      <c r="AD374" s="323"/>
      <c r="AE374" s="323"/>
    </row>
    <row r="375" spans="2:31" s="158" customFormat="1" ht="56" customHeight="1">
      <c r="B375" s="379">
        <f ca="1">Nivåfrågor!B522</f>
        <v>36</v>
      </c>
      <c r="C375" s="404" t="str">
        <f>Nivåfrågor!C522</f>
        <v>De två senaste åren, har organisationens arbetssätt för analys och hantering av informationssäkerhetsrisker omfattat riskhantering med följande centrala delar?</v>
      </c>
      <c r="D375" s="379">
        <f ca="1">Nivåfrågor!H532</f>
        <v>0</v>
      </c>
      <c r="E375" s="131">
        <f ca="1">IF(
 Nivåfrågor!E2=0,
 0,
 IF(
  Nivåfrågor!E2=1,
  0,
  IF(
   Nivåfrågor!E2=2,
   0,
   IF(
    Nivåfrågor!E2=3,
    3,
    4))))</f>
        <v>0</v>
      </c>
      <c r="F375" s="131">
        <f ca="1">IF(
 Nivåfrågor!E2=0,
 0,
 IF(
  Nivåfrågor!E2=1,
  0,
  IF(
   Nivåfrågor!E2=2,
   3,
   IF(
    Nivåfrågor!E2=3,
    4,
    "N/A"))))</f>
        <v>0</v>
      </c>
      <c r="G375" s="637">
        <f ca="1">IF(
 OR(Nivåfrågor!E532="ANGE SVAR OCKSÅ",Nivåfrågor!E532="MOTSÄGELSEFULLT SVAR",Nivåfrågor!E532="MOTSÄGELSEFULL BEDÖMNING",Nivåfrågor!E532="ANGE BEDÖMNING OCKSÅ"),
 3,
 IF(
  E375=4,
  2,
  IF(
   D375&gt;F375,
   1,
   IF(
    D375=F375,
    0,
    -1))))</f>
        <v>0</v>
      </c>
      <c r="H375" s="637"/>
      <c r="K375" s="323"/>
      <c r="L375" s="323"/>
      <c r="M375" s="323"/>
      <c r="N375" s="323"/>
      <c r="O375" s="323"/>
      <c r="P375" s="323"/>
      <c r="Q375" s="323"/>
      <c r="R375" s="323"/>
      <c r="S375" s="323"/>
      <c r="T375" s="323"/>
      <c r="U375" s="323"/>
      <c r="V375" s="323"/>
      <c r="W375" s="323"/>
      <c r="X375" s="323"/>
      <c r="Y375" s="323"/>
      <c r="Z375" s="323"/>
      <c r="AA375" s="323"/>
      <c r="AB375" s="323"/>
      <c r="AC375" s="323"/>
      <c r="AD375" s="323"/>
      <c r="AE375" s="323"/>
    </row>
    <row r="376" spans="2:31" s="158" customFormat="1" ht="41" customHeight="1">
      <c r="B376" s="379">
        <f ca="1">Nivåfrågor!B536</f>
        <v>37</v>
      </c>
      <c r="C376" s="404" t="str">
        <f>Nivåfrågor!C536</f>
        <v>De senaste två åren, har organisationens arbetssätt för att säkerställa informationssäkerhet vid upphandling omfattat följande centrala delar?</v>
      </c>
      <c r="D376" s="379">
        <f ca="1">Nivåfrågor!H546</f>
        <v>0</v>
      </c>
      <c r="E376" s="131">
        <f ca="1">IF(
 Nivåfrågor!E2=0,
 0,
 IF(
  Nivåfrågor!E2=1,
  0,
  IF(
   Nivåfrågor!E2=2,
   0,
   IF(
    Nivåfrågor!E2=3,
    3,
    4))))</f>
        <v>0</v>
      </c>
      <c r="F376" s="131">
        <f ca="1">IF(
 Nivåfrågor!E2=0,
 0,
 IF(
  Nivåfrågor!E2=1,
  0,
  IF(
   Nivåfrågor!E2=2,
   3,
   IF(
    Nivåfrågor!E2=3,
    4,
    "N/A"))))</f>
        <v>0</v>
      </c>
      <c r="G376" s="637">
        <f ca="1">IF(
 OR(Nivåfrågor!E546="ANGE SVAR OCKSÅ",Nivåfrågor!E546="MOTSÄGELSEFULLT SVAR",Nivåfrågor!E546="MOTSÄGELSEFULL BEDÖMNING",Nivåfrågor!E546="ANGE BEDÖMNING OCKSÅ"),
 3,
 IF(
  E376=4,
  2,
  IF(
   D376&gt;F376,
   1,
   IF(
    D376=F376,
    0,
    -1))))</f>
        <v>0</v>
      </c>
      <c r="H376" s="637"/>
      <c r="K376" s="323"/>
      <c r="L376" s="323"/>
      <c r="M376" s="323"/>
      <c r="N376" s="323"/>
      <c r="O376" s="323"/>
      <c r="P376" s="323"/>
      <c r="Q376" s="323"/>
      <c r="R376" s="323"/>
      <c r="S376" s="323"/>
      <c r="T376" s="323"/>
      <c r="U376" s="323"/>
      <c r="V376" s="323"/>
      <c r="W376" s="323"/>
      <c r="X376" s="323"/>
      <c r="Y376" s="323"/>
      <c r="Z376" s="323"/>
      <c r="AA376" s="323"/>
      <c r="AB376" s="323"/>
      <c r="AC376" s="323"/>
      <c r="AD376" s="323"/>
      <c r="AE376" s="323"/>
    </row>
    <row r="377" spans="2:31" s="158" customFormat="1" ht="41" customHeight="1">
      <c r="B377" s="379">
        <f ca="1">Nivåfrågor!B550</f>
        <v>38</v>
      </c>
      <c r="C377" s="404" t="str">
        <f>Nivåfrågor!C550</f>
        <v>De senaste två åren, har organisationen undersökt och hanterat sina behov av att bygga beredskap för kriser och höjd beredskap?</v>
      </c>
      <c r="D377" s="379">
        <f>Nivåfrågor!H560</f>
        <v>0</v>
      </c>
      <c r="E377" s="131">
        <f ca="1">IF(
 Nivåfrågor!E2=0,
 0,
 IF(
  Nivåfrågor!E2=1,
  0,
  IF(
   Nivåfrågor!E2=2,
   0,
   IF(
    Nivåfrågor!E2=3,
    3,
    4))))</f>
        <v>0</v>
      </c>
      <c r="F377" s="131">
        <f ca="1">IF(
 Nivåfrågor!E2=0,
 0,
 IF(
  Nivåfrågor!E2=1,
  0,
  IF(
   Nivåfrågor!E2=2,
   3,
   IF(
    Nivåfrågor!E2=3,
    4,
    "N/A"))))</f>
        <v>0</v>
      </c>
      <c r="G377" s="637">
        <f ca="1">IF(
 OR(Nivåfrågor!E560="ANGE SVAR OCKSÅ",Nivåfrågor!E560="MOTSÄGELSEFULLT SVAR",Nivåfrågor!E560="MOTSÄGELSEFULL BEDÖMNING",Nivåfrågor!E560="ANGE BEDÖMNING OCKSÅ"),
 3,
 IF(
  E377=4,
  2,
  IF(
   D377&gt;F377,
   1,
   IF(
    D377=F377,
    0,
    -1))))</f>
        <v>0</v>
      </c>
      <c r="H377" s="637"/>
      <c r="K377" s="323"/>
      <c r="L377" s="323"/>
      <c r="M377" s="323"/>
      <c r="N377" s="323"/>
      <c r="O377" s="323"/>
      <c r="P377" s="323"/>
      <c r="Q377" s="323"/>
      <c r="R377" s="323"/>
      <c r="S377" s="323"/>
      <c r="T377" s="323"/>
      <c r="U377" s="323"/>
      <c r="V377" s="323"/>
      <c r="W377" s="323"/>
      <c r="X377" s="323"/>
      <c r="Y377" s="323"/>
      <c r="Z377" s="323"/>
      <c r="AA377" s="323"/>
      <c r="AB377" s="323"/>
      <c r="AC377" s="323"/>
      <c r="AD377" s="323"/>
      <c r="AE377" s="323"/>
    </row>
    <row r="378" spans="2:31" ht="39" customHeight="1">
      <c r="B378" s="48"/>
      <c r="C378" s="50"/>
      <c r="D378" s="48"/>
      <c r="E378" s="48"/>
      <c r="F378" s="48"/>
      <c r="G378" s="48"/>
      <c r="H378" s="38"/>
      <c r="K378" s="38"/>
      <c r="L378" s="38"/>
      <c r="M378" s="38"/>
      <c r="N378" s="38"/>
      <c r="O378" s="38"/>
      <c r="P378" s="38"/>
      <c r="Q378" s="38"/>
      <c r="R378" s="38"/>
      <c r="S378" s="38"/>
      <c r="T378" s="38"/>
      <c r="U378" s="38"/>
      <c r="V378" s="38"/>
      <c r="W378" s="38"/>
      <c r="X378" s="38"/>
      <c r="Y378" s="38"/>
      <c r="Z378" s="38"/>
      <c r="AA378" s="38"/>
      <c r="AB378" s="38"/>
      <c r="AC378" s="38"/>
      <c r="AD378" s="38"/>
      <c r="AE378" s="38"/>
    </row>
    <row r="379" spans="2:31" ht="27" customHeight="1">
      <c r="B379" s="108" t="s">
        <v>43</v>
      </c>
      <c r="C379" s="118"/>
      <c r="H379" s="38"/>
      <c r="K379" s="38"/>
      <c r="L379" s="38"/>
      <c r="M379" s="38"/>
      <c r="N379" s="38"/>
      <c r="O379" s="38"/>
      <c r="P379" s="38"/>
      <c r="Q379" s="38"/>
      <c r="R379" s="38"/>
      <c r="S379" s="38"/>
      <c r="T379" s="38"/>
      <c r="U379" s="38"/>
      <c r="V379" s="38"/>
      <c r="W379" s="38"/>
      <c r="X379" s="38"/>
      <c r="Y379" s="38"/>
      <c r="Z379" s="38"/>
      <c r="AA379" s="38"/>
      <c r="AB379" s="38"/>
      <c r="AC379" s="38"/>
      <c r="AD379" s="38"/>
      <c r="AE379" s="38"/>
    </row>
    <row r="380" spans="2:31" s="62" customFormat="1" ht="46" customHeight="1">
      <c r="B380" s="403" t="s">
        <v>0</v>
      </c>
      <c r="C380" s="402" t="s">
        <v>1</v>
      </c>
      <c r="D380" s="401" t="s">
        <v>205</v>
      </c>
      <c r="E380" s="401" t="s">
        <v>45</v>
      </c>
      <c r="F380" s="401" t="s">
        <v>46</v>
      </c>
      <c r="G380" s="645" t="s">
        <v>5</v>
      </c>
      <c r="H380" s="645"/>
      <c r="K380" s="396"/>
      <c r="L380" s="396"/>
      <c r="M380" s="396"/>
      <c r="N380" s="396"/>
      <c r="O380" s="396"/>
      <c r="P380" s="396"/>
      <c r="Q380" s="396"/>
      <c r="R380" s="396"/>
      <c r="S380" s="396"/>
      <c r="T380" s="396"/>
      <c r="U380" s="396"/>
      <c r="V380" s="396"/>
      <c r="W380" s="396"/>
      <c r="X380" s="396"/>
      <c r="Y380" s="396"/>
      <c r="Z380" s="396"/>
      <c r="AA380" s="396"/>
      <c r="AB380" s="396"/>
      <c r="AC380" s="396"/>
      <c r="AD380" s="396"/>
      <c r="AE380" s="396"/>
    </row>
    <row r="381" spans="2:31" s="158" customFormat="1" ht="56" customHeight="1">
      <c r="B381" s="379">
        <f ca="1">Nivåfrågor!B568</f>
        <v>39</v>
      </c>
      <c r="C381" s="404" t="str">
        <f>Nivåfrågor!C568</f>
        <v>De senaste två åren, har organisationen undersökt vilka hinder respektive framgångsfaktorer som påverkar medarbetarnas möjligheter att arbeta på ett informationssäkert sätt?</v>
      </c>
      <c r="D381" s="379">
        <f>Nivåfrågor!H576</f>
        <v>0</v>
      </c>
      <c r="E381" s="379">
        <f ca="1">IF(
 Nivåfrågor!E2=0,
 0,
 IF(
  Nivåfrågor!E2=1,
  0,
  IF(
   Nivåfrågor!E2=2,
   0,
   IF(
    Nivåfrågor!E2=3,
    0,
    4))))</f>
        <v>0</v>
      </c>
      <c r="F381" s="379">
        <f ca="1">IF(
 Nivåfrågor!E2=0,
 0,
 IF(
  Nivåfrågor!E2=1,
  0,
  IF(
   Nivåfrågor!E2=2,
   0,
   IF(
    Nivåfrågor!E2=3,
    4,
    "N/A"))))</f>
        <v>0</v>
      </c>
      <c r="G381" s="637">
        <f ca="1">IF(
 OR(Nivåfrågor!E576="ANGE SVAR OCKSÅ",Nivåfrågor!E576="MOTSÄGELSEFULLT SVAR",Nivåfrågor!E576="MOTSÄGELSEFULL BEDÖMNING",Nivåfrågor!E576="ANGE BEDÖMNING OCKSÅ"),
 3,
 IF(
  E381=4,
  2,
  IF(
   D381&gt;F381,
   1,
   IF(
    D381=F381,
    0,
    -1))))</f>
        <v>0</v>
      </c>
      <c r="H381" s="637"/>
    </row>
    <row r="382" spans="2:31" s="158" customFormat="1" ht="56" customHeight="1">
      <c r="B382" s="379">
        <f ca="1">Nivåfrågor!B582</f>
        <v>40</v>
      </c>
      <c r="C382" s="404" t="str">
        <f>Nivåfrågor!C582:E582</f>
        <v>De senaste två åren, har organisationens ledning arbetat för att säkerställa ständiga förbättringar i det systematiska informationssäkerhetsarbetet?</v>
      </c>
      <c r="D382" s="379">
        <f>Nivåfrågor!H592</f>
        <v>0</v>
      </c>
      <c r="E382" s="379">
        <f ca="1">IF(
 Nivåfrågor!E2=0,
 0,
 IF(
  Nivåfrågor!E2=1,
  0,
  IF(
   Nivåfrågor!E2=2,
   0,
   IF(
    Nivåfrågor!E2=3,
    0,
    4))))</f>
        <v>0</v>
      </c>
      <c r="F382" s="379">
        <f ca="1">IF(
 Nivåfrågor!E2=0,
 0,
 IF(
  Nivåfrågor!E2=1,
  0,
  IF(
   Nivåfrågor!E2=2,
   0,
   IF(
    Nivåfrågor!E2=3,
    4,
    "N/A"))))</f>
        <v>0</v>
      </c>
      <c r="G382" s="637">
        <f ca="1">IF(
 OR(Nivåfrågor!E592="ANGE SVAR OCKSÅ",Nivåfrågor!E592="MOTSÄGELSEFULLT SVAR",Nivåfrågor!E592="MOTSÄGELSEFULL BEDÖMNING",Nivåfrågor!E592="ANGE BEDÖMNING OCKSÅ"),
 3,
 IF(
  E382=4,
  2,
  IF(
   D382&gt;F382,
   1,
   IF(
    D382=F382,
    0,
    -1))))</f>
        <v>0</v>
      </c>
      <c r="H382" s="637"/>
    </row>
    <row r="383" spans="2:31">
      <c r="X383" s="38"/>
    </row>
  </sheetData>
  <sheetProtection algorithmName="SHA-512" hashValue="VJVEicwJbOikP8ydMnvBXYYpMHeJNlv6RD+FuY1TpwqHbLnhrQE4Fu5KGEQfnXLETH2qFbSRVWlKc8InXkTBlg==" saltValue="GeRpFjMYhmvYcacxNcZF1g==" spinCount="100000" sheet="1" formatCells="0" formatColumns="0" formatRows="0" selectLockedCells="1"/>
  <mergeCells count="177">
    <mergeCell ref="B4:H4"/>
    <mergeCell ref="B319:C319"/>
    <mergeCell ref="D319:H319"/>
    <mergeCell ref="B320:C320"/>
    <mergeCell ref="D320:H320"/>
    <mergeCell ref="B321:C321"/>
    <mergeCell ref="D321:H321"/>
    <mergeCell ref="B143:H143"/>
    <mergeCell ref="C272:H272"/>
    <mergeCell ref="C273:H273"/>
    <mergeCell ref="B5:D5"/>
    <mergeCell ref="B74:H74"/>
    <mergeCell ref="B76:H76"/>
    <mergeCell ref="B91:H91"/>
    <mergeCell ref="B107:H107"/>
    <mergeCell ref="B58:H58"/>
    <mergeCell ref="B15:C15"/>
    <mergeCell ref="B78:H78"/>
    <mergeCell ref="B95:H95"/>
    <mergeCell ref="D7:H12"/>
    <mergeCell ref="B8:C8"/>
    <mergeCell ref="B9:C9"/>
    <mergeCell ref="E5:H5"/>
    <mergeCell ref="B10:C10"/>
    <mergeCell ref="G362:H362"/>
    <mergeCell ref="G355:H355"/>
    <mergeCell ref="B328:H328"/>
    <mergeCell ref="G335:H335"/>
    <mergeCell ref="G336:H336"/>
    <mergeCell ref="G337:H337"/>
    <mergeCell ref="G338:H338"/>
    <mergeCell ref="G340:H340"/>
    <mergeCell ref="G341:H341"/>
    <mergeCell ref="G339:H339"/>
    <mergeCell ref="G344:H344"/>
    <mergeCell ref="G346:H346"/>
    <mergeCell ref="G345:H345"/>
    <mergeCell ref="G342:H342"/>
    <mergeCell ref="G343:H343"/>
    <mergeCell ref="B330:H330"/>
    <mergeCell ref="G357:H357"/>
    <mergeCell ref="G358:H358"/>
    <mergeCell ref="G359:H359"/>
    <mergeCell ref="G360:H360"/>
    <mergeCell ref="G361:H361"/>
    <mergeCell ref="G352:H352"/>
    <mergeCell ref="G353:H353"/>
    <mergeCell ref="G351:H351"/>
    <mergeCell ref="G354:H354"/>
    <mergeCell ref="G356:H356"/>
    <mergeCell ref="B123:H123"/>
    <mergeCell ref="B159:H159"/>
    <mergeCell ref="B174:H174"/>
    <mergeCell ref="B20:H20"/>
    <mergeCell ref="B127:H127"/>
    <mergeCell ref="B157:H157"/>
    <mergeCell ref="B93:H93"/>
    <mergeCell ref="B109:H109"/>
    <mergeCell ref="B125:H125"/>
    <mergeCell ref="B141:H141"/>
    <mergeCell ref="B48:H55"/>
    <mergeCell ref="B60:H60"/>
    <mergeCell ref="C245:H245"/>
    <mergeCell ref="C247:H247"/>
    <mergeCell ref="C248:H248"/>
    <mergeCell ref="B264:I264"/>
    <mergeCell ref="C266:H266"/>
    <mergeCell ref="C267:H267"/>
    <mergeCell ref="C268:H268"/>
    <mergeCell ref="C269:H269"/>
    <mergeCell ref="C270:H270"/>
    <mergeCell ref="C271:H271"/>
    <mergeCell ref="G333:H333"/>
    <mergeCell ref="B62:H62"/>
    <mergeCell ref="B206:H206"/>
    <mergeCell ref="B324:H324"/>
    <mergeCell ref="G334:H334"/>
    <mergeCell ref="B218:H218"/>
    <mergeCell ref="B173:H173"/>
    <mergeCell ref="B220:H220"/>
    <mergeCell ref="C237:H237"/>
    <mergeCell ref="B204:H204"/>
    <mergeCell ref="B139:H139"/>
    <mergeCell ref="B155:H155"/>
    <mergeCell ref="B171:H171"/>
    <mergeCell ref="B190:H190"/>
    <mergeCell ref="B188:H188"/>
    <mergeCell ref="B186:H186"/>
    <mergeCell ref="B111:H111"/>
    <mergeCell ref="B202:H202"/>
    <mergeCell ref="B222:H222"/>
    <mergeCell ref="C239:H239"/>
    <mergeCell ref="C240:H240"/>
    <mergeCell ref="C241:H241"/>
    <mergeCell ref="C242:H242"/>
    <mergeCell ref="C243:H243"/>
    <mergeCell ref="B11:C11"/>
    <mergeCell ref="B12:C12"/>
    <mergeCell ref="D15:H15"/>
    <mergeCell ref="D16:H16"/>
    <mergeCell ref="D17:H17"/>
    <mergeCell ref="B16:C16"/>
    <mergeCell ref="B17:C17"/>
    <mergeCell ref="G381:H381"/>
    <mergeCell ref="G382:H382"/>
    <mergeCell ref="G376:H376"/>
    <mergeCell ref="G380:H380"/>
    <mergeCell ref="G364:H364"/>
    <mergeCell ref="G367:H367"/>
    <mergeCell ref="G368:H368"/>
    <mergeCell ref="G369:H369"/>
    <mergeCell ref="G370:H370"/>
    <mergeCell ref="G371:H371"/>
    <mergeCell ref="G373:H373"/>
    <mergeCell ref="G372:H372"/>
    <mergeCell ref="G375:H375"/>
    <mergeCell ref="G377:H377"/>
    <mergeCell ref="G347:H347"/>
    <mergeCell ref="G348:H348"/>
    <mergeCell ref="G363:H363"/>
    <mergeCell ref="G374:H374"/>
    <mergeCell ref="B224:I224"/>
    <mergeCell ref="B225:H225"/>
    <mergeCell ref="B226:H226"/>
    <mergeCell ref="B227:H227"/>
    <mergeCell ref="B230:I230"/>
    <mergeCell ref="C232:H232"/>
    <mergeCell ref="C234:H234"/>
    <mergeCell ref="C235:H235"/>
    <mergeCell ref="C250:H250"/>
    <mergeCell ref="C251:H251"/>
    <mergeCell ref="C252:H252"/>
    <mergeCell ref="C253:H253"/>
    <mergeCell ref="C254:H254"/>
    <mergeCell ref="C255:H255"/>
    <mergeCell ref="C257:H257"/>
    <mergeCell ref="C258:H258"/>
    <mergeCell ref="C259:H259"/>
    <mergeCell ref="C260:H260"/>
    <mergeCell ref="C262:H262"/>
    <mergeCell ref="C274:H274"/>
    <mergeCell ref="C275:H275"/>
    <mergeCell ref="C276:H276"/>
    <mergeCell ref="C277:H277"/>
    <mergeCell ref="C278:H278"/>
    <mergeCell ref="C279:H279"/>
    <mergeCell ref="C280:H280"/>
    <mergeCell ref="C281:H281"/>
    <mergeCell ref="C282:H282"/>
    <mergeCell ref="C283:H283"/>
    <mergeCell ref="C284:H284"/>
    <mergeCell ref="C285:H285"/>
    <mergeCell ref="C286:H286"/>
    <mergeCell ref="C287:H287"/>
    <mergeCell ref="C288:H288"/>
    <mergeCell ref="C289:H289"/>
    <mergeCell ref="C290:H290"/>
    <mergeCell ref="C291:H291"/>
    <mergeCell ref="C292:H292"/>
    <mergeCell ref="C293:H293"/>
    <mergeCell ref="C294:H294"/>
    <mergeCell ref="C295:H295"/>
    <mergeCell ref="B297:I297"/>
    <mergeCell ref="C299:H299"/>
    <mergeCell ref="C300:H300"/>
    <mergeCell ref="C301:H301"/>
    <mergeCell ref="C311:H311"/>
    <mergeCell ref="B313:H313"/>
    <mergeCell ref="C302:H302"/>
    <mergeCell ref="C303:H303"/>
    <mergeCell ref="C304:H304"/>
    <mergeCell ref="C305:H305"/>
    <mergeCell ref="C306:H306"/>
    <mergeCell ref="C307:H307"/>
    <mergeCell ref="C308:H308"/>
    <mergeCell ref="C309:H309"/>
    <mergeCell ref="C310:H310"/>
  </mergeCells>
  <conditionalFormatting sqref="X383">
    <cfRule type="iconSet" priority="53">
      <iconSet iconSet="3Symbols" showValue="0">
        <cfvo type="percent" val="0"/>
        <cfvo type="percent" val="33"/>
        <cfvo type="percent" val="67"/>
      </iconSet>
    </cfRule>
  </conditionalFormatting>
  <conditionalFormatting sqref="AE334:AE335">
    <cfRule type="iconSet" priority="42">
      <iconSet iconSet="3Symbols" showValue="0">
        <cfvo type="percent" val="0"/>
        <cfvo type="num" val="0"/>
        <cfvo type="num" val="1"/>
      </iconSet>
    </cfRule>
  </conditionalFormatting>
  <conditionalFormatting sqref="G378 G365 G349">
    <cfRule type="iconSet" priority="96">
      <iconSet iconSet="3Symbols" showValue="0">
        <cfvo type="percent" val="0"/>
        <cfvo type="num" val="0"/>
        <cfvo type="num" val="1"/>
      </iconSet>
    </cfRule>
  </conditionalFormatting>
  <conditionalFormatting sqref="B244:B249 B254:B257 B267:B268 B274:B275 B281:B284 B288 B292:B293 B299:B300 B306:B307 B232 B235:B238">
    <cfRule type="iconSet" priority="14">
      <iconSet iconSet="3Symbols" showValue="0">
        <cfvo type="percent" val="0"/>
        <cfvo type="num" val="1"/>
        <cfvo type="num" val="2"/>
      </iconSet>
    </cfRule>
  </conditionalFormatting>
  <conditionalFormatting sqref="K334:K380">
    <cfRule type="iconSet" priority="239">
      <iconSet iconSet="3Symbols" showValue="0">
        <cfvo type="percent" val="0"/>
        <cfvo type="num" val="0"/>
        <cfvo type="num" val="1"/>
      </iconSet>
    </cfRule>
  </conditionalFormatting>
  <conditionalFormatting sqref="P334:P380">
    <cfRule type="iconSet" priority="240">
      <iconSet iconSet="3Symbols" showValue="0">
        <cfvo type="percent" val="0"/>
        <cfvo type="num" val="0"/>
        <cfvo type="num" val="1"/>
      </iconSet>
    </cfRule>
  </conditionalFormatting>
  <conditionalFormatting sqref="U334:U380">
    <cfRule type="iconSet" priority="241">
      <iconSet iconSet="3Symbols" showValue="0">
        <cfvo type="percent" val="0"/>
        <cfvo type="num" val="0"/>
        <cfvo type="num" val="1"/>
      </iconSet>
    </cfRule>
  </conditionalFormatting>
  <conditionalFormatting sqref="Z334:Z380">
    <cfRule type="iconSet" priority="242">
      <iconSet iconSet="3Symbols" showValue="0">
        <cfvo type="percent" val="0"/>
        <cfvo type="num" val="0"/>
        <cfvo type="num" val="1"/>
      </iconSet>
    </cfRule>
  </conditionalFormatting>
  <hyperlinks>
    <hyperlink ref="B8:C8" location="SnabbaFakta" display="Snabba fakta om poängresultatet"/>
    <hyperlink ref="B9:C9" location="Översiktsbild" display="Översiktsbild med indikativ nivå per arbetsområde"/>
    <hyperlink ref="B10:C10" location="DetaljeratPerOmråde" display="Resultat per arbetsområde"/>
    <hyperlink ref="B11:C11" location="Föreskriftsindikation" display="Resultat i förhållande till MSBs föreskrifter för statliga myndigheter"/>
    <hyperlink ref="B12:C12" location="DetaljeratPerFråga" display="Detaljerad sammanställning av resultat"/>
  </hyperlinks>
  <pageMargins left="1.0899999999999999" right="0.7" top="0.75" bottom="0.75" header="0.3" footer="0.3"/>
  <pageSetup scale="56" orientation="portrait" r:id="rId1"/>
  <rowBreaks count="2" manualBreakCount="2">
    <brk id="159" max="16383" man="1"/>
    <brk id="36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 id="{C25DCED6-8DA7-426C-9A95-CCF933EA6799}">
            <xm:f>E5=Nivåfrågor!$E$2</xm:f>
            <x14:dxf>
              <font>
                <color theme="7" tint="0.39994506668294322"/>
              </font>
            </x14:dxf>
          </x14:cfRule>
          <xm:sqref>E5</xm:sqref>
        </x14:conditionalFormatting>
        <x14:conditionalFormatting xmlns:xm="http://schemas.microsoft.com/office/excel/2006/main">
          <x14:cfRule type="iconSet" priority="15" id="{46F6C8B9-754E-4A0A-AFAD-686459592411}">
            <x14:iconSet iconSet="3Symbols" showValue="0" custom="1">
              <x14:cfvo type="percent">
                <xm:f>0</xm:f>
              </x14:cfvo>
              <x14:cfvo type="num">
                <xm:f>0</xm:f>
              </x14:cfvo>
              <x14:cfvo type="num">
                <xm:f>1</xm:f>
              </x14:cfvo>
              <x14:cfIcon iconSet="3Symbols" iconId="0"/>
              <x14:cfIcon iconSet="3Symbols" iconId="0"/>
              <x14:cfIcon iconSet="3Symbols" iconId="2"/>
            </x14:iconSet>
          </x14:cfRule>
          <xm:sqref>B289:B291 B259:B262</xm:sqref>
        </x14:conditionalFormatting>
        <x14:conditionalFormatting xmlns:xm="http://schemas.microsoft.com/office/excel/2006/main">
          <x14:cfRule type="iconSet" priority="13" id="{750D51C5-A653-4CA8-A330-A9EE5A7C573A}">
            <x14:iconSet iconSet="3Symbols" showValue="0" custom="1">
              <x14:cfvo type="percent">
                <xm:f>0</xm:f>
              </x14:cfvo>
              <x14:cfvo type="num">
                <xm:f>0</xm:f>
              </x14:cfvo>
              <x14:cfvo type="num" gte="0">
                <xm:f>0</xm:f>
              </x14:cfvo>
              <x14:cfIcon iconSet="3Symbols" iconId="0"/>
              <x14:cfIcon iconSet="3Symbols" iconId="0"/>
              <x14:cfIcon iconSet="3Symbols" iconId="2"/>
            </x14:iconSet>
          </x14:cfRule>
          <xm:sqref>B239:B243</xm:sqref>
        </x14:conditionalFormatting>
        <x14:conditionalFormatting xmlns:xm="http://schemas.microsoft.com/office/excel/2006/main">
          <x14:cfRule type="iconSet" priority="12" id="{2E0F0EFE-2BE9-46C8-B074-0652CB7CCF7D}">
            <x14:iconSet iconSet="3Symbols" showValue="0" custom="1">
              <x14:cfvo type="percent">
                <xm:f>0</xm:f>
              </x14:cfvo>
              <x14:cfvo type="num">
                <xm:f>0</xm:f>
              </x14:cfvo>
              <x14:cfvo type="num" gte="0">
                <xm:f>0</xm:f>
              </x14:cfvo>
              <x14:cfIcon iconSet="3Symbols" iconId="0"/>
              <x14:cfIcon iconSet="3Symbols" iconId="0"/>
              <x14:cfIcon iconSet="3Symbols" iconId="2"/>
            </x14:iconSet>
          </x14:cfRule>
          <xm:sqref>B250:B253 B270:B273 B285 B294:B295 B301:B305 B309:B312 B287 B314</xm:sqref>
        </x14:conditionalFormatting>
        <x14:conditionalFormatting xmlns:xm="http://schemas.microsoft.com/office/excel/2006/main">
          <x14:cfRule type="iconSet" priority="11" id="{61CC9798-31A2-4CB7-B984-7D55CE7A5AED}">
            <x14:iconSet iconSet="4RedToBlack" showValue="0" custom="1">
              <x14:cfvo type="percent">
                <xm:f>0</xm:f>
              </x14:cfvo>
              <x14:cfvo type="num">
                <xm:f>0</xm:f>
              </x14:cfvo>
              <x14:cfvo type="num">
                <xm:f>0</xm:f>
              </x14:cfvo>
              <x14:cfvo type="num">
                <xm:f>0</xm:f>
              </x14:cfvo>
              <x14:cfIcon iconSet="4RedToBlack" iconId="1"/>
              <x14:cfIcon iconSet="4RedToBlack" iconId="1"/>
              <x14:cfIcon iconSet="4RedToBlack" iconId="1"/>
              <x14:cfIcon iconSet="4RedToBlack" iconId="1"/>
            </x14:iconSet>
          </x14:cfRule>
          <xm:sqref>B286 B278:B280 B276 B269</xm:sqref>
        </x14:conditionalFormatting>
        <x14:conditionalFormatting xmlns:xm="http://schemas.microsoft.com/office/excel/2006/main">
          <x14:cfRule type="iconSet" priority="10" id="{8509782E-378C-42A1-ABDA-605DA4F10AD8}">
            <x14:iconSet iconSet="4RedToBlack" showValue="0" custom="1">
              <x14:cfvo type="percent">
                <xm:f>0</xm:f>
              </x14:cfvo>
              <x14:cfvo type="num">
                <xm:f>0</xm:f>
              </x14:cfvo>
              <x14:cfvo type="num">
                <xm:f>0</xm:f>
              </x14:cfvo>
              <x14:cfvo type="num">
                <xm:f>0</xm:f>
              </x14:cfvo>
              <x14:cfIcon iconSet="4RedToBlack" iconId="1"/>
              <x14:cfIcon iconSet="4RedToBlack" iconId="1"/>
              <x14:cfIcon iconSet="4RedToBlack" iconId="1"/>
              <x14:cfIcon iconSet="4RedToBlack" iconId="1"/>
            </x14:iconSet>
          </x14:cfRule>
          <xm:sqref>B258</xm:sqref>
        </x14:conditionalFormatting>
        <x14:conditionalFormatting xmlns:xm="http://schemas.microsoft.com/office/excel/2006/main">
          <x14:cfRule type="iconSet" priority="7" id="{E4E43DE2-FFF0-4E0F-A34E-76101D97B634}">
            <x14:iconSet iconSet="5Arrows" showValue="0" custom="1">
              <x14:cfvo type="percent">
                <xm:f>0</xm:f>
              </x14:cfvo>
              <x14:cfvo type="num">
                <xm:f>0</xm:f>
              </x14:cfvo>
              <x14:cfvo type="num">
                <xm:f>1</xm:f>
              </x14:cfvo>
              <x14:cfvo type="num">
                <xm:f>2</xm:f>
              </x14:cfvo>
              <x14:cfvo type="num">
                <xm:f>3</xm:f>
              </x14:cfvo>
              <x14:cfIcon iconSet="3Symbols" iconId="0"/>
              <x14:cfIcon iconSet="3Symbols" iconId="1"/>
              <x14:cfIcon iconSet="3Symbols" iconId="2"/>
              <x14:cfIcon iconSet="3Stars" iconId="2"/>
              <x14:cfIcon iconSet="3Flags" iconId="0"/>
            </x14:iconSet>
          </x14:cfRule>
          <xm:sqref>G334:G348</xm:sqref>
        </x14:conditionalFormatting>
        <x14:conditionalFormatting xmlns:xm="http://schemas.microsoft.com/office/excel/2006/main">
          <x14:cfRule type="iconSet" priority="3" id="{53BB4E86-24ED-4DA9-AEDE-15A6214FCCF2}">
            <x14:iconSet iconSet="5Arrows" showValue="0" custom="1">
              <x14:cfvo type="percent">
                <xm:f>0</xm:f>
              </x14:cfvo>
              <x14:cfvo type="num">
                <xm:f>0</xm:f>
              </x14:cfvo>
              <x14:cfvo type="num">
                <xm:f>1</xm:f>
              </x14:cfvo>
              <x14:cfvo type="num">
                <xm:f>2</xm:f>
              </x14:cfvo>
              <x14:cfvo type="num">
                <xm:f>3</xm:f>
              </x14:cfvo>
              <x14:cfIcon iconSet="3Symbols" iconId="0"/>
              <x14:cfIcon iconSet="3Symbols" iconId="1"/>
              <x14:cfIcon iconSet="3Symbols" iconId="2"/>
              <x14:cfIcon iconSet="3Stars" iconId="2"/>
              <x14:cfIcon iconSet="3Flags" iconId="0"/>
            </x14:iconSet>
          </x14:cfRule>
          <xm:sqref>G352:G364</xm:sqref>
        </x14:conditionalFormatting>
        <x14:conditionalFormatting xmlns:xm="http://schemas.microsoft.com/office/excel/2006/main">
          <x14:cfRule type="iconSet" priority="2" id="{E69F7212-6CA2-43FD-AA7B-5B7D23082BB5}">
            <x14:iconSet iconSet="5Arrows" showValue="0" custom="1">
              <x14:cfvo type="percent">
                <xm:f>0</xm:f>
              </x14:cfvo>
              <x14:cfvo type="num">
                <xm:f>0</xm:f>
              </x14:cfvo>
              <x14:cfvo type="num">
                <xm:f>1</xm:f>
              </x14:cfvo>
              <x14:cfvo type="num">
                <xm:f>2</xm:f>
              </x14:cfvo>
              <x14:cfvo type="num">
                <xm:f>3</xm:f>
              </x14:cfvo>
              <x14:cfIcon iconSet="3Symbols" iconId="0"/>
              <x14:cfIcon iconSet="3Symbols" iconId="1"/>
              <x14:cfIcon iconSet="3Symbols" iconId="2"/>
              <x14:cfIcon iconSet="3Stars" iconId="2"/>
              <x14:cfIcon iconSet="3Flags" iconId="0"/>
            </x14:iconSet>
          </x14:cfRule>
          <xm:sqref>G368:G377</xm:sqref>
        </x14:conditionalFormatting>
        <x14:conditionalFormatting xmlns:xm="http://schemas.microsoft.com/office/excel/2006/main">
          <x14:cfRule type="iconSet" priority="1" id="{6E240E6F-B020-4387-AF06-1759684B34C5}">
            <x14:iconSet iconSet="5Arrows" showValue="0" custom="1">
              <x14:cfvo type="percent">
                <xm:f>0</xm:f>
              </x14:cfvo>
              <x14:cfvo type="num">
                <xm:f>0</xm:f>
              </x14:cfvo>
              <x14:cfvo type="num">
                <xm:f>1</xm:f>
              </x14:cfvo>
              <x14:cfvo type="num">
                <xm:f>2</xm:f>
              </x14:cfvo>
              <x14:cfvo type="num">
                <xm:f>3</xm:f>
              </x14:cfvo>
              <x14:cfIcon iconSet="3Symbols" iconId="0"/>
              <x14:cfIcon iconSet="3Symbols" iconId="1"/>
              <x14:cfIcon iconSet="3Symbols" iconId="2"/>
              <x14:cfIcon iconSet="3Stars" iconId="2"/>
              <x14:cfIcon iconSet="3Flags" iconId="0"/>
            </x14:iconSet>
          </x14:cfRule>
          <xm:sqref>G381:G382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XFB40"/>
  <sheetViews>
    <sheetView showGridLines="0" zoomScale="80" zoomScaleNormal="80" workbookViewId="0">
      <pane ySplit="2" topLeftCell="A3" activePane="bottomLeft" state="frozen"/>
      <selection pane="bottomLeft" activeCell="A3" sqref="A3"/>
    </sheetView>
  </sheetViews>
  <sheetFormatPr defaultColWidth="9.3046875" defaultRowHeight="14.5"/>
  <cols>
    <col min="1" max="1" width="27.53515625" style="116" customWidth="1"/>
    <col min="2" max="2" width="16.84375" style="116" customWidth="1"/>
    <col min="3" max="3" width="90" style="42" customWidth="1"/>
    <col min="4" max="16384" width="9.3046875" style="116"/>
  </cols>
  <sheetData>
    <row r="1" spans="1:3" s="30" customFormat="1" ht="42" customHeight="1">
      <c r="A1" s="174" t="s">
        <v>81</v>
      </c>
      <c r="B1" s="237"/>
      <c r="C1" s="238"/>
    </row>
    <row r="2" spans="1:3" ht="20" customHeight="1">
      <c r="A2" s="503" t="str">
        <f>IF(OR('Säker hantering'!B13="[Exempelvis OSL 18:8, OSL 18:13, säkerhetsskyddsklass begränsat hemlig]",ISBLANK('Säker hantering'!B13)),"INFORMATIONSKLASS HAR INTE ANGETTS - Se fliken Säker hantering.","INFORMATIONSKLASS: "&amp;'Säker hantering'!B13&amp;" - Se fliken Säker hantering för mer information.")</f>
        <v>INFORMATIONSKLASS HAR INTE ANGETTS - Se fliken Säker hantering.</v>
      </c>
      <c r="B2" s="503"/>
      <c r="C2" s="503"/>
    </row>
    <row r="3" spans="1:3" s="135" customFormat="1">
      <c r="A3" s="136"/>
      <c r="B3" s="136"/>
      <c r="C3" s="136"/>
    </row>
    <row r="4" spans="1:3" s="135" customFormat="1" ht="79" customHeight="1">
      <c r="A4" s="674" t="s">
        <v>674</v>
      </c>
      <c r="B4" s="674"/>
      <c r="C4" s="674"/>
    </row>
    <row r="5" spans="1:3" s="135" customFormat="1" ht="40" customHeight="1">
      <c r="A5" s="281"/>
      <c r="B5" s="281"/>
      <c r="C5" s="281"/>
    </row>
    <row r="6" spans="1:3" s="129" customFormat="1" ht="25" customHeight="1">
      <c r="A6" s="288" t="s">
        <v>110</v>
      </c>
      <c r="B6" s="289" t="s">
        <v>113</v>
      </c>
      <c r="C6" s="289" t="s">
        <v>98</v>
      </c>
    </row>
    <row r="7" spans="1:3" ht="230" customHeight="1">
      <c r="A7" s="282" t="s">
        <v>100</v>
      </c>
      <c r="B7" s="283">
        <v>7</v>
      </c>
      <c r="C7" s="284" t="s">
        <v>577</v>
      </c>
    </row>
    <row r="8" spans="1:3" ht="73.5" customHeight="1">
      <c r="A8" s="285" t="s">
        <v>201</v>
      </c>
      <c r="B8" s="286">
        <v>17</v>
      </c>
      <c r="C8" s="287" t="s">
        <v>202</v>
      </c>
    </row>
    <row r="9" spans="1:3" ht="173" customHeight="1">
      <c r="A9" s="285" t="s">
        <v>97</v>
      </c>
      <c r="B9" s="286">
        <v>3</v>
      </c>
      <c r="C9" s="287" t="s">
        <v>111</v>
      </c>
    </row>
    <row r="10" spans="1:3" ht="59" customHeight="1">
      <c r="A10" s="285" t="s">
        <v>96</v>
      </c>
      <c r="B10" s="286">
        <v>1</v>
      </c>
      <c r="C10" s="287" t="s">
        <v>381</v>
      </c>
    </row>
    <row r="11" spans="1:3" ht="57" customHeight="1">
      <c r="A11" s="285" t="s">
        <v>94</v>
      </c>
      <c r="B11" s="286">
        <v>1</v>
      </c>
      <c r="C11" s="287" t="s">
        <v>382</v>
      </c>
    </row>
    <row r="12" spans="1:3" ht="89" customHeight="1">
      <c r="A12" s="285" t="s">
        <v>95</v>
      </c>
      <c r="B12" s="286">
        <v>34</v>
      </c>
      <c r="C12" s="287" t="s">
        <v>576</v>
      </c>
    </row>
    <row r="13" spans="1:3" ht="123" customHeight="1">
      <c r="A13" s="285" t="s">
        <v>383</v>
      </c>
      <c r="B13" s="286">
        <v>6</v>
      </c>
      <c r="C13" s="287" t="s">
        <v>384</v>
      </c>
    </row>
    <row r="14" spans="1:3" ht="60.5" customHeight="1">
      <c r="A14" s="290" t="s">
        <v>385</v>
      </c>
      <c r="B14" s="291">
        <v>9</v>
      </c>
      <c r="C14" s="292" t="s">
        <v>386</v>
      </c>
    </row>
    <row r="15" spans="1:3" ht="192" customHeight="1">
      <c r="A15" s="285" t="s">
        <v>101</v>
      </c>
      <c r="B15" s="286">
        <v>23</v>
      </c>
      <c r="C15" s="287" t="s">
        <v>109</v>
      </c>
    </row>
    <row r="16" spans="1:3" ht="43" customHeight="1">
      <c r="A16" s="285" t="s">
        <v>86</v>
      </c>
      <c r="B16" s="286">
        <v>6</v>
      </c>
      <c r="C16" s="287" t="s">
        <v>108</v>
      </c>
    </row>
    <row r="17" spans="1:16382" ht="54" customHeight="1">
      <c r="A17" s="285" t="s">
        <v>387</v>
      </c>
      <c r="B17" s="286">
        <v>9</v>
      </c>
      <c r="C17" s="287" t="s">
        <v>388</v>
      </c>
    </row>
    <row r="18" spans="1:16382" ht="56" customHeight="1">
      <c r="A18" s="285" t="s">
        <v>88</v>
      </c>
      <c r="B18" s="286">
        <v>9</v>
      </c>
      <c r="C18" s="287" t="s">
        <v>400</v>
      </c>
    </row>
    <row r="19" spans="1:16382" ht="55" customHeight="1">
      <c r="A19" s="285" t="s">
        <v>87</v>
      </c>
      <c r="B19" s="286">
        <v>6</v>
      </c>
      <c r="C19" s="287" t="s">
        <v>408</v>
      </c>
    </row>
    <row r="20" spans="1:16382" ht="56" customHeight="1">
      <c r="A20" s="285" t="s">
        <v>84</v>
      </c>
      <c r="B20" s="286">
        <v>4</v>
      </c>
      <c r="C20" s="287" t="s">
        <v>401</v>
      </c>
    </row>
    <row r="21" spans="1:16382" ht="43" customHeight="1">
      <c r="A21" s="285" t="s">
        <v>92</v>
      </c>
      <c r="B21" s="286" t="s">
        <v>402</v>
      </c>
      <c r="C21" s="287" t="s">
        <v>107</v>
      </c>
    </row>
    <row r="22" spans="1:16382" ht="43" customHeight="1">
      <c r="A22" s="285" t="s">
        <v>192</v>
      </c>
      <c r="B22" s="286">
        <v>8</v>
      </c>
      <c r="C22" s="287" t="s">
        <v>194</v>
      </c>
    </row>
    <row r="23" spans="1:16382" ht="122" customHeight="1">
      <c r="A23" s="285" t="s">
        <v>89</v>
      </c>
      <c r="B23" s="286">
        <v>10</v>
      </c>
      <c r="C23" s="287" t="s">
        <v>403</v>
      </c>
    </row>
    <row r="24" spans="1:16382" ht="158" customHeight="1">
      <c r="A24" s="285" t="s">
        <v>82</v>
      </c>
      <c r="B24" s="286">
        <v>1</v>
      </c>
      <c r="C24" s="287" t="s">
        <v>404</v>
      </c>
    </row>
    <row r="25" spans="1:16382" ht="43" customHeight="1">
      <c r="A25" s="285" t="s">
        <v>85</v>
      </c>
      <c r="B25" s="286">
        <v>6</v>
      </c>
      <c r="C25" s="287" t="s">
        <v>405</v>
      </c>
    </row>
    <row r="26" spans="1:16382" ht="70" customHeight="1">
      <c r="A26" s="285" t="s">
        <v>4</v>
      </c>
      <c r="B26" s="286" t="s">
        <v>112</v>
      </c>
      <c r="C26" s="408" t="s">
        <v>717</v>
      </c>
    </row>
    <row r="27" spans="1:16382" ht="92" customHeight="1">
      <c r="A27" s="285" t="s">
        <v>407</v>
      </c>
      <c r="B27" s="286">
        <v>11</v>
      </c>
      <c r="C27" s="287" t="s">
        <v>406</v>
      </c>
    </row>
    <row r="28" spans="1:16382" ht="59" customHeight="1">
      <c r="A28" s="285" t="s">
        <v>91</v>
      </c>
      <c r="B28" s="286">
        <v>1</v>
      </c>
      <c r="C28" s="287" t="s">
        <v>106</v>
      </c>
    </row>
    <row r="29" spans="1:16382" ht="43" customHeight="1">
      <c r="A29" s="285" t="s">
        <v>196</v>
      </c>
      <c r="B29" s="286">
        <v>8</v>
      </c>
      <c r="C29" s="287" t="s">
        <v>197</v>
      </c>
    </row>
    <row r="30" spans="1:16382" s="42" customFormat="1" ht="170.5">
      <c r="A30" s="285" t="s">
        <v>103</v>
      </c>
      <c r="B30" s="286">
        <v>7</v>
      </c>
      <c r="C30" s="287" t="s">
        <v>115</v>
      </c>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c r="IT30" s="116"/>
      <c r="IU30" s="116"/>
      <c r="IV30" s="116"/>
      <c r="IW30" s="116"/>
      <c r="IX30" s="116"/>
      <c r="IY30" s="116"/>
      <c r="IZ30" s="116"/>
      <c r="JA30" s="116"/>
      <c r="JB30" s="116"/>
      <c r="JC30" s="116"/>
      <c r="JD30" s="116"/>
      <c r="JE30" s="116"/>
      <c r="JF30" s="116"/>
      <c r="JG30" s="116"/>
      <c r="JH30" s="116"/>
      <c r="JI30" s="116"/>
      <c r="JJ30" s="116"/>
      <c r="JK30" s="116"/>
      <c r="JL30" s="116"/>
      <c r="JM30" s="116"/>
      <c r="JN30" s="116"/>
      <c r="JO30" s="116"/>
      <c r="JP30" s="116"/>
      <c r="JQ30" s="116"/>
      <c r="JR30" s="116"/>
      <c r="JS30" s="116"/>
      <c r="JT30" s="116"/>
      <c r="JU30" s="116"/>
      <c r="JV30" s="116"/>
      <c r="JW30" s="116"/>
      <c r="JX30" s="116"/>
      <c r="JY30" s="116"/>
      <c r="JZ30" s="116"/>
      <c r="KA30" s="116"/>
      <c r="KB30" s="116"/>
      <c r="KC30" s="116"/>
      <c r="KD30" s="116"/>
      <c r="KE30" s="116"/>
      <c r="KF30" s="116"/>
      <c r="KG30" s="116"/>
      <c r="KH30" s="116"/>
      <c r="KI30" s="116"/>
      <c r="KJ30" s="116"/>
      <c r="KK30" s="116"/>
      <c r="KL30" s="116"/>
      <c r="KM30" s="116"/>
      <c r="KN30" s="116"/>
      <c r="KO30" s="116"/>
      <c r="KP30" s="116"/>
      <c r="KQ30" s="116"/>
      <c r="KR30" s="116"/>
      <c r="KS30" s="116"/>
      <c r="KT30" s="116"/>
      <c r="KU30" s="116"/>
      <c r="KV30" s="116"/>
      <c r="KW30" s="116"/>
      <c r="KX30" s="116"/>
      <c r="KY30" s="116"/>
      <c r="KZ30" s="116"/>
      <c r="LA30" s="116"/>
      <c r="LB30" s="116"/>
      <c r="LC30" s="116"/>
      <c r="LD30" s="116"/>
      <c r="LE30" s="116"/>
      <c r="LF30" s="116"/>
      <c r="LG30" s="116"/>
      <c r="LH30" s="116"/>
      <c r="LI30" s="116"/>
      <c r="LJ30" s="116"/>
      <c r="LK30" s="116"/>
      <c r="LL30" s="116"/>
      <c r="LM30" s="116"/>
      <c r="LN30" s="116"/>
      <c r="LO30" s="116"/>
      <c r="LP30" s="116"/>
      <c r="LQ30" s="116"/>
      <c r="LR30" s="116"/>
      <c r="LS30" s="116"/>
      <c r="LT30" s="116"/>
      <c r="LU30" s="116"/>
      <c r="LV30" s="116"/>
      <c r="LW30" s="116"/>
      <c r="LX30" s="116"/>
      <c r="LY30" s="116"/>
      <c r="LZ30" s="116"/>
      <c r="MA30" s="116"/>
      <c r="MB30" s="116"/>
      <c r="MC30" s="116"/>
      <c r="MD30" s="116"/>
      <c r="ME30" s="116"/>
      <c r="MF30" s="116"/>
      <c r="MG30" s="116"/>
      <c r="MH30" s="116"/>
      <c r="MI30" s="116"/>
      <c r="MJ30" s="116"/>
      <c r="MK30" s="116"/>
      <c r="ML30" s="116"/>
      <c r="MM30" s="116"/>
      <c r="MN30" s="116"/>
      <c r="MO30" s="116"/>
      <c r="MP30" s="116"/>
      <c r="MQ30" s="116"/>
      <c r="MR30" s="116"/>
      <c r="MS30" s="116"/>
      <c r="MT30" s="116"/>
      <c r="MU30" s="116"/>
      <c r="MV30" s="116"/>
      <c r="MW30" s="116"/>
      <c r="MX30" s="116"/>
      <c r="MY30" s="116"/>
      <c r="MZ30" s="116"/>
      <c r="NA30" s="116"/>
      <c r="NB30" s="116"/>
      <c r="NC30" s="116"/>
      <c r="ND30" s="116"/>
      <c r="NE30" s="116"/>
      <c r="NF30" s="116"/>
      <c r="NG30" s="116"/>
      <c r="NH30" s="116"/>
      <c r="NI30" s="116"/>
      <c r="NJ30" s="116"/>
      <c r="NK30" s="116"/>
      <c r="NL30" s="116"/>
      <c r="NM30" s="116"/>
      <c r="NN30" s="116"/>
      <c r="NO30" s="116"/>
      <c r="NP30" s="116"/>
      <c r="NQ30" s="116"/>
      <c r="NR30" s="116"/>
      <c r="NS30" s="116"/>
      <c r="NT30" s="116"/>
      <c r="NU30" s="116"/>
      <c r="NV30" s="116"/>
      <c r="NW30" s="116"/>
      <c r="NX30" s="116"/>
      <c r="NY30" s="116"/>
      <c r="NZ30" s="116"/>
      <c r="OA30" s="116"/>
      <c r="OB30" s="116"/>
      <c r="OC30" s="116"/>
      <c r="OD30" s="116"/>
      <c r="OE30" s="116"/>
      <c r="OF30" s="116"/>
      <c r="OG30" s="116"/>
      <c r="OH30" s="116"/>
      <c r="OI30" s="116"/>
      <c r="OJ30" s="116"/>
      <c r="OK30" s="116"/>
      <c r="OL30" s="116"/>
      <c r="OM30" s="116"/>
      <c r="ON30" s="116"/>
      <c r="OO30" s="116"/>
      <c r="OP30" s="116"/>
      <c r="OQ30" s="116"/>
      <c r="OR30" s="116"/>
      <c r="OS30" s="116"/>
      <c r="OT30" s="116"/>
      <c r="OU30" s="116"/>
      <c r="OV30" s="116"/>
      <c r="OW30" s="116"/>
      <c r="OX30" s="116"/>
      <c r="OY30" s="116"/>
      <c r="OZ30" s="116"/>
      <c r="PA30" s="116"/>
      <c r="PB30" s="116"/>
      <c r="PC30" s="116"/>
      <c r="PD30" s="116"/>
      <c r="PE30" s="116"/>
      <c r="PF30" s="116"/>
      <c r="PG30" s="116"/>
      <c r="PH30" s="116"/>
      <c r="PI30" s="116"/>
      <c r="PJ30" s="116"/>
      <c r="PK30" s="116"/>
      <c r="PL30" s="116"/>
      <c r="PM30" s="116"/>
      <c r="PN30" s="116"/>
      <c r="PO30" s="116"/>
      <c r="PP30" s="116"/>
      <c r="PQ30" s="116"/>
      <c r="PR30" s="116"/>
      <c r="PS30" s="116"/>
      <c r="PT30" s="116"/>
      <c r="PU30" s="116"/>
      <c r="PV30" s="116"/>
      <c r="PW30" s="116"/>
      <c r="PX30" s="116"/>
      <c r="PY30" s="116"/>
      <c r="PZ30" s="116"/>
      <c r="QA30" s="116"/>
      <c r="QB30" s="116"/>
      <c r="QC30" s="116"/>
      <c r="QD30" s="116"/>
      <c r="QE30" s="116"/>
      <c r="QF30" s="116"/>
      <c r="QG30" s="116"/>
      <c r="QH30" s="116"/>
      <c r="QI30" s="116"/>
      <c r="QJ30" s="116"/>
      <c r="QK30" s="116"/>
      <c r="QL30" s="116"/>
      <c r="QM30" s="116"/>
      <c r="QN30" s="116"/>
      <c r="QO30" s="116"/>
      <c r="QP30" s="116"/>
      <c r="QQ30" s="116"/>
      <c r="QR30" s="116"/>
      <c r="QS30" s="116"/>
      <c r="QT30" s="116"/>
      <c r="QU30" s="116"/>
      <c r="QV30" s="116"/>
      <c r="QW30" s="116"/>
      <c r="QX30" s="116"/>
      <c r="QY30" s="116"/>
      <c r="QZ30" s="116"/>
      <c r="RA30" s="116"/>
      <c r="RB30" s="116"/>
      <c r="RC30" s="116"/>
      <c r="RD30" s="116"/>
      <c r="RE30" s="116"/>
      <c r="RF30" s="116"/>
      <c r="RG30" s="116"/>
      <c r="RH30" s="116"/>
      <c r="RI30" s="116"/>
      <c r="RJ30" s="116"/>
      <c r="RK30" s="116"/>
      <c r="RL30" s="116"/>
      <c r="RM30" s="116"/>
      <c r="RN30" s="116"/>
      <c r="RO30" s="116"/>
      <c r="RP30" s="116"/>
      <c r="RQ30" s="116"/>
      <c r="RR30" s="116"/>
      <c r="RS30" s="116"/>
      <c r="RT30" s="116"/>
      <c r="RU30" s="116"/>
      <c r="RV30" s="116"/>
      <c r="RW30" s="116"/>
      <c r="RX30" s="116"/>
      <c r="RY30" s="116"/>
      <c r="RZ30" s="116"/>
      <c r="SA30" s="116"/>
      <c r="SB30" s="116"/>
      <c r="SC30" s="116"/>
      <c r="SD30" s="116"/>
      <c r="SE30" s="116"/>
      <c r="SF30" s="116"/>
      <c r="SG30" s="116"/>
      <c r="SH30" s="116"/>
      <c r="SI30" s="116"/>
      <c r="SJ30" s="116"/>
      <c r="SK30" s="116"/>
      <c r="SL30" s="116"/>
      <c r="SM30" s="116"/>
      <c r="SN30" s="116"/>
      <c r="SO30" s="116"/>
      <c r="SP30" s="116"/>
      <c r="SQ30" s="116"/>
      <c r="SR30" s="116"/>
      <c r="SS30" s="116"/>
      <c r="ST30" s="116"/>
      <c r="SU30" s="116"/>
      <c r="SV30" s="116"/>
      <c r="SW30" s="116"/>
      <c r="SX30" s="116"/>
      <c r="SY30" s="116"/>
      <c r="SZ30" s="116"/>
      <c r="TA30" s="116"/>
      <c r="TB30" s="116"/>
      <c r="TC30" s="116"/>
      <c r="TD30" s="116"/>
      <c r="TE30" s="116"/>
      <c r="TF30" s="116"/>
      <c r="TG30" s="116"/>
      <c r="TH30" s="116"/>
      <c r="TI30" s="116"/>
      <c r="TJ30" s="116"/>
      <c r="TK30" s="116"/>
      <c r="TL30" s="116"/>
      <c r="TM30" s="116"/>
      <c r="TN30" s="116"/>
      <c r="TO30" s="116"/>
      <c r="TP30" s="116"/>
      <c r="TQ30" s="116"/>
      <c r="TR30" s="116"/>
      <c r="TS30" s="116"/>
      <c r="TT30" s="116"/>
      <c r="TU30" s="116"/>
      <c r="TV30" s="116"/>
      <c r="TW30" s="116"/>
      <c r="TX30" s="116"/>
      <c r="TY30" s="116"/>
      <c r="TZ30" s="116"/>
      <c r="UA30" s="116"/>
      <c r="UB30" s="116"/>
      <c r="UC30" s="116"/>
      <c r="UD30" s="116"/>
      <c r="UE30" s="116"/>
      <c r="UF30" s="116"/>
      <c r="UG30" s="116"/>
      <c r="UH30" s="116"/>
      <c r="UI30" s="116"/>
      <c r="UJ30" s="116"/>
      <c r="UK30" s="116"/>
      <c r="UL30" s="116"/>
      <c r="UM30" s="116"/>
      <c r="UN30" s="116"/>
      <c r="UO30" s="116"/>
      <c r="UP30" s="116"/>
      <c r="UQ30" s="116"/>
      <c r="UR30" s="116"/>
      <c r="US30" s="116"/>
      <c r="UT30" s="116"/>
      <c r="UU30" s="116"/>
      <c r="UV30" s="116"/>
      <c r="UW30" s="116"/>
      <c r="UX30" s="116"/>
      <c r="UY30" s="116"/>
      <c r="UZ30" s="116"/>
      <c r="VA30" s="116"/>
      <c r="VB30" s="116"/>
      <c r="VC30" s="116"/>
      <c r="VD30" s="116"/>
      <c r="VE30" s="116"/>
      <c r="VF30" s="116"/>
      <c r="VG30" s="116"/>
      <c r="VH30" s="116"/>
      <c r="VI30" s="116"/>
      <c r="VJ30" s="116"/>
      <c r="VK30" s="116"/>
      <c r="VL30" s="116"/>
      <c r="VM30" s="116"/>
      <c r="VN30" s="116"/>
      <c r="VO30" s="116"/>
      <c r="VP30" s="116"/>
      <c r="VQ30" s="116"/>
      <c r="VR30" s="116"/>
      <c r="VS30" s="116"/>
      <c r="VT30" s="116"/>
      <c r="VU30" s="116"/>
      <c r="VV30" s="116"/>
      <c r="VW30" s="116"/>
      <c r="VX30" s="116"/>
      <c r="VY30" s="116"/>
      <c r="VZ30" s="116"/>
      <c r="WA30" s="116"/>
      <c r="WB30" s="116"/>
      <c r="WC30" s="116"/>
      <c r="WD30" s="116"/>
      <c r="WE30" s="116"/>
      <c r="WF30" s="116"/>
      <c r="WG30" s="116"/>
      <c r="WH30" s="116"/>
      <c r="WI30" s="116"/>
      <c r="WJ30" s="116"/>
      <c r="WK30" s="116"/>
      <c r="WL30" s="116"/>
      <c r="WM30" s="116"/>
      <c r="WN30" s="116"/>
      <c r="WO30" s="116"/>
      <c r="WP30" s="116"/>
      <c r="WQ30" s="116"/>
      <c r="WR30" s="116"/>
      <c r="WS30" s="116"/>
      <c r="WT30" s="116"/>
      <c r="WU30" s="116"/>
      <c r="WV30" s="116"/>
      <c r="WW30" s="116"/>
      <c r="WX30" s="116"/>
      <c r="WY30" s="116"/>
      <c r="WZ30" s="116"/>
      <c r="XA30" s="116"/>
      <c r="XB30" s="116"/>
      <c r="XC30" s="116"/>
      <c r="XD30" s="116"/>
      <c r="XE30" s="116"/>
      <c r="XF30" s="116"/>
      <c r="XG30" s="116"/>
      <c r="XH30" s="116"/>
      <c r="XI30" s="116"/>
      <c r="XJ30" s="116"/>
      <c r="XK30" s="116"/>
      <c r="XL30" s="116"/>
      <c r="XM30" s="116"/>
      <c r="XN30" s="116"/>
      <c r="XO30" s="116"/>
      <c r="XP30" s="116"/>
      <c r="XQ30" s="116"/>
      <c r="XR30" s="116"/>
      <c r="XS30" s="116"/>
      <c r="XT30" s="116"/>
      <c r="XU30" s="116"/>
      <c r="XV30" s="116"/>
      <c r="XW30" s="116"/>
      <c r="XX30" s="116"/>
      <c r="XY30" s="116"/>
      <c r="XZ30" s="116"/>
      <c r="YA30" s="116"/>
      <c r="YB30" s="116"/>
      <c r="YC30" s="116"/>
      <c r="YD30" s="116"/>
      <c r="YE30" s="116"/>
      <c r="YF30" s="116"/>
      <c r="YG30" s="116"/>
      <c r="YH30" s="116"/>
      <c r="YI30" s="116"/>
      <c r="YJ30" s="116"/>
      <c r="YK30" s="116"/>
      <c r="YL30" s="116"/>
      <c r="YM30" s="116"/>
      <c r="YN30" s="116"/>
      <c r="YO30" s="116"/>
      <c r="YP30" s="116"/>
      <c r="YQ30" s="116"/>
      <c r="YR30" s="116"/>
      <c r="YS30" s="116"/>
      <c r="YT30" s="116"/>
      <c r="YU30" s="116"/>
      <c r="YV30" s="116"/>
      <c r="YW30" s="116"/>
      <c r="YX30" s="116"/>
      <c r="YY30" s="116"/>
      <c r="YZ30" s="116"/>
      <c r="ZA30" s="116"/>
      <c r="ZB30" s="116"/>
      <c r="ZC30" s="116"/>
      <c r="ZD30" s="116"/>
      <c r="ZE30" s="116"/>
      <c r="ZF30" s="116"/>
      <c r="ZG30" s="116"/>
      <c r="ZH30" s="116"/>
      <c r="ZI30" s="116"/>
      <c r="ZJ30" s="116"/>
      <c r="ZK30" s="116"/>
      <c r="ZL30" s="116"/>
      <c r="ZM30" s="116"/>
      <c r="ZN30" s="116"/>
      <c r="ZO30" s="116"/>
      <c r="ZP30" s="116"/>
      <c r="ZQ30" s="116"/>
      <c r="ZR30" s="116"/>
      <c r="ZS30" s="116"/>
      <c r="ZT30" s="116"/>
      <c r="ZU30" s="116"/>
      <c r="ZV30" s="116"/>
      <c r="ZW30" s="116"/>
      <c r="ZX30" s="116"/>
      <c r="ZY30" s="116"/>
      <c r="ZZ30" s="116"/>
      <c r="AAA30" s="116"/>
      <c r="AAB30" s="116"/>
      <c r="AAC30" s="116"/>
      <c r="AAD30" s="116"/>
      <c r="AAE30" s="116"/>
      <c r="AAF30" s="116"/>
      <c r="AAG30" s="116"/>
      <c r="AAH30" s="116"/>
      <c r="AAI30" s="116"/>
      <c r="AAJ30" s="116"/>
      <c r="AAK30" s="116"/>
      <c r="AAL30" s="116"/>
      <c r="AAM30" s="116"/>
      <c r="AAN30" s="116"/>
      <c r="AAO30" s="116"/>
      <c r="AAP30" s="116"/>
      <c r="AAQ30" s="116"/>
      <c r="AAR30" s="116"/>
      <c r="AAS30" s="116"/>
      <c r="AAT30" s="116"/>
      <c r="AAU30" s="116"/>
      <c r="AAV30" s="116"/>
      <c r="AAW30" s="116"/>
      <c r="AAX30" s="116"/>
      <c r="AAY30" s="116"/>
      <c r="AAZ30" s="116"/>
      <c r="ABA30" s="116"/>
      <c r="ABB30" s="116"/>
      <c r="ABC30" s="116"/>
      <c r="ABD30" s="116"/>
      <c r="ABE30" s="116"/>
      <c r="ABF30" s="116"/>
      <c r="ABG30" s="116"/>
      <c r="ABH30" s="116"/>
      <c r="ABI30" s="116"/>
      <c r="ABJ30" s="116"/>
      <c r="ABK30" s="116"/>
      <c r="ABL30" s="116"/>
      <c r="ABM30" s="116"/>
      <c r="ABN30" s="116"/>
      <c r="ABO30" s="116"/>
      <c r="ABP30" s="116"/>
      <c r="ABQ30" s="116"/>
      <c r="ABR30" s="116"/>
      <c r="ABS30" s="116"/>
      <c r="ABT30" s="116"/>
      <c r="ABU30" s="116"/>
      <c r="ABV30" s="116"/>
      <c r="ABW30" s="116"/>
      <c r="ABX30" s="116"/>
      <c r="ABY30" s="116"/>
      <c r="ABZ30" s="116"/>
      <c r="ACA30" s="116"/>
      <c r="ACB30" s="116"/>
      <c r="ACC30" s="116"/>
      <c r="ACD30" s="116"/>
      <c r="ACE30" s="116"/>
      <c r="ACF30" s="116"/>
      <c r="ACG30" s="116"/>
      <c r="ACH30" s="116"/>
      <c r="ACI30" s="116"/>
      <c r="ACJ30" s="116"/>
      <c r="ACK30" s="116"/>
      <c r="ACL30" s="116"/>
      <c r="ACM30" s="116"/>
      <c r="ACN30" s="116"/>
      <c r="ACO30" s="116"/>
      <c r="ACP30" s="116"/>
      <c r="ACQ30" s="116"/>
      <c r="ACR30" s="116"/>
      <c r="ACS30" s="116"/>
      <c r="ACT30" s="116"/>
      <c r="ACU30" s="116"/>
      <c r="ACV30" s="116"/>
      <c r="ACW30" s="116"/>
      <c r="ACX30" s="116"/>
      <c r="ACY30" s="116"/>
      <c r="ACZ30" s="116"/>
      <c r="ADA30" s="116"/>
      <c r="ADB30" s="116"/>
      <c r="ADC30" s="116"/>
      <c r="ADD30" s="116"/>
      <c r="ADE30" s="116"/>
      <c r="ADF30" s="116"/>
      <c r="ADG30" s="116"/>
      <c r="ADH30" s="116"/>
      <c r="ADI30" s="116"/>
      <c r="ADJ30" s="116"/>
      <c r="ADK30" s="116"/>
      <c r="ADL30" s="116"/>
      <c r="ADM30" s="116"/>
      <c r="ADN30" s="116"/>
      <c r="ADO30" s="116"/>
      <c r="ADP30" s="116"/>
      <c r="ADQ30" s="116"/>
      <c r="ADR30" s="116"/>
      <c r="ADS30" s="116"/>
      <c r="ADT30" s="116"/>
      <c r="ADU30" s="116"/>
      <c r="ADV30" s="116"/>
      <c r="ADW30" s="116"/>
      <c r="ADX30" s="116"/>
      <c r="ADY30" s="116"/>
      <c r="ADZ30" s="116"/>
      <c r="AEA30" s="116"/>
      <c r="AEB30" s="116"/>
      <c r="AEC30" s="116"/>
      <c r="AED30" s="116"/>
      <c r="AEE30" s="116"/>
      <c r="AEF30" s="116"/>
      <c r="AEG30" s="116"/>
      <c r="AEH30" s="116"/>
      <c r="AEI30" s="116"/>
      <c r="AEJ30" s="116"/>
      <c r="AEK30" s="116"/>
      <c r="AEL30" s="116"/>
      <c r="AEM30" s="116"/>
      <c r="AEN30" s="116"/>
      <c r="AEO30" s="116"/>
      <c r="AEP30" s="116"/>
      <c r="AEQ30" s="116"/>
      <c r="AER30" s="116"/>
      <c r="AES30" s="116"/>
      <c r="AET30" s="116"/>
      <c r="AEU30" s="116"/>
      <c r="AEV30" s="116"/>
      <c r="AEW30" s="116"/>
      <c r="AEX30" s="116"/>
      <c r="AEY30" s="116"/>
      <c r="AEZ30" s="116"/>
      <c r="AFA30" s="116"/>
      <c r="AFB30" s="116"/>
      <c r="AFC30" s="116"/>
      <c r="AFD30" s="116"/>
      <c r="AFE30" s="116"/>
      <c r="AFF30" s="116"/>
      <c r="AFG30" s="116"/>
      <c r="AFH30" s="116"/>
      <c r="AFI30" s="116"/>
      <c r="AFJ30" s="116"/>
      <c r="AFK30" s="116"/>
      <c r="AFL30" s="116"/>
      <c r="AFM30" s="116"/>
      <c r="AFN30" s="116"/>
      <c r="AFO30" s="116"/>
      <c r="AFP30" s="116"/>
      <c r="AFQ30" s="116"/>
      <c r="AFR30" s="116"/>
      <c r="AFS30" s="116"/>
      <c r="AFT30" s="116"/>
      <c r="AFU30" s="116"/>
      <c r="AFV30" s="116"/>
      <c r="AFW30" s="116"/>
      <c r="AFX30" s="116"/>
      <c r="AFY30" s="116"/>
      <c r="AFZ30" s="116"/>
      <c r="AGA30" s="116"/>
      <c r="AGB30" s="116"/>
      <c r="AGC30" s="116"/>
      <c r="AGD30" s="116"/>
      <c r="AGE30" s="116"/>
      <c r="AGF30" s="116"/>
      <c r="AGG30" s="116"/>
      <c r="AGH30" s="116"/>
      <c r="AGI30" s="116"/>
      <c r="AGJ30" s="116"/>
      <c r="AGK30" s="116"/>
      <c r="AGL30" s="116"/>
      <c r="AGM30" s="116"/>
      <c r="AGN30" s="116"/>
      <c r="AGO30" s="116"/>
      <c r="AGP30" s="116"/>
      <c r="AGQ30" s="116"/>
      <c r="AGR30" s="116"/>
      <c r="AGS30" s="116"/>
      <c r="AGT30" s="116"/>
      <c r="AGU30" s="116"/>
      <c r="AGV30" s="116"/>
      <c r="AGW30" s="116"/>
      <c r="AGX30" s="116"/>
      <c r="AGY30" s="116"/>
      <c r="AGZ30" s="116"/>
      <c r="AHA30" s="116"/>
      <c r="AHB30" s="116"/>
      <c r="AHC30" s="116"/>
      <c r="AHD30" s="116"/>
      <c r="AHE30" s="116"/>
      <c r="AHF30" s="116"/>
      <c r="AHG30" s="116"/>
      <c r="AHH30" s="116"/>
      <c r="AHI30" s="116"/>
      <c r="AHJ30" s="116"/>
      <c r="AHK30" s="116"/>
      <c r="AHL30" s="116"/>
      <c r="AHM30" s="116"/>
      <c r="AHN30" s="116"/>
      <c r="AHO30" s="116"/>
      <c r="AHP30" s="116"/>
      <c r="AHQ30" s="116"/>
      <c r="AHR30" s="116"/>
      <c r="AHS30" s="116"/>
      <c r="AHT30" s="116"/>
      <c r="AHU30" s="116"/>
      <c r="AHV30" s="116"/>
      <c r="AHW30" s="116"/>
      <c r="AHX30" s="116"/>
      <c r="AHY30" s="116"/>
      <c r="AHZ30" s="116"/>
      <c r="AIA30" s="116"/>
      <c r="AIB30" s="116"/>
      <c r="AIC30" s="116"/>
      <c r="AID30" s="116"/>
      <c r="AIE30" s="116"/>
      <c r="AIF30" s="116"/>
      <c r="AIG30" s="116"/>
      <c r="AIH30" s="116"/>
      <c r="AII30" s="116"/>
      <c r="AIJ30" s="116"/>
      <c r="AIK30" s="116"/>
      <c r="AIL30" s="116"/>
      <c r="AIM30" s="116"/>
      <c r="AIN30" s="116"/>
      <c r="AIO30" s="116"/>
      <c r="AIP30" s="116"/>
      <c r="AIQ30" s="116"/>
      <c r="AIR30" s="116"/>
      <c r="AIS30" s="116"/>
      <c r="AIT30" s="116"/>
      <c r="AIU30" s="116"/>
      <c r="AIV30" s="116"/>
      <c r="AIW30" s="116"/>
      <c r="AIX30" s="116"/>
      <c r="AIY30" s="116"/>
      <c r="AIZ30" s="116"/>
      <c r="AJA30" s="116"/>
      <c r="AJB30" s="116"/>
      <c r="AJC30" s="116"/>
      <c r="AJD30" s="116"/>
      <c r="AJE30" s="116"/>
      <c r="AJF30" s="116"/>
      <c r="AJG30" s="116"/>
      <c r="AJH30" s="116"/>
      <c r="AJI30" s="116"/>
      <c r="AJJ30" s="116"/>
      <c r="AJK30" s="116"/>
      <c r="AJL30" s="116"/>
      <c r="AJM30" s="116"/>
      <c r="AJN30" s="116"/>
      <c r="AJO30" s="116"/>
      <c r="AJP30" s="116"/>
      <c r="AJQ30" s="116"/>
      <c r="AJR30" s="116"/>
      <c r="AJS30" s="116"/>
      <c r="AJT30" s="116"/>
      <c r="AJU30" s="116"/>
      <c r="AJV30" s="116"/>
      <c r="AJW30" s="116"/>
      <c r="AJX30" s="116"/>
      <c r="AJY30" s="116"/>
      <c r="AJZ30" s="116"/>
      <c r="AKA30" s="116"/>
      <c r="AKB30" s="116"/>
      <c r="AKC30" s="116"/>
      <c r="AKD30" s="116"/>
      <c r="AKE30" s="116"/>
      <c r="AKF30" s="116"/>
      <c r="AKG30" s="116"/>
      <c r="AKH30" s="116"/>
      <c r="AKI30" s="116"/>
      <c r="AKJ30" s="116"/>
      <c r="AKK30" s="116"/>
      <c r="AKL30" s="116"/>
      <c r="AKM30" s="116"/>
      <c r="AKN30" s="116"/>
      <c r="AKO30" s="116"/>
      <c r="AKP30" s="116"/>
      <c r="AKQ30" s="116"/>
      <c r="AKR30" s="116"/>
      <c r="AKS30" s="116"/>
      <c r="AKT30" s="116"/>
      <c r="AKU30" s="116"/>
      <c r="AKV30" s="116"/>
      <c r="AKW30" s="116"/>
      <c r="AKX30" s="116"/>
      <c r="AKY30" s="116"/>
      <c r="AKZ30" s="116"/>
      <c r="ALA30" s="116"/>
      <c r="ALB30" s="116"/>
      <c r="ALC30" s="116"/>
      <c r="ALD30" s="116"/>
      <c r="ALE30" s="116"/>
      <c r="ALF30" s="116"/>
      <c r="ALG30" s="116"/>
      <c r="ALH30" s="116"/>
      <c r="ALI30" s="116"/>
      <c r="ALJ30" s="116"/>
      <c r="ALK30" s="116"/>
      <c r="ALL30" s="116"/>
      <c r="ALM30" s="116"/>
      <c r="ALN30" s="116"/>
      <c r="ALO30" s="116"/>
      <c r="ALP30" s="116"/>
      <c r="ALQ30" s="116"/>
      <c r="ALR30" s="116"/>
      <c r="ALS30" s="116"/>
      <c r="ALT30" s="116"/>
      <c r="ALU30" s="116"/>
      <c r="ALV30" s="116"/>
      <c r="ALW30" s="116"/>
      <c r="ALX30" s="116"/>
      <c r="ALY30" s="116"/>
      <c r="ALZ30" s="116"/>
      <c r="AMA30" s="116"/>
      <c r="AMB30" s="116"/>
      <c r="AMC30" s="116"/>
      <c r="AMD30" s="116"/>
      <c r="AME30" s="116"/>
      <c r="AMF30" s="116"/>
      <c r="AMG30" s="116"/>
      <c r="AMH30" s="116"/>
      <c r="AMI30" s="116"/>
      <c r="AMJ30" s="116"/>
      <c r="AMK30" s="116"/>
      <c r="AML30" s="116"/>
      <c r="AMM30" s="116"/>
      <c r="AMN30" s="116"/>
      <c r="AMO30" s="116"/>
      <c r="AMP30" s="116"/>
      <c r="AMQ30" s="116"/>
      <c r="AMR30" s="116"/>
      <c r="AMS30" s="116"/>
      <c r="AMT30" s="116"/>
      <c r="AMU30" s="116"/>
      <c r="AMV30" s="116"/>
      <c r="AMW30" s="116"/>
      <c r="AMX30" s="116"/>
      <c r="AMY30" s="116"/>
      <c r="AMZ30" s="116"/>
      <c r="ANA30" s="116"/>
      <c r="ANB30" s="116"/>
      <c r="ANC30" s="116"/>
      <c r="AND30" s="116"/>
      <c r="ANE30" s="116"/>
      <c r="ANF30" s="116"/>
      <c r="ANG30" s="116"/>
      <c r="ANH30" s="116"/>
      <c r="ANI30" s="116"/>
      <c r="ANJ30" s="116"/>
      <c r="ANK30" s="116"/>
      <c r="ANL30" s="116"/>
      <c r="ANM30" s="116"/>
      <c r="ANN30" s="116"/>
      <c r="ANO30" s="116"/>
      <c r="ANP30" s="116"/>
      <c r="ANQ30" s="116"/>
      <c r="ANR30" s="116"/>
      <c r="ANS30" s="116"/>
      <c r="ANT30" s="116"/>
      <c r="ANU30" s="116"/>
      <c r="ANV30" s="116"/>
      <c r="ANW30" s="116"/>
      <c r="ANX30" s="116"/>
      <c r="ANY30" s="116"/>
      <c r="ANZ30" s="116"/>
      <c r="AOA30" s="116"/>
      <c r="AOB30" s="116"/>
      <c r="AOC30" s="116"/>
      <c r="AOD30" s="116"/>
      <c r="AOE30" s="116"/>
      <c r="AOF30" s="116"/>
      <c r="AOG30" s="116"/>
      <c r="AOH30" s="116"/>
      <c r="AOI30" s="116"/>
      <c r="AOJ30" s="116"/>
      <c r="AOK30" s="116"/>
      <c r="AOL30" s="116"/>
      <c r="AOM30" s="116"/>
      <c r="AON30" s="116"/>
      <c r="AOO30" s="116"/>
      <c r="AOP30" s="116"/>
      <c r="AOQ30" s="116"/>
      <c r="AOR30" s="116"/>
      <c r="AOS30" s="116"/>
      <c r="AOT30" s="116"/>
      <c r="AOU30" s="116"/>
      <c r="AOV30" s="116"/>
      <c r="AOW30" s="116"/>
      <c r="AOX30" s="116"/>
      <c r="AOY30" s="116"/>
      <c r="AOZ30" s="116"/>
      <c r="APA30" s="116"/>
      <c r="APB30" s="116"/>
      <c r="APC30" s="116"/>
      <c r="APD30" s="116"/>
      <c r="APE30" s="116"/>
      <c r="APF30" s="116"/>
      <c r="APG30" s="116"/>
      <c r="APH30" s="116"/>
      <c r="API30" s="116"/>
      <c r="APJ30" s="116"/>
      <c r="APK30" s="116"/>
      <c r="APL30" s="116"/>
      <c r="APM30" s="116"/>
      <c r="APN30" s="116"/>
      <c r="APO30" s="116"/>
      <c r="APP30" s="116"/>
      <c r="APQ30" s="116"/>
      <c r="APR30" s="116"/>
      <c r="APS30" s="116"/>
      <c r="APT30" s="116"/>
      <c r="APU30" s="116"/>
      <c r="APV30" s="116"/>
      <c r="APW30" s="116"/>
      <c r="APX30" s="116"/>
      <c r="APY30" s="116"/>
      <c r="APZ30" s="116"/>
      <c r="AQA30" s="116"/>
      <c r="AQB30" s="116"/>
      <c r="AQC30" s="116"/>
      <c r="AQD30" s="116"/>
      <c r="AQE30" s="116"/>
      <c r="AQF30" s="116"/>
      <c r="AQG30" s="116"/>
      <c r="AQH30" s="116"/>
      <c r="AQI30" s="116"/>
      <c r="AQJ30" s="116"/>
      <c r="AQK30" s="116"/>
      <c r="AQL30" s="116"/>
      <c r="AQM30" s="116"/>
      <c r="AQN30" s="116"/>
      <c r="AQO30" s="116"/>
      <c r="AQP30" s="116"/>
      <c r="AQQ30" s="116"/>
      <c r="AQR30" s="116"/>
      <c r="AQS30" s="116"/>
      <c r="AQT30" s="116"/>
      <c r="AQU30" s="116"/>
      <c r="AQV30" s="116"/>
      <c r="AQW30" s="116"/>
      <c r="AQX30" s="116"/>
      <c r="AQY30" s="116"/>
      <c r="AQZ30" s="116"/>
      <c r="ARA30" s="116"/>
      <c r="ARB30" s="116"/>
      <c r="ARC30" s="116"/>
      <c r="ARD30" s="116"/>
      <c r="ARE30" s="116"/>
      <c r="ARF30" s="116"/>
      <c r="ARG30" s="116"/>
      <c r="ARH30" s="116"/>
      <c r="ARI30" s="116"/>
      <c r="ARJ30" s="116"/>
      <c r="ARK30" s="116"/>
      <c r="ARL30" s="116"/>
      <c r="ARM30" s="116"/>
      <c r="ARN30" s="116"/>
      <c r="ARO30" s="116"/>
      <c r="ARP30" s="116"/>
      <c r="ARQ30" s="116"/>
      <c r="ARR30" s="116"/>
      <c r="ARS30" s="116"/>
      <c r="ART30" s="116"/>
      <c r="ARU30" s="116"/>
      <c r="ARV30" s="116"/>
      <c r="ARW30" s="116"/>
      <c r="ARX30" s="116"/>
      <c r="ARY30" s="116"/>
      <c r="ARZ30" s="116"/>
      <c r="ASA30" s="116"/>
      <c r="ASB30" s="116"/>
      <c r="ASC30" s="116"/>
      <c r="ASD30" s="116"/>
      <c r="ASE30" s="116"/>
      <c r="ASF30" s="116"/>
      <c r="ASG30" s="116"/>
      <c r="ASH30" s="116"/>
      <c r="ASI30" s="116"/>
      <c r="ASJ30" s="116"/>
      <c r="ASK30" s="116"/>
      <c r="ASL30" s="116"/>
      <c r="ASM30" s="116"/>
      <c r="ASN30" s="116"/>
      <c r="ASO30" s="116"/>
      <c r="ASP30" s="116"/>
      <c r="ASQ30" s="116"/>
      <c r="ASR30" s="116"/>
      <c r="ASS30" s="116"/>
      <c r="AST30" s="116"/>
      <c r="ASU30" s="116"/>
      <c r="ASV30" s="116"/>
      <c r="ASW30" s="116"/>
      <c r="ASX30" s="116"/>
      <c r="ASY30" s="116"/>
      <c r="ASZ30" s="116"/>
      <c r="ATA30" s="116"/>
      <c r="ATB30" s="116"/>
      <c r="ATC30" s="116"/>
      <c r="ATD30" s="116"/>
      <c r="ATE30" s="116"/>
      <c r="ATF30" s="116"/>
      <c r="ATG30" s="116"/>
      <c r="ATH30" s="116"/>
      <c r="ATI30" s="116"/>
      <c r="ATJ30" s="116"/>
      <c r="ATK30" s="116"/>
      <c r="ATL30" s="116"/>
      <c r="ATM30" s="116"/>
      <c r="ATN30" s="116"/>
      <c r="ATO30" s="116"/>
      <c r="ATP30" s="116"/>
      <c r="ATQ30" s="116"/>
      <c r="ATR30" s="116"/>
      <c r="ATS30" s="116"/>
      <c r="ATT30" s="116"/>
      <c r="ATU30" s="116"/>
      <c r="ATV30" s="116"/>
      <c r="ATW30" s="116"/>
      <c r="ATX30" s="116"/>
      <c r="ATY30" s="116"/>
      <c r="ATZ30" s="116"/>
      <c r="AUA30" s="116"/>
      <c r="AUB30" s="116"/>
      <c r="AUC30" s="116"/>
      <c r="AUD30" s="116"/>
      <c r="AUE30" s="116"/>
      <c r="AUF30" s="116"/>
      <c r="AUG30" s="116"/>
      <c r="AUH30" s="116"/>
      <c r="AUI30" s="116"/>
      <c r="AUJ30" s="116"/>
      <c r="AUK30" s="116"/>
      <c r="AUL30" s="116"/>
      <c r="AUM30" s="116"/>
      <c r="AUN30" s="116"/>
      <c r="AUO30" s="116"/>
      <c r="AUP30" s="116"/>
      <c r="AUQ30" s="116"/>
      <c r="AUR30" s="116"/>
      <c r="AUS30" s="116"/>
      <c r="AUT30" s="116"/>
      <c r="AUU30" s="116"/>
      <c r="AUV30" s="116"/>
      <c r="AUW30" s="116"/>
      <c r="AUX30" s="116"/>
      <c r="AUY30" s="116"/>
      <c r="AUZ30" s="116"/>
      <c r="AVA30" s="116"/>
      <c r="AVB30" s="116"/>
      <c r="AVC30" s="116"/>
      <c r="AVD30" s="116"/>
      <c r="AVE30" s="116"/>
      <c r="AVF30" s="116"/>
      <c r="AVG30" s="116"/>
      <c r="AVH30" s="116"/>
      <c r="AVI30" s="116"/>
      <c r="AVJ30" s="116"/>
      <c r="AVK30" s="116"/>
      <c r="AVL30" s="116"/>
      <c r="AVM30" s="116"/>
      <c r="AVN30" s="116"/>
      <c r="AVO30" s="116"/>
      <c r="AVP30" s="116"/>
      <c r="AVQ30" s="116"/>
      <c r="AVR30" s="116"/>
      <c r="AVS30" s="116"/>
      <c r="AVT30" s="116"/>
      <c r="AVU30" s="116"/>
      <c r="AVV30" s="116"/>
      <c r="AVW30" s="116"/>
      <c r="AVX30" s="116"/>
      <c r="AVY30" s="116"/>
      <c r="AVZ30" s="116"/>
      <c r="AWA30" s="116"/>
      <c r="AWB30" s="116"/>
      <c r="AWC30" s="116"/>
      <c r="AWD30" s="116"/>
      <c r="AWE30" s="116"/>
      <c r="AWF30" s="116"/>
      <c r="AWG30" s="116"/>
      <c r="AWH30" s="116"/>
      <c r="AWI30" s="116"/>
      <c r="AWJ30" s="116"/>
      <c r="AWK30" s="116"/>
      <c r="AWL30" s="116"/>
      <c r="AWM30" s="116"/>
      <c r="AWN30" s="116"/>
      <c r="AWO30" s="116"/>
      <c r="AWP30" s="116"/>
      <c r="AWQ30" s="116"/>
      <c r="AWR30" s="116"/>
      <c r="AWS30" s="116"/>
      <c r="AWT30" s="116"/>
      <c r="AWU30" s="116"/>
      <c r="AWV30" s="116"/>
      <c r="AWW30" s="116"/>
      <c r="AWX30" s="116"/>
      <c r="AWY30" s="116"/>
      <c r="AWZ30" s="116"/>
      <c r="AXA30" s="116"/>
      <c r="AXB30" s="116"/>
      <c r="AXC30" s="116"/>
      <c r="AXD30" s="116"/>
      <c r="AXE30" s="116"/>
      <c r="AXF30" s="116"/>
      <c r="AXG30" s="116"/>
      <c r="AXH30" s="116"/>
      <c r="AXI30" s="116"/>
      <c r="AXJ30" s="116"/>
      <c r="AXK30" s="116"/>
      <c r="AXL30" s="116"/>
      <c r="AXM30" s="116"/>
      <c r="AXN30" s="116"/>
      <c r="AXO30" s="116"/>
      <c r="AXP30" s="116"/>
      <c r="AXQ30" s="116"/>
      <c r="AXR30" s="116"/>
      <c r="AXS30" s="116"/>
      <c r="AXT30" s="116"/>
      <c r="AXU30" s="116"/>
      <c r="AXV30" s="116"/>
      <c r="AXW30" s="116"/>
      <c r="AXX30" s="116"/>
      <c r="AXY30" s="116"/>
      <c r="AXZ30" s="116"/>
      <c r="AYA30" s="116"/>
      <c r="AYB30" s="116"/>
      <c r="AYC30" s="116"/>
      <c r="AYD30" s="116"/>
      <c r="AYE30" s="116"/>
      <c r="AYF30" s="116"/>
      <c r="AYG30" s="116"/>
      <c r="AYH30" s="116"/>
      <c r="AYI30" s="116"/>
      <c r="AYJ30" s="116"/>
      <c r="AYK30" s="116"/>
      <c r="AYL30" s="116"/>
      <c r="AYM30" s="116"/>
      <c r="AYN30" s="116"/>
      <c r="AYO30" s="116"/>
      <c r="AYP30" s="116"/>
      <c r="AYQ30" s="116"/>
      <c r="AYR30" s="116"/>
      <c r="AYS30" s="116"/>
      <c r="AYT30" s="116"/>
      <c r="AYU30" s="116"/>
      <c r="AYV30" s="116"/>
      <c r="AYW30" s="116"/>
      <c r="AYX30" s="116"/>
      <c r="AYY30" s="116"/>
      <c r="AYZ30" s="116"/>
      <c r="AZA30" s="116"/>
      <c r="AZB30" s="116"/>
      <c r="AZC30" s="116"/>
      <c r="AZD30" s="116"/>
      <c r="AZE30" s="116"/>
      <c r="AZF30" s="116"/>
      <c r="AZG30" s="116"/>
      <c r="AZH30" s="116"/>
      <c r="AZI30" s="116"/>
      <c r="AZJ30" s="116"/>
      <c r="AZK30" s="116"/>
      <c r="AZL30" s="116"/>
      <c r="AZM30" s="116"/>
      <c r="AZN30" s="116"/>
      <c r="AZO30" s="116"/>
      <c r="AZP30" s="116"/>
      <c r="AZQ30" s="116"/>
      <c r="AZR30" s="116"/>
      <c r="AZS30" s="116"/>
      <c r="AZT30" s="116"/>
      <c r="AZU30" s="116"/>
      <c r="AZV30" s="116"/>
      <c r="AZW30" s="116"/>
      <c r="AZX30" s="116"/>
      <c r="AZY30" s="116"/>
      <c r="AZZ30" s="116"/>
      <c r="BAA30" s="116"/>
      <c r="BAB30" s="116"/>
      <c r="BAC30" s="116"/>
      <c r="BAD30" s="116"/>
      <c r="BAE30" s="116"/>
      <c r="BAF30" s="116"/>
      <c r="BAG30" s="116"/>
      <c r="BAH30" s="116"/>
      <c r="BAI30" s="116"/>
      <c r="BAJ30" s="116"/>
      <c r="BAK30" s="116"/>
      <c r="BAL30" s="116"/>
      <c r="BAM30" s="116"/>
      <c r="BAN30" s="116"/>
      <c r="BAO30" s="116"/>
      <c r="BAP30" s="116"/>
      <c r="BAQ30" s="116"/>
      <c r="BAR30" s="116"/>
      <c r="BAS30" s="116"/>
      <c r="BAT30" s="116"/>
      <c r="BAU30" s="116"/>
      <c r="BAV30" s="116"/>
      <c r="BAW30" s="116"/>
      <c r="BAX30" s="116"/>
      <c r="BAY30" s="116"/>
      <c r="BAZ30" s="116"/>
      <c r="BBA30" s="116"/>
      <c r="BBB30" s="116"/>
      <c r="BBC30" s="116"/>
      <c r="BBD30" s="116"/>
      <c r="BBE30" s="116"/>
      <c r="BBF30" s="116"/>
      <c r="BBG30" s="116"/>
      <c r="BBH30" s="116"/>
      <c r="BBI30" s="116"/>
      <c r="BBJ30" s="116"/>
      <c r="BBK30" s="116"/>
      <c r="BBL30" s="116"/>
      <c r="BBM30" s="116"/>
      <c r="BBN30" s="116"/>
      <c r="BBO30" s="116"/>
      <c r="BBP30" s="116"/>
      <c r="BBQ30" s="116"/>
      <c r="BBR30" s="116"/>
      <c r="BBS30" s="116"/>
      <c r="BBT30" s="116"/>
      <c r="BBU30" s="116"/>
      <c r="BBV30" s="116"/>
      <c r="BBW30" s="116"/>
      <c r="BBX30" s="116"/>
      <c r="BBY30" s="116"/>
      <c r="BBZ30" s="116"/>
      <c r="BCA30" s="116"/>
      <c r="BCB30" s="116"/>
      <c r="BCC30" s="116"/>
      <c r="BCD30" s="116"/>
      <c r="BCE30" s="116"/>
      <c r="BCF30" s="116"/>
      <c r="BCG30" s="116"/>
      <c r="BCH30" s="116"/>
      <c r="BCI30" s="116"/>
      <c r="BCJ30" s="116"/>
      <c r="BCK30" s="116"/>
      <c r="BCL30" s="116"/>
      <c r="BCM30" s="116"/>
      <c r="BCN30" s="116"/>
      <c r="BCO30" s="116"/>
      <c r="BCP30" s="116"/>
      <c r="BCQ30" s="116"/>
      <c r="BCR30" s="116"/>
      <c r="BCS30" s="116"/>
      <c r="BCT30" s="116"/>
      <c r="BCU30" s="116"/>
      <c r="BCV30" s="116"/>
      <c r="BCW30" s="116"/>
      <c r="BCX30" s="116"/>
      <c r="BCY30" s="116"/>
      <c r="BCZ30" s="116"/>
      <c r="BDA30" s="116"/>
      <c r="BDB30" s="116"/>
      <c r="BDC30" s="116"/>
      <c r="BDD30" s="116"/>
      <c r="BDE30" s="116"/>
      <c r="BDF30" s="116"/>
      <c r="BDG30" s="116"/>
      <c r="BDH30" s="116"/>
      <c r="BDI30" s="116"/>
      <c r="BDJ30" s="116"/>
      <c r="BDK30" s="116"/>
      <c r="BDL30" s="116"/>
      <c r="BDM30" s="116"/>
      <c r="BDN30" s="116"/>
      <c r="BDO30" s="116"/>
      <c r="BDP30" s="116"/>
      <c r="BDQ30" s="116"/>
      <c r="BDR30" s="116"/>
      <c r="BDS30" s="116"/>
      <c r="BDT30" s="116"/>
      <c r="BDU30" s="116"/>
      <c r="BDV30" s="116"/>
      <c r="BDW30" s="116"/>
      <c r="BDX30" s="116"/>
      <c r="BDY30" s="116"/>
      <c r="BDZ30" s="116"/>
      <c r="BEA30" s="116"/>
      <c r="BEB30" s="116"/>
      <c r="BEC30" s="116"/>
      <c r="BED30" s="116"/>
      <c r="BEE30" s="116"/>
      <c r="BEF30" s="116"/>
      <c r="BEG30" s="116"/>
      <c r="BEH30" s="116"/>
      <c r="BEI30" s="116"/>
      <c r="BEJ30" s="116"/>
      <c r="BEK30" s="116"/>
      <c r="BEL30" s="116"/>
      <c r="BEM30" s="116"/>
      <c r="BEN30" s="116"/>
      <c r="BEO30" s="116"/>
      <c r="BEP30" s="116"/>
      <c r="BEQ30" s="116"/>
      <c r="BER30" s="116"/>
      <c r="BES30" s="116"/>
      <c r="BET30" s="116"/>
      <c r="BEU30" s="116"/>
      <c r="BEV30" s="116"/>
      <c r="BEW30" s="116"/>
      <c r="BEX30" s="116"/>
      <c r="BEY30" s="116"/>
      <c r="BEZ30" s="116"/>
      <c r="BFA30" s="116"/>
      <c r="BFB30" s="116"/>
      <c r="BFC30" s="116"/>
      <c r="BFD30" s="116"/>
      <c r="BFE30" s="116"/>
      <c r="BFF30" s="116"/>
      <c r="BFG30" s="116"/>
      <c r="BFH30" s="116"/>
      <c r="BFI30" s="116"/>
      <c r="BFJ30" s="116"/>
      <c r="BFK30" s="116"/>
      <c r="BFL30" s="116"/>
      <c r="BFM30" s="116"/>
      <c r="BFN30" s="116"/>
      <c r="BFO30" s="116"/>
      <c r="BFP30" s="116"/>
      <c r="BFQ30" s="116"/>
      <c r="BFR30" s="116"/>
      <c r="BFS30" s="116"/>
      <c r="BFT30" s="116"/>
      <c r="BFU30" s="116"/>
      <c r="BFV30" s="116"/>
      <c r="BFW30" s="116"/>
      <c r="BFX30" s="116"/>
      <c r="BFY30" s="116"/>
      <c r="BFZ30" s="116"/>
      <c r="BGA30" s="116"/>
      <c r="BGB30" s="116"/>
      <c r="BGC30" s="116"/>
      <c r="BGD30" s="116"/>
      <c r="BGE30" s="116"/>
      <c r="BGF30" s="116"/>
      <c r="BGG30" s="116"/>
      <c r="BGH30" s="116"/>
      <c r="BGI30" s="116"/>
      <c r="BGJ30" s="116"/>
      <c r="BGK30" s="116"/>
      <c r="BGL30" s="116"/>
      <c r="BGM30" s="116"/>
      <c r="BGN30" s="116"/>
      <c r="BGO30" s="116"/>
      <c r="BGP30" s="116"/>
      <c r="BGQ30" s="116"/>
      <c r="BGR30" s="116"/>
      <c r="BGS30" s="116"/>
      <c r="BGT30" s="116"/>
      <c r="BGU30" s="116"/>
      <c r="BGV30" s="116"/>
      <c r="BGW30" s="116"/>
      <c r="BGX30" s="116"/>
      <c r="BGY30" s="116"/>
      <c r="BGZ30" s="116"/>
      <c r="BHA30" s="116"/>
      <c r="BHB30" s="116"/>
      <c r="BHC30" s="116"/>
      <c r="BHD30" s="116"/>
      <c r="BHE30" s="116"/>
      <c r="BHF30" s="116"/>
      <c r="BHG30" s="116"/>
      <c r="BHH30" s="116"/>
      <c r="BHI30" s="116"/>
      <c r="BHJ30" s="116"/>
      <c r="BHK30" s="116"/>
      <c r="BHL30" s="116"/>
      <c r="BHM30" s="116"/>
      <c r="BHN30" s="116"/>
      <c r="BHO30" s="116"/>
      <c r="BHP30" s="116"/>
      <c r="BHQ30" s="116"/>
      <c r="BHR30" s="116"/>
      <c r="BHS30" s="116"/>
      <c r="BHT30" s="116"/>
      <c r="BHU30" s="116"/>
      <c r="BHV30" s="116"/>
      <c r="BHW30" s="116"/>
      <c r="BHX30" s="116"/>
      <c r="BHY30" s="116"/>
      <c r="BHZ30" s="116"/>
      <c r="BIA30" s="116"/>
      <c r="BIB30" s="116"/>
      <c r="BIC30" s="116"/>
      <c r="BID30" s="116"/>
      <c r="BIE30" s="116"/>
      <c r="BIF30" s="116"/>
      <c r="BIG30" s="116"/>
      <c r="BIH30" s="116"/>
      <c r="BII30" s="116"/>
      <c r="BIJ30" s="116"/>
      <c r="BIK30" s="116"/>
      <c r="BIL30" s="116"/>
      <c r="BIM30" s="116"/>
      <c r="BIN30" s="116"/>
      <c r="BIO30" s="116"/>
      <c r="BIP30" s="116"/>
      <c r="BIQ30" s="116"/>
      <c r="BIR30" s="116"/>
      <c r="BIS30" s="116"/>
      <c r="BIT30" s="116"/>
      <c r="BIU30" s="116"/>
      <c r="BIV30" s="116"/>
      <c r="BIW30" s="116"/>
      <c r="BIX30" s="116"/>
      <c r="BIY30" s="116"/>
      <c r="BIZ30" s="116"/>
      <c r="BJA30" s="116"/>
      <c r="BJB30" s="116"/>
      <c r="BJC30" s="116"/>
      <c r="BJD30" s="116"/>
      <c r="BJE30" s="116"/>
      <c r="BJF30" s="116"/>
      <c r="BJG30" s="116"/>
      <c r="BJH30" s="116"/>
      <c r="BJI30" s="116"/>
      <c r="BJJ30" s="116"/>
      <c r="BJK30" s="116"/>
      <c r="BJL30" s="116"/>
      <c r="BJM30" s="116"/>
      <c r="BJN30" s="116"/>
      <c r="BJO30" s="116"/>
      <c r="BJP30" s="116"/>
      <c r="BJQ30" s="116"/>
      <c r="BJR30" s="116"/>
      <c r="BJS30" s="116"/>
      <c r="BJT30" s="116"/>
      <c r="BJU30" s="116"/>
      <c r="BJV30" s="116"/>
      <c r="BJW30" s="116"/>
      <c r="BJX30" s="116"/>
      <c r="BJY30" s="116"/>
      <c r="BJZ30" s="116"/>
      <c r="BKA30" s="116"/>
      <c r="BKB30" s="116"/>
      <c r="BKC30" s="116"/>
      <c r="BKD30" s="116"/>
      <c r="BKE30" s="116"/>
      <c r="BKF30" s="116"/>
      <c r="BKG30" s="116"/>
      <c r="BKH30" s="116"/>
      <c r="BKI30" s="116"/>
      <c r="BKJ30" s="116"/>
      <c r="BKK30" s="116"/>
      <c r="BKL30" s="116"/>
      <c r="BKM30" s="116"/>
      <c r="BKN30" s="116"/>
      <c r="BKO30" s="116"/>
      <c r="BKP30" s="116"/>
      <c r="BKQ30" s="116"/>
      <c r="BKR30" s="116"/>
      <c r="BKS30" s="116"/>
      <c r="BKT30" s="116"/>
      <c r="BKU30" s="116"/>
      <c r="BKV30" s="116"/>
      <c r="BKW30" s="116"/>
      <c r="BKX30" s="116"/>
      <c r="BKY30" s="116"/>
      <c r="BKZ30" s="116"/>
      <c r="BLA30" s="116"/>
      <c r="BLB30" s="116"/>
      <c r="BLC30" s="116"/>
      <c r="BLD30" s="116"/>
      <c r="BLE30" s="116"/>
      <c r="BLF30" s="116"/>
      <c r="BLG30" s="116"/>
      <c r="BLH30" s="116"/>
      <c r="BLI30" s="116"/>
      <c r="BLJ30" s="116"/>
      <c r="BLK30" s="116"/>
      <c r="BLL30" s="116"/>
      <c r="BLM30" s="116"/>
      <c r="BLN30" s="116"/>
      <c r="BLO30" s="116"/>
      <c r="BLP30" s="116"/>
      <c r="BLQ30" s="116"/>
      <c r="BLR30" s="116"/>
      <c r="BLS30" s="116"/>
      <c r="BLT30" s="116"/>
      <c r="BLU30" s="116"/>
      <c r="BLV30" s="116"/>
      <c r="BLW30" s="116"/>
      <c r="BLX30" s="116"/>
      <c r="BLY30" s="116"/>
      <c r="BLZ30" s="116"/>
      <c r="BMA30" s="116"/>
      <c r="BMB30" s="116"/>
      <c r="BMC30" s="116"/>
      <c r="BMD30" s="116"/>
      <c r="BME30" s="116"/>
      <c r="BMF30" s="116"/>
      <c r="BMG30" s="116"/>
      <c r="BMH30" s="116"/>
      <c r="BMI30" s="116"/>
      <c r="BMJ30" s="116"/>
      <c r="BMK30" s="116"/>
      <c r="BML30" s="116"/>
      <c r="BMM30" s="116"/>
      <c r="BMN30" s="116"/>
      <c r="BMO30" s="116"/>
      <c r="BMP30" s="116"/>
      <c r="BMQ30" s="116"/>
      <c r="BMR30" s="116"/>
      <c r="BMS30" s="116"/>
      <c r="BMT30" s="116"/>
      <c r="BMU30" s="116"/>
      <c r="BMV30" s="116"/>
      <c r="BMW30" s="116"/>
      <c r="BMX30" s="116"/>
      <c r="BMY30" s="116"/>
      <c r="BMZ30" s="116"/>
      <c r="BNA30" s="116"/>
      <c r="BNB30" s="116"/>
      <c r="BNC30" s="116"/>
      <c r="BND30" s="116"/>
      <c r="BNE30" s="116"/>
      <c r="BNF30" s="116"/>
      <c r="BNG30" s="116"/>
      <c r="BNH30" s="116"/>
      <c r="BNI30" s="116"/>
      <c r="BNJ30" s="116"/>
      <c r="BNK30" s="116"/>
      <c r="BNL30" s="116"/>
      <c r="BNM30" s="116"/>
      <c r="BNN30" s="116"/>
      <c r="BNO30" s="116"/>
      <c r="BNP30" s="116"/>
      <c r="BNQ30" s="116"/>
      <c r="BNR30" s="116"/>
      <c r="BNS30" s="116"/>
      <c r="BNT30" s="116"/>
      <c r="BNU30" s="116"/>
      <c r="BNV30" s="116"/>
      <c r="BNW30" s="116"/>
      <c r="BNX30" s="116"/>
      <c r="BNY30" s="116"/>
      <c r="BNZ30" s="116"/>
      <c r="BOA30" s="116"/>
      <c r="BOB30" s="116"/>
      <c r="BOC30" s="116"/>
      <c r="BOD30" s="116"/>
      <c r="BOE30" s="116"/>
      <c r="BOF30" s="116"/>
      <c r="BOG30" s="116"/>
      <c r="BOH30" s="116"/>
      <c r="BOI30" s="116"/>
      <c r="BOJ30" s="116"/>
      <c r="BOK30" s="116"/>
      <c r="BOL30" s="116"/>
      <c r="BOM30" s="116"/>
      <c r="BON30" s="116"/>
      <c r="BOO30" s="116"/>
      <c r="BOP30" s="116"/>
      <c r="BOQ30" s="116"/>
      <c r="BOR30" s="116"/>
      <c r="BOS30" s="116"/>
      <c r="BOT30" s="116"/>
      <c r="BOU30" s="116"/>
      <c r="BOV30" s="116"/>
      <c r="BOW30" s="116"/>
      <c r="BOX30" s="116"/>
      <c r="BOY30" s="116"/>
      <c r="BOZ30" s="116"/>
      <c r="BPA30" s="116"/>
      <c r="BPB30" s="116"/>
      <c r="BPC30" s="116"/>
      <c r="BPD30" s="116"/>
      <c r="BPE30" s="116"/>
      <c r="BPF30" s="116"/>
      <c r="BPG30" s="116"/>
      <c r="BPH30" s="116"/>
      <c r="BPI30" s="116"/>
      <c r="BPJ30" s="116"/>
      <c r="BPK30" s="116"/>
      <c r="BPL30" s="116"/>
      <c r="BPM30" s="116"/>
      <c r="BPN30" s="116"/>
      <c r="BPO30" s="116"/>
      <c r="BPP30" s="116"/>
      <c r="BPQ30" s="116"/>
      <c r="BPR30" s="116"/>
      <c r="BPS30" s="116"/>
      <c r="BPT30" s="116"/>
      <c r="BPU30" s="116"/>
      <c r="BPV30" s="116"/>
      <c r="BPW30" s="116"/>
      <c r="BPX30" s="116"/>
      <c r="BPY30" s="116"/>
      <c r="BPZ30" s="116"/>
      <c r="BQA30" s="116"/>
      <c r="BQB30" s="116"/>
      <c r="BQC30" s="116"/>
      <c r="BQD30" s="116"/>
      <c r="BQE30" s="116"/>
      <c r="BQF30" s="116"/>
      <c r="BQG30" s="116"/>
      <c r="BQH30" s="116"/>
      <c r="BQI30" s="116"/>
      <c r="BQJ30" s="116"/>
      <c r="BQK30" s="116"/>
      <c r="BQL30" s="116"/>
      <c r="BQM30" s="116"/>
      <c r="BQN30" s="116"/>
      <c r="BQO30" s="116"/>
      <c r="BQP30" s="116"/>
      <c r="BQQ30" s="116"/>
      <c r="BQR30" s="116"/>
      <c r="BQS30" s="116"/>
      <c r="BQT30" s="116"/>
      <c r="BQU30" s="116"/>
      <c r="BQV30" s="116"/>
      <c r="BQW30" s="116"/>
      <c r="BQX30" s="116"/>
      <c r="BQY30" s="116"/>
      <c r="BQZ30" s="116"/>
      <c r="BRA30" s="116"/>
      <c r="BRB30" s="116"/>
      <c r="BRC30" s="116"/>
      <c r="BRD30" s="116"/>
      <c r="BRE30" s="116"/>
      <c r="BRF30" s="116"/>
      <c r="BRG30" s="116"/>
      <c r="BRH30" s="116"/>
      <c r="BRI30" s="116"/>
      <c r="BRJ30" s="116"/>
      <c r="BRK30" s="116"/>
      <c r="BRL30" s="116"/>
      <c r="BRM30" s="116"/>
      <c r="BRN30" s="116"/>
      <c r="BRO30" s="116"/>
      <c r="BRP30" s="116"/>
      <c r="BRQ30" s="116"/>
      <c r="BRR30" s="116"/>
      <c r="BRS30" s="116"/>
      <c r="BRT30" s="116"/>
      <c r="BRU30" s="116"/>
      <c r="BRV30" s="116"/>
      <c r="BRW30" s="116"/>
      <c r="BRX30" s="116"/>
      <c r="BRY30" s="116"/>
      <c r="BRZ30" s="116"/>
      <c r="BSA30" s="116"/>
      <c r="BSB30" s="116"/>
      <c r="BSC30" s="116"/>
      <c r="BSD30" s="116"/>
      <c r="BSE30" s="116"/>
      <c r="BSF30" s="116"/>
      <c r="BSG30" s="116"/>
      <c r="BSH30" s="116"/>
      <c r="BSI30" s="116"/>
      <c r="BSJ30" s="116"/>
      <c r="BSK30" s="116"/>
      <c r="BSL30" s="116"/>
      <c r="BSM30" s="116"/>
      <c r="BSN30" s="116"/>
      <c r="BSO30" s="116"/>
      <c r="BSP30" s="116"/>
      <c r="BSQ30" s="116"/>
      <c r="BSR30" s="116"/>
      <c r="BSS30" s="116"/>
      <c r="BST30" s="116"/>
      <c r="BSU30" s="116"/>
      <c r="BSV30" s="116"/>
      <c r="BSW30" s="116"/>
      <c r="BSX30" s="116"/>
      <c r="BSY30" s="116"/>
      <c r="BSZ30" s="116"/>
      <c r="BTA30" s="116"/>
      <c r="BTB30" s="116"/>
      <c r="BTC30" s="116"/>
      <c r="BTD30" s="116"/>
      <c r="BTE30" s="116"/>
      <c r="BTF30" s="116"/>
      <c r="BTG30" s="116"/>
      <c r="BTH30" s="116"/>
      <c r="BTI30" s="116"/>
      <c r="BTJ30" s="116"/>
      <c r="BTK30" s="116"/>
      <c r="BTL30" s="116"/>
      <c r="BTM30" s="116"/>
      <c r="BTN30" s="116"/>
      <c r="BTO30" s="116"/>
      <c r="BTP30" s="116"/>
      <c r="BTQ30" s="116"/>
      <c r="BTR30" s="116"/>
      <c r="BTS30" s="116"/>
      <c r="BTT30" s="116"/>
      <c r="BTU30" s="116"/>
      <c r="BTV30" s="116"/>
      <c r="BTW30" s="116"/>
      <c r="BTX30" s="116"/>
      <c r="BTY30" s="116"/>
      <c r="BTZ30" s="116"/>
      <c r="BUA30" s="116"/>
      <c r="BUB30" s="116"/>
      <c r="BUC30" s="116"/>
      <c r="BUD30" s="116"/>
      <c r="BUE30" s="116"/>
      <c r="BUF30" s="116"/>
      <c r="BUG30" s="116"/>
      <c r="BUH30" s="116"/>
      <c r="BUI30" s="116"/>
      <c r="BUJ30" s="116"/>
      <c r="BUK30" s="116"/>
      <c r="BUL30" s="116"/>
      <c r="BUM30" s="116"/>
      <c r="BUN30" s="116"/>
      <c r="BUO30" s="116"/>
      <c r="BUP30" s="116"/>
      <c r="BUQ30" s="116"/>
      <c r="BUR30" s="116"/>
      <c r="BUS30" s="116"/>
      <c r="BUT30" s="116"/>
      <c r="BUU30" s="116"/>
      <c r="BUV30" s="116"/>
      <c r="BUW30" s="116"/>
      <c r="BUX30" s="116"/>
      <c r="BUY30" s="116"/>
      <c r="BUZ30" s="116"/>
      <c r="BVA30" s="116"/>
      <c r="BVB30" s="116"/>
      <c r="BVC30" s="116"/>
      <c r="BVD30" s="116"/>
      <c r="BVE30" s="116"/>
      <c r="BVF30" s="116"/>
      <c r="BVG30" s="116"/>
      <c r="BVH30" s="116"/>
      <c r="BVI30" s="116"/>
      <c r="BVJ30" s="116"/>
      <c r="BVK30" s="116"/>
      <c r="BVL30" s="116"/>
      <c r="BVM30" s="116"/>
      <c r="BVN30" s="116"/>
      <c r="BVO30" s="116"/>
      <c r="BVP30" s="116"/>
      <c r="BVQ30" s="116"/>
      <c r="BVR30" s="116"/>
      <c r="BVS30" s="116"/>
      <c r="BVT30" s="116"/>
      <c r="BVU30" s="116"/>
      <c r="BVV30" s="116"/>
      <c r="BVW30" s="116"/>
      <c r="BVX30" s="116"/>
      <c r="BVY30" s="116"/>
      <c r="BVZ30" s="116"/>
      <c r="BWA30" s="116"/>
      <c r="BWB30" s="116"/>
      <c r="BWC30" s="116"/>
      <c r="BWD30" s="116"/>
      <c r="BWE30" s="116"/>
      <c r="BWF30" s="116"/>
      <c r="BWG30" s="116"/>
      <c r="BWH30" s="116"/>
      <c r="BWI30" s="116"/>
      <c r="BWJ30" s="116"/>
      <c r="BWK30" s="116"/>
      <c r="BWL30" s="116"/>
      <c r="BWM30" s="116"/>
      <c r="BWN30" s="116"/>
      <c r="BWO30" s="116"/>
      <c r="BWP30" s="116"/>
      <c r="BWQ30" s="116"/>
      <c r="BWR30" s="116"/>
      <c r="BWS30" s="116"/>
      <c r="BWT30" s="116"/>
      <c r="BWU30" s="116"/>
      <c r="BWV30" s="116"/>
      <c r="BWW30" s="116"/>
      <c r="BWX30" s="116"/>
      <c r="BWY30" s="116"/>
      <c r="BWZ30" s="116"/>
      <c r="BXA30" s="116"/>
      <c r="BXB30" s="116"/>
      <c r="BXC30" s="116"/>
      <c r="BXD30" s="116"/>
      <c r="BXE30" s="116"/>
      <c r="BXF30" s="116"/>
      <c r="BXG30" s="116"/>
      <c r="BXH30" s="116"/>
      <c r="BXI30" s="116"/>
      <c r="BXJ30" s="116"/>
      <c r="BXK30" s="116"/>
      <c r="BXL30" s="116"/>
      <c r="BXM30" s="116"/>
      <c r="BXN30" s="116"/>
      <c r="BXO30" s="116"/>
      <c r="BXP30" s="116"/>
      <c r="BXQ30" s="116"/>
      <c r="BXR30" s="116"/>
      <c r="BXS30" s="116"/>
      <c r="BXT30" s="116"/>
      <c r="BXU30" s="116"/>
      <c r="BXV30" s="116"/>
      <c r="BXW30" s="116"/>
      <c r="BXX30" s="116"/>
      <c r="BXY30" s="116"/>
      <c r="BXZ30" s="116"/>
      <c r="BYA30" s="116"/>
      <c r="BYB30" s="116"/>
      <c r="BYC30" s="116"/>
      <c r="BYD30" s="116"/>
      <c r="BYE30" s="116"/>
      <c r="BYF30" s="116"/>
      <c r="BYG30" s="116"/>
      <c r="BYH30" s="116"/>
      <c r="BYI30" s="116"/>
      <c r="BYJ30" s="116"/>
      <c r="BYK30" s="116"/>
      <c r="BYL30" s="116"/>
      <c r="BYM30" s="116"/>
      <c r="BYN30" s="116"/>
      <c r="BYO30" s="116"/>
      <c r="BYP30" s="116"/>
      <c r="BYQ30" s="116"/>
      <c r="BYR30" s="116"/>
      <c r="BYS30" s="116"/>
      <c r="BYT30" s="116"/>
      <c r="BYU30" s="116"/>
      <c r="BYV30" s="116"/>
      <c r="BYW30" s="116"/>
      <c r="BYX30" s="116"/>
      <c r="BYY30" s="116"/>
      <c r="BYZ30" s="116"/>
      <c r="BZA30" s="116"/>
      <c r="BZB30" s="116"/>
      <c r="BZC30" s="116"/>
      <c r="BZD30" s="116"/>
      <c r="BZE30" s="116"/>
      <c r="BZF30" s="116"/>
      <c r="BZG30" s="116"/>
      <c r="BZH30" s="116"/>
      <c r="BZI30" s="116"/>
      <c r="BZJ30" s="116"/>
      <c r="BZK30" s="116"/>
      <c r="BZL30" s="116"/>
      <c r="BZM30" s="116"/>
      <c r="BZN30" s="116"/>
      <c r="BZO30" s="116"/>
      <c r="BZP30" s="116"/>
      <c r="BZQ30" s="116"/>
      <c r="BZR30" s="116"/>
      <c r="BZS30" s="116"/>
      <c r="BZT30" s="116"/>
      <c r="BZU30" s="116"/>
      <c r="BZV30" s="116"/>
      <c r="BZW30" s="116"/>
      <c r="BZX30" s="116"/>
      <c r="BZY30" s="116"/>
      <c r="BZZ30" s="116"/>
      <c r="CAA30" s="116"/>
      <c r="CAB30" s="116"/>
      <c r="CAC30" s="116"/>
      <c r="CAD30" s="116"/>
      <c r="CAE30" s="116"/>
      <c r="CAF30" s="116"/>
      <c r="CAG30" s="116"/>
      <c r="CAH30" s="116"/>
      <c r="CAI30" s="116"/>
      <c r="CAJ30" s="116"/>
      <c r="CAK30" s="116"/>
      <c r="CAL30" s="116"/>
      <c r="CAM30" s="116"/>
      <c r="CAN30" s="116"/>
      <c r="CAO30" s="116"/>
      <c r="CAP30" s="116"/>
      <c r="CAQ30" s="116"/>
      <c r="CAR30" s="116"/>
      <c r="CAS30" s="116"/>
      <c r="CAT30" s="116"/>
      <c r="CAU30" s="116"/>
      <c r="CAV30" s="116"/>
      <c r="CAW30" s="116"/>
      <c r="CAX30" s="116"/>
      <c r="CAY30" s="116"/>
      <c r="CAZ30" s="116"/>
      <c r="CBA30" s="116"/>
      <c r="CBB30" s="116"/>
      <c r="CBC30" s="116"/>
      <c r="CBD30" s="116"/>
      <c r="CBE30" s="116"/>
      <c r="CBF30" s="116"/>
      <c r="CBG30" s="116"/>
      <c r="CBH30" s="116"/>
      <c r="CBI30" s="116"/>
      <c r="CBJ30" s="116"/>
      <c r="CBK30" s="116"/>
      <c r="CBL30" s="116"/>
      <c r="CBM30" s="116"/>
      <c r="CBN30" s="116"/>
      <c r="CBO30" s="116"/>
      <c r="CBP30" s="116"/>
      <c r="CBQ30" s="116"/>
      <c r="CBR30" s="116"/>
      <c r="CBS30" s="116"/>
      <c r="CBT30" s="116"/>
      <c r="CBU30" s="116"/>
      <c r="CBV30" s="116"/>
      <c r="CBW30" s="116"/>
      <c r="CBX30" s="116"/>
      <c r="CBY30" s="116"/>
      <c r="CBZ30" s="116"/>
      <c r="CCA30" s="116"/>
      <c r="CCB30" s="116"/>
      <c r="CCC30" s="116"/>
      <c r="CCD30" s="116"/>
      <c r="CCE30" s="116"/>
      <c r="CCF30" s="116"/>
      <c r="CCG30" s="116"/>
      <c r="CCH30" s="116"/>
      <c r="CCI30" s="116"/>
      <c r="CCJ30" s="116"/>
      <c r="CCK30" s="116"/>
      <c r="CCL30" s="116"/>
      <c r="CCM30" s="116"/>
      <c r="CCN30" s="116"/>
      <c r="CCO30" s="116"/>
      <c r="CCP30" s="116"/>
      <c r="CCQ30" s="116"/>
      <c r="CCR30" s="116"/>
      <c r="CCS30" s="116"/>
      <c r="CCT30" s="116"/>
      <c r="CCU30" s="116"/>
      <c r="CCV30" s="116"/>
      <c r="CCW30" s="116"/>
      <c r="CCX30" s="116"/>
      <c r="CCY30" s="116"/>
      <c r="CCZ30" s="116"/>
      <c r="CDA30" s="116"/>
      <c r="CDB30" s="116"/>
      <c r="CDC30" s="116"/>
      <c r="CDD30" s="116"/>
      <c r="CDE30" s="116"/>
      <c r="CDF30" s="116"/>
      <c r="CDG30" s="116"/>
      <c r="CDH30" s="116"/>
      <c r="CDI30" s="116"/>
      <c r="CDJ30" s="116"/>
      <c r="CDK30" s="116"/>
      <c r="CDL30" s="116"/>
      <c r="CDM30" s="116"/>
      <c r="CDN30" s="116"/>
      <c r="CDO30" s="116"/>
      <c r="CDP30" s="116"/>
      <c r="CDQ30" s="116"/>
      <c r="CDR30" s="116"/>
      <c r="CDS30" s="116"/>
      <c r="CDT30" s="116"/>
      <c r="CDU30" s="116"/>
      <c r="CDV30" s="116"/>
      <c r="CDW30" s="116"/>
      <c r="CDX30" s="116"/>
      <c r="CDY30" s="116"/>
      <c r="CDZ30" s="116"/>
      <c r="CEA30" s="116"/>
      <c r="CEB30" s="116"/>
      <c r="CEC30" s="116"/>
      <c r="CED30" s="116"/>
      <c r="CEE30" s="116"/>
      <c r="CEF30" s="116"/>
      <c r="CEG30" s="116"/>
      <c r="CEH30" s="116"/>
      <c r="CEI30" s="116"/>
      <c r="CEJ30" s="116"/>
      <c r="CEK30" s="116"/>
      <c r="CEL30" s="116"/>
      <c r="CEM30" s="116"/>
      <c r="CEN30" s="116"/>
      <c r="CEO30" s="116"/>
      <c r="CEP30" s="116"/>
      <c r="CEQ30" s="116"/>
      <c r="CER30" s="116"/>
      <c r="CES30" s="116"/>
      <c r="CET30" s="116"/>
      <c r="CEU30" s="116"/>
      <c r="CEV30" s="116"/>
      <c r="CEW30" s="116"/>
      <c r="CEX30" s="116"/>
      <c r="CEY30" s="116"/>
      <c r="CEZ30" s="116"/>
      <c r="CFA30" s="116"/>
      <c r="CFB30" s="116"/>
      <c r="CFC30" s="116"/>
      <c r="CFD30" s="116"/>
      <c r="CFE30" s="116"/>
      <c r="CFF30" s="116"/>
      <c r="CFG30" s="116"/>
      <c r="CFH30" s="116"/>
      <c r="CFI30" s="116"/>
      <c r="CFJ30" s="116"/>
      <c r="CFK30" s="116"/>
      <c r="CFL30" s="116"/>
      <c r="CFM30" s="116"/>
      <c r="CFN30" s="116"/>
      <c r="CFO30" s="116"/>
      <c r="CFP30" s="116"/>
      <c r="CFQ30" s="116"/>
      <c r="CFR30" s="116"/>
      <c r="CFS30" s="116"/>
      <c r="CFT30" s="116"/>
      <c r="CFU30" s="116"/>
      <c r="CFV30" s="116"/>
      <c r="CFW30" s="116"/>
      <c r="CFX30" s="116"/>
      <c r="CFY30" s="116"/>
      <c r="CFZ30" s="116"/>
      <c r="CGA30" s="116"/>
      <c r="CGB30" s="116"/>
      <c r="CGC30" s="116"/>
      <c r="CGD30" s="116"/>
      <c r="CGE30" s="116"/>
      <c r="CGF30" s="116"/>
      <c r="CGG30" s="116"/>
      <c r="CGH30" s="116"/>
      <c r="CGI30" s="116"/>
      <c r="CGJ30" s="116"/>
      <c r="CGK30" s="116"/>
      <c r="CGL30" s="116"/>
      <c r="CGM30" s="116"/>
      <c r="CGN30" s="116"/>
      <c r="CGO30" s="116"/>
      <c r="CGP30" s="116"/>
      <c r="CGQ30" s="116"/>
      <c r="CGR30" s="116"/>
      <c r="CGS30" s="116"/>
      <c r="CGT30" s="116"/>
      <c r="CGU30" s="116"/>
      <c r="CGV30" s="116"/>
      <c r="CGW30" s="116"/>
      <c r="CGX30" s="116"/>
      <c r="CGY30" s="116"/>
      <c r="CGZ30" s="116"/>
      <c r="CHA30" s="116"/>
      <c r="CHB30" s="116"/>
      <c r="CHC30" s="116"/>
      <c r="CHD30" s="116"/>
      <c r="CHE30" s="116"/>
      <c r="CHF30" s="116"/>
      <c r="CHG30" s="116"/>
      <c r="CHH30" s="116"/>
      <c r="CHI30" s="116"/>
      <c r="CHJ30" s="116"/>
      <c r="CHK30" s="116"/>
      <c r="CHL30" s="116"/>
      <c r="CHM30" s="116"/>
      <c r="CHN30" s="116"/>
      <c r="CHO30" s="116"/>
      <c r="CHP30" s="116"/>
      <c r="CHQ30" s="116"/>
      <c r="CHR30" s="116"/>
      <c r="CHS30" s="116"/>
      <c r="CHT30" s="116"/>
      <c r="CHU30" s="116"/>
      <c r="CHV30" s="116"/>
      <c r="CHW30" s="116"/>
      <c r="CHX30" s="116"/>
      <c r="CHY30" s="116"/>
      <c r="CHZ30" s="116"/>
      <c r="CIA30" s="116"/>
      <c r="CIB30" s="116"/>
      <c r="CIC30" s="116"/>
      <c r="CID30" s="116"/>
      <c r="CIE30" s="116"/>
      <c r="CIF30" s="116"/>
      <c r="CIG30" s="116"/>
      <c r="CIH30" s="116"/>
      <c r="CII30" s="116"/>
      <c r="CIJ30" s="116"/>
      <c r="CIK30" s="116"/>
      <c r="CIL30" s="116"/>
      <c r="CIM30" s="116"/>
      <c r="CIN30" s="116"/>
      <c r="CIO30" s="116"/>
      <c r="CIP30" s="116"/>
      <c r="CIQ30" s="116"/>
      <c r="CIR30" s="116"/>
      <c r="CIS30" s="116"/>
      <c r="CIT30" s="116"/>
      <c r="CIU30" s="116"/>
      <c r="CIV30" s="116"/>
      <c r="CIW30" s="116"/>
      <c r="CIX30" s="116"/>
      <c r="CIY30" s="116"/>
      <c r="CIZ30" s="116"/>
      <c r="CJA30" s="116"/>
      <c r="CJB30" s="116"/>
      <c r="CJC30" s="116"/>
      <c r="CJD30" s="116"/>
      <c r="CJE30" s="116"/>
      <c r="CJF30" s="116"/>
      <c r="CJG30" s="116"/>
      <c r="CJH30" s="116"/>
      <c r="CJI30" s="116"/>
      <c r="CJJ30" s="116"/>
      <c r="CJK30" s="116"/>
      <c r="CJL30" s="116"/>
      <c r="CJM30" s="116"/>
      <c r="CJN30" s="116"/>
      <c r="CJO30" s="116"/>
      <c r="CJP30" s="116"/>
      <c r="CJQ30" s="116"/>
      <c r="CJR30" s="116"/>
      <c r="CJS30" s="116"/>
      <c r="CJT30" s="116"/>
      <c r="CJU30" s="116"/>
      <c r="CJV30" s="116"/>
      <c r="CJW30" s="116"/>
      <c r="CJX30" s="116"/>
      <c r="CJY30" s="116"/>
      <c r="CJZ30" s="116"/>
      <c r="CKA30" s="116"/>
      <c r="CKB30" s="116"/>
      <c r="CKC30" s="116"/>
      <c r="CKD30" s="116"/>
      <c r="CKE30" s="116"/>
      <c r="CKF30" s="116"/>
      <c r="CKG30" s="116"/>
      <c r="CKH30" s="116"/>
      <c r="CKI30" s="116"/>
      <c r="CKJ30" s="116"/>
      <c r="CKK30" s="116"/>
      <c r="CKL30" s="116"/>
      <c r="CKM30" s="116"/>
      <c r="CKN30" s="116"/>
      <c r="CKO30" s="116"/>
      <c r="CKP30" s="116"/>
      <c r="CKQ30" s="116"/>
      <c r="CKR30" s="116"/>
      <c r="CKS30" s="116"/>
      <c r="CKT30" s="116"/>
      <c r="CKU30" s="116"/>
      <c r="CKV30" s="116"/>
      <c r="CKW30" s="116"/>
      <c r="CKX30" s="116"/>
      <c r="CKY30" s="116"/>
      <c r="CKZ30" s="116"/>
      <c r="CLA30" s="116"/>
      <c r="CLB30" s="116"/>
      <c r="CLC30" s="116"/>
      <c r="CLD30" s="116"/>
      <c r="CLE30" s="116"/>
      <c r="CLF30" s="116"/>
      <c r="CLG30" s="116"/>
      <c r="CLH30" s="116"/>
      <c r="CLI30" s="116"/>
      <c r="CLJ30" s="116"/>
      <c r="CLK30" s="116"/>
      <c r="CLL30" s="116"/>
      <c r="CLM30" s="116"/>
      <c r="CLN30" s="116"/>
      <c r="CLO30" s="116"/>
      <c r="CLP30" s="116"/>
      <c r="CLQ30" s="116"/>
      <c r="CLR30" s="116"/>
      <c r="CLS30" s="116"/>
      <c r="CLT30" s="116"/>
      <c r="CLU30" s="116"/>
      <c r="CLV30" s="116"/>
      <c r="CLW30" s="116"/>
      <c r="CLX30" s="116"/>
      <c r="CLY30" s="116"/>
      <c r="CLZ30" s="116"/>
      <c r="CMA30" s="116"/>
      <c r="CMB30" s="116"/>
      <c r="CMC30" s="116"/>
      <c r="CMD30" s="116"/>
      <c r="CME30" s="116"/>
      <c r="CMF30" s="116"/>
      <c r="CMG30" s="116"/>
      <c r="CMH30" s="116"/>
      <c r="CMI30" s="116"/>
      <c r="CMJ30" s="116"/>
      <c r="CMK30" s="116"/>
      <c r="CML30" s="116"/>
      <c r="CMM30" s="116"/>
      <c r="CMN30" s="116"/>
      <c r="CMO30" s="116"/>
      <c r="CMP30" s="116"/>
      <c r="CMQ30" s="116"/>
      <c r="CMR30" s="116"/>
      <c r="CMS30" s="116"/>
      <c r="CMT30" s="116"/>
      <c r="CMU30" s="116"/>
      <c r="CMV30" s="116"/>
      <c r="CMW30" s="116"/>
      <c r="CMX30" s="116"/>
      <c r="CMY30" s="116"/>
      <c r="CMZ30" s="116"/>
      <c r="CNA30" s="116"/>
      <c r="CNB30" s="116"/>
      <c r="CNC30" s="116"/>
      <c r="CND30" s="116"/>
      <c r="CNE30" s="116"/>
      <c r="CNF30" s="116"/>
      <c r="CNG30" s="116"/>
      <c r="CNH30" s="116"/>
      <c r="CNI30" s="116"/>
      <c r="CNJ30" s="116"/>
      <c r="CNK30" s="116"/>
      <c r="CNL30" s="116"/>
      <c r="CNM30" s="116"/>
      <c r="CNN30" s="116"/>
      <c r="CNO30" s="116"/>
      <c r="CNP30" s="116"/>
      <c r="CNQ30" s="116"/>
      <c r="CNR30" s="116"/>
      <c r="CNS30" s="116"/>
      <c r="CNT30" s="116"/>
      <c r="CNU30" s="116"/>
      <c r="CNV30" s="116"/>
      <c r="CNW30" s="116"/>
      <c r="CNX30" s="116"/>
      <c r="CNY30" s="116"/>
      <c r="CNZ30" s="116"/>
      <c r="COA30" s="116"/>
      <c r="COB30" s="116"/>
      <c r="COC30" s="116"/>
      <c r="COD30" s="116"/>
      <c r="COE30" s="116"/>
      <c r="COF30" s="116"/>
      <c r="COG30" s="116"/>
      <c r="COH30" s="116"/>
      <c r="COI30" s="116"/>
      <c r="COJ30" s="116"/>
      <c r="COK30" s="116"/>
      <c r="COL30" s="116"/>
      <c r="COM30" s="116"/>
      <c r="CON30" s="116"/>
      <c r="COO30" s="116"/>
      <c r="COP30" s="116"/>
      <c r="COQ30" s="116"/>
      <c r="COR30" s="116"/>
      <c r="COS30" s="116"/>
      <c r="COT30" s="116"/>
      <c r="COU30" s="116"/>
      <c r="COV30" s="116"/>
      <c r="COW30" s="116"/>
      <c r="COX30" s="116"/>
      <c r="COY30" s="116"/>
      <c r="COZ30" s="116"/>
      <c r="CPA30" s="116"/>
      <c r="CPB30" s="116"/>
      <c r="CPC30" s="116"/>
      <c r="CPD30" s="116"/>
      <c r="CPE30" s="116"/>
      <c r="CPF30" s="116"/>
      <c r="CPG30" s="116"/>
      <c r="CPH30" s="116"/>
      <c r="CPI30" s="116"/>
      <c r="CPJ30" s="116"/>
      <c r="CPK30" s="116"/>
      <c r="CPL30" s="116"/>
      <c r="CPM30" s="116"/>
      <c r="CPN30" s="116"/>
      <c r="CPO30" s="116"/>
      <c r="CPP30" s="116"/>
      <c r="CPQ30" s="116"/>
      <c r="CPR30" s="116"/>
      <c r="CPS30" s="116"/>
      <c r="CPT30" s="116"/>
      <c r="CPU30" s="116"/>
      <c r="CPV30" s="116"/>
      <c r="CPW30" s="116"/>
      <c r="CPX30" s="116"/>
      <c r="CPY30" s="116"/>
      <c r="CPZ30" s="116"/>
      <c r="CQA30" s="116"/>
      <c r="CQB30" s="116"/>
      <c r="CQC30" s="116"/>
      <c r="CQD30" s="116"/>
      <c r="CQE30" s="116"/>
      <c r="CQF30" s="116"/>
      <c r="CQG30" s="116"/>
      <c r="CQH30" s="116"/>
      <c r="CQI30" s="116"/>
      <c r="CQJ30" s="116"/>
      <c r="CQK30" s="116"/>
      <c r="CQL30" s="116"/>
      <c r="CQM30" s="116"/>
      <c r="CQN30" s="116"/>
      <c r="CQO30" s="116"/>
      <c r="CQP30" s="116"/>
      <c r="CQQ30" s="116"/>
      <c r="CQR30" s="116"/>
      <c r="CQS30" s="116"/>
      <c r="CQT30" s="116"/>
      <c r="CQU30" s="116"/>
      <c r="CQV30" s="116"/>
      <c r="CQW30" s="116"/>
      <c r="CQX30" s="116"/>
      <c r="CQY30" s="116"/>
      <c r="CQZ30" s="116"/>
      <c r="CRA30" s="116"/>
      <c r="CRB30" s="116"/>
      <c r="CRC30" s="116"/>
      <c r="CRD30" s="116"/>
      <c r="CRE30" s="116"/>
      <c r="CRF30" s="116"/>
      <c r="CRG30" s="116"/>
      <c r="CRH30" s="116"/>
      <c r="CRI30" s="116"/>
      <c r="CRJ30" s="116"/>
      <c r="CRK30" s="116"/>
      <c r="CRL30" s="116"/>
      <c r="CRM30" s="116"/>
      <c r="CRN30" s="116"/>
      <c r="CRO30" s="116"/>
      <c r="CRP30" s="116"/>
      <c r="CRQ30" s="116"/>
      <c r="CRR30" s="116"/>
      <c r="CRS30" s="116"/>
      <c r="CRT30" s="116"/>
      <c r="CRU30" s="116"/>
      <c r="CRV30" s="116"/>
      <c r="CRW30" s="116"/>
      <c r="CRX30" s="116"/>
      <c r="CRY30" s="116"/>
      <c r="CRZ30" s="116"/>
      <c r="CSA30" s="116"/>
      <c r="CSB30" s="116"/>
      <c r="CSC30" s="116"/>
      <c r="CSD30" s="116"/>
      <c r="CSE30" s="116"/>
      <c r="CSF30" s="116"/>
      <c r="CSG30" s="116"/>
      <c r="CSH30" s="116"/>
      <c r="CSI30" s="116"/>
      <c r="CSJ30" s="116"/>
      <c r="CSK30" s="116"/>
      <c r="CSL30" s="116"/>
      <c r="CSM30" s="116"/>
      <c r="CSN30" s="116"/>
      <c r="CSO30" s="116"/>
      <c r="CSP30" s="116"/>
      <c r="CSQ30" s="116"/>
      <c r="CSR30" s="116"/>
      <c r="CSS30" s="116"/>
      <c r="CST30" s="116"/>
      <c r="CSU30" s="116"/>
      <c r="CSV30" s="116"/>
      <c r="CSW30" s="116"/>
      <c r="CSX30" s="116"/>
      <c r="CSY30" s="116"/>
      <c r="CSZ30" s="116"/>
      <c r="CTA30" s="116"/>
      <c r="CTB30" s="116"/>
      <c r="CTC30" s="116"/>
      <c r="CTD30" s="116"/>
      <c r="CTE30" s="116"/>
      <c r="CTF30" s="116"/>
      <c r="CTG30" s="116"/>
      <c r="CTH30" s="116"/>
      <c r="CTI30" s="116"/>
      <c r="CTJ30" s="116"/>
      <c r="CTK30" s="116"/>
      <c r="CTL30" s="116"/>
      <c r="CTM30" s="116"/>
      <c r="CTN30" s="116"/>
      <c r="CTO30" s="116"/>
      <c r="CTP30" s="116"/>
      <c r="CTQ30" s="116"/>
      <c r="CTR30" s="116"/>
      <c r="CTS30" s="116"/>
      <c r="CTT30" s="116"/>
      <c r="CTU30" s="116"/>
      <c r="CTV30" s="116"/>
      <c r="CTW30" s="116"/>
      <c r="CTX30" s="116"/>
      <c r="CTY30" s="116"/>
      <c r="CTZ30" s="116"/>
      <c r="CUA30" s="116"/>
      <c r="CUB30" s="116"/>
      <c r="CUC30" s="116"/>
      <c r="CUD30" s="116"/>
      <c r="CUE30" s="116"/>
      <c r="CUF30" s="116"/>
      <c r="CUG30" s="116"/>
      <c r="CUH30" s="116"/>
      <c r="CUI30" s="116"/>
      <c r="CUJ30" s="116"/>
      <c r="CUK30" s="116"/>
      <c r="CUL30" s="116"/>
      <c r="CUM30" s="116"/>
      <c r="CUN30" s="116"/>
      <c r="CUO30" s="116"/>
      <c r="CUP30" s="116"/>
      <c r="CUQ30" s="116"/>
      <c r="CUR30" s="116"/>
      <c r="CUS30" s="116"/>
      <c r="CUT30" s="116"/>
      <c r="CUU30" s="116"/>
      <c r="CUV30" s="116"/>
      <c r="CUW30" s="116"/>
      <c r="CUX30" s="116"/>
      <c r="CUY30" s="116"/>
      <c r="CUZ30" s="116"/>
      <c r="CVA30" s="116"/>
      <c r="CVB30" s="116"/>
      <c r="CVC30" s="116"/>
      <c r="CVD30" s="116"/>
      <c r="CVE30" s="116"/>
      <c r="CVF30" s="116"/>
      <c r="CVG30" s="116"/>
      <c r="CVH30" s="116"/>
      <c r="CVI30" s="116"/>
      <c r="CVJ30" s="116"/>
      <c r="CVK30" s="116"/>
      <c r="CVL30" s="116"/>
      <c r="CVM30" s="116"/>
      <c r="CVN30" s="116"/>
      <c r="CVO30" s="116"/>
      <c r="CVP30" s="116"/>
      <c r="CVQ30" s="116"/>
      <c r="CVR30" s="116"/>
      <c r="CVS30" s="116"/>
      <c r="CVT30" s="116"/>
      <c r="CVU30" s="116"/>
      <c r="CVV30" s="116"/>
      <c r="CVW30" s="116"/>
      <c r="CVX30" s="116"/>
      <c r="CVY30" s="116"/>
      <c r="CVZ30" s="116"/>
      <c r="CWA30" s="116"/>
      <c r="CWB30" s="116"/>
      <c r="CWC30" s="116"/>
      <c r="CWD30" s="116"/>
      <c r="CWE30" s="116"/>
      <c r="CWF30" s="116"/>
      <c r="CWG30" s="116"/>
      <c r="CWH30" s="116"/>
      <c r="CWI30" s="116"/>
      <c r="CWJ30" s="116"/>
      <c r="CWK30" s="116"/>
      <c r="CWL30" s="116"/>
      <c r="CWM30" s="116"/>
      <c r="CWN30" s="116"/>
      <c r="CWO30" s="116"/>
      <c r="CWP30" s="116"/>
      <c r="CWQ30" s="116"/>
      <c r="CWR30" s="116"/>
      <c r="CWS30" s="116"/>
      <c r="CWT30" s="116"/>
      <c r="CWU30" s="116"/>
      <c r="CWV30" s="116"/>
      <c r="CWW30" s="116"/>
      <c r="CWX30" s="116"/>
      <c r="CWY30" s="116"/>
      <c r="CWZ30" s="116"/>
      <c r="CXA30" s="116"/>
      <c r="CXB30" s="116"/>
      <c r="CXC30" s="116"/>
      <c r="CXD30" s="116"/>
      <c r="CXE30" s="116"/>
      <c r="CXF30" s="116"/>
      <c r="CXG30" s="116"/>
      <c r="CXH30" s="116"/>
      <c r="CXI30" s="116"/>
      <c r="CXJ30" s="116"/>
      <c r="CXK30" s="116"/>
      <c r="CXL30" s="116"/>
      <c r="CXM30" s="116"/>
      <c r="CXN30" s="116"/>
      <c r="CXO30" s="116"/>
      <c r="CXP30" s="116"/>
      <c r="CXQ30" s="116"/>
      <c r="CXR30" s="116"/>
      <c r="CXS30" s="116"/>
      <c r="CXT30" s="116"/>
      <c r="CXU30" s="116"/>
      <c r="CXV30" s="116"/>
      <c r="CXW30" s="116"/>
      <c r="CXX30" s="116"/>
      <c r="CXY30" s="116"/>
      <c r="CXZ30" s="116"/>
      <c r="CYA30" s="116"/>
      <c r="CYB30" s="116"/>
      <c r="CYC30" s="116"/>
      <c r="CYD30" s="116"/>
      <c r="CYE30" s="116"/>
      <c r="CYF30" s="116"/>
      <c r="CYG30" s="116"/>
      <c r="CYH30" s="116"/>
      <c r="CYI30" s="116"/>
      <c r="CYJ30" s="116"/>
      <c r="CYK30" s="116"/>
      <c r="CYL30" s="116"/>
      <c r="CYM30" s="116"/>
      <c r="CYN30" s="116"/>
      <c r="CYO30" s="116"/>
      <c r="CYP30" s="116"/>
      <c r="CYQ30" s="116"/>
      <c r="CYR30" s="116"/>
      <c r="CYS30" s="116"/>
      <c r="CYT30" s="116"/>
      <c r="CYU30" s="116"/>
      <c r="CYV30" s="116"/>
      <c r="CYW30" s="116"/>
      <c r="CYX30" s="116"/>
      <c r="CYY30" s="116"/>
      <c r="CYZ30" s="116"/>
      <c r="CZA30" s="116"/>
      <c r="CZB30" s="116"/>
      <c r="CZC30" s="116"/>
      <c r="CZD30" s="116"/>
      <c r="CZE30" s="116"/>
      <c r="CZF30" s="116"/>
      <c r="CZG30" s="116"/>
      <c r="CZH30" s="116"/>
      <c r="CZI30" s="116"/>
      <c r="CZJ30" s="116"/>
      <c r="CZK30" s="116"/>
      <c r="CZL30" s="116"/>
      <c r="CZM30" s="116"/>
      <c r="CZN30" s="116"/>
      <c r="CZO30" s="116"/>
      <c r="CZP30" s="116"/>
      <c r="CZQ30" s="116"/>
      <c r="CZR30" s="116"/>
      <c r="CZS30" s="116"/>
      <c r="CZT30" s="116"/>
      <c r="CZU30" s="116"/>
      <c r="CZV30" s="116"/>
      <c r="CZW30" s="116"/>
      <c r="CZX30" s="116"/>
      <c r="CZY30" s="116"/>
      <c r="CZZ30" s="116"/>
      <c r="DAA30" s="116"/>
      <c r="DAB30" s="116"/>
      <c r="DAC30" s="116"/>
      <c r="DAD30" s="116"/>
      <c r="DAE30" s="116"/>
      <c r="DAF30" s="116"/>
      <c r="DAG30" s="116"/>
      <c r="DAH30" s="116"/>
      <c r="DAI30" s="116"/>
      <c r="DAJ30" s="116"/>
      <c r="DAK30" s="116"/>
      <c r="DAL30" s="116"/>
      <c r="DAM30" s="116"/>
      <c r="DAN30" s="116"/>
      <c r="DAO30" s="116"/>
      <c r="DAP30" s="116"/>
      <c r="DAQ30" s="116"/>
      <c r="DAR30" s="116"/>
      <c r="DAS30" s="116"/>
      <c r="DAT30" s="116"/>
      <c r="DAU30" s="116"/>
      <c r="DAV30" s="116"/>
      <c r="DAW30" s="116"/>
      <c r="DAX30" s="116"/>
      <c r="DAY30" s="116"/>
      <c r="DAZ30" s="116"/>
      <c r="DBA30" s="116"/>
      <c r="DBB30" s="116"/>
      <c r="DBC30" s="116"/>
      <c r="DBD30" s="116"/>
      <c r="DBE30" s="116"/>
      <c r="DBF30" s="116"/>
      <c r="DBG30" s="116"/>
      <c r="DBH30" s="116"/>
      <c r="DBI30" s="116"/>
      <c r="DBJ30" s="116"/>
      <c r="DBK30" s="116"/>
      <c r="DBL30" s="116"/>
      <c r="DBM30" s="116"/>
      <c r="DBN30" s="116"/>
      <c r="DBO30" s="116"/>
      <c r="DBP30" s="116"/>
      <c r="DBQ30" s="116"/>
      <c r="DBR30" s="116"/>
      <c r="DBS30" s="116"/>
      <c r="DBT30" s="116"/>
      <c r="DBU30" s="116"/>
      <c r="DBV30" s="116"/>
      <c r="DBW30" s="116"/>
      <c r="DBX30" s="116"/>
      <c r="DBY30" s="116"/>
      <c r="DBZ30" s="116"/>
      <c r="DCA30" s="116"/>
      <c r="DCB30" s="116"/>
      <c r="DCC30" s="116"/>
      <c r="DCD30" s="116"/>
      <c r="DCE30" s="116"/>
      <c r="DCF30" s="116"/>
      <c r="DCG30" s="116"/>
      <c r="DCH30" s="116"/>
      <c r="DCI30" s="116"/>
      <c r="DCJ30" s="116"/>
      <c r="DCK30" s="116"/>
      <c r="DCL30" s="116"/>
      <c r="DCM30" s="116"/>
      <c r="DCN30" s="116"/>
      <c r="DCO30" s="116"/>
      <c r="DCP30" s="116"/>
      <c r="DCQ30" s="116"/>
      <c r="DCR30" s="116"/>
      <c r="DCS30" s="116"/>
      <c r="DCT30" s="116"/>
      <c r="DCU30" s="116"/>
      <c r="DCV30" s="116"/>
      <c r="DCW30" s="116"/>
      <c r="DCX30" s="116"/>
      <c r="DCY30" s="116"/>
      <c r="DCZ30" s="116"/>
      <c r="DDA30" s="116"/>
      <c r="DDB30" s="116"/>
      <c r="DDC30" s="116"/>
      <c r="DDD30" s="116"/>
      <c r="DDE30" s="116"/>
      <c r="DDF30" s="116"/>
      <c r="DDG30" s="116"/>
      <c r="DDH30" s="116"/>
      <c r="DDI30" s="116"/>
      <c r="DDJ30" s="116"/>
      <c r="DDK30" s="116"/>
      <c r="DDL30" s="116"/>
      <c r="DDM30" s="116"/>
      <c r="DDN30" s="116"/>
      <c r="DDO30" s="116"/>
      <c r="DDP30" s="116"/>
      <c r="DDQ30" s="116"/>
      <c r="DDR30" s="116"/>
      <c r="DDS30" s="116"/>
      <c r="DDT30" s="116"/>
      <c r="DDU30" s="116"/>
      <c r="DDV30" s="116"/>
      <c r="DDW30" s="116"/>
      <c r="DDX30" s="116"/>
      <c r="DDY30" s="116"/>
      <c r="DDZ30" s="116"/>
      <c r="DEA30" s="116"/>
      <c r="DEB30" s="116"/>
      <c r="DEC30" s="116"/>
      <c r="DED30" s="116"/>
      <c r="DEE30" s="116"/>
      <c r="DEF30" s="116"/>
      <c r="DEG30" s="116"/>
      <c r="DEH30" s="116"/>
      <c r="DEI30" s="116"/>
      <c r="DEJ30" s="116"/>
      <c r="DEK30" s="116"/>
      <c r="DEL30" s="116"/>
      <c r="DEM30" s="116"/>
      <c r="DEN30" s="116"/>
      <c r="DEO30" s="116"/>
      <c r="DEP30" s="116"/>
      <c r="DEQ30" s="116"/>
      <c r="DER30" s="116"/>
      <c r="DES30" s="116"/>
      <c r="DET30" s="116"/>
      <c r="DEU30" s="116"/>
      <c r="DEV30" s="116"/>
      <c r="DEW30" s="116"/>
      <c r="DEX30" s="116"/>
      <c r="DEY30" s="116"/>
      <c r="DEZ30" s="116"/>
      <c r="DFA30" s="116"/>
      <c r="DFB30" s="116"/>
      <c r="DFC30" s="116"/>
      <c r="DFD30" s="116"/>
      <c r="DFE30" s="116"/>
      <c r="DFF30" s="116"/>
      <c r="DFG30" s="116"/>
      <c r="DFH30" s="116"/>
      <c r="DFI30" s="116"/>
      <c r="DFJ30" s="116"/>
      <c r="DFK30" s="116"/>
      <c r="DFL30" s="116"/>
      <c r="DFM30" s="116"/>
      <c r="DFN30" s="116"/>
      <c r="DFO30" s="116"/>
      <c r="DFP30" s="116"/>
      <c r="DFQ30" s="116"/>
      <c r="DFR30" s="116"/>
      <c r="DFS30" s="116"/>
      <c r="DFT30" s="116"/>
      <c r="DFU30" s="116"/>
      <c r="DFV30" s="116"/>
      <c r="DFW30" s="116"/>
      <c r="DFX30" s="116"/>
      <c r="DFY30" s="116"/>
      <c r="DFZ30" s="116"/>
      <c r="DGA30" s="116"/>
      <c r="DGB30" s="116"/>
      <c r="DGC30" s="116"/>
      <c r="DGD30" s="116"/>
      <c r="DGE30" s="116"/>
      <c r="DGF30" s="116"/>
      <c r="DGG30" s="116"/>
      <c r="DGH30" s="116"/>
      <c r="DGI30" s="116"/>
      <c r="DGJ30" s="116"/>
      <c r="DGK30" s="116"/>
      <c r="DGL30" s="116"/>
      <c r="DGM30" s="116"/>
      <c r="DGN30" s="116"/>
      <c r="DGO30" s="116"/>
      <c r="DGP30" s="116"/>
      <c r="DGQ30" s="116"/>
      <c r="DGR30" s="116"/>
      <c r="DGS30" s="116"/>
      <c r="DGT30" s="116"/>
      <c r="DGU30" s="116"/>
      <c r="DGV30" s="116"/>
      <c r="DGW30" s="116"/>
      <c r="DGX30" s="116"/>
      <c r="DGY30" s="116"/>
      <c r="DGZ30" s="116"/>
      <c r="DHA30" s="116"/>
      <c r="DHB30" s="116"/>
      <c r="DHC30" s="116"/>
      <c r="DHD30" s="116"/>
      <c r="DHE30" s="116"/>
      <c r="DHF30" s="116"/>
      <c r="DHG30" s="116"/>
      <c r="DHH30" s="116"/>
      <c r="DHI30" s="116"/>
      <c r="DHJ30" s="116"/>
      <c r="DHK30" s="116"/>
      <c r="DHL30" s="116"/>
      <c r="DHM30" s="116"/>
      <c r="DHN30" s="116"/>
      <c r="DHO30" s="116"/>
      <c r="DHP30" s="116"/>
      <c r="DHQ30" s="116"/>
      <c r="DHR30" s="116"/>
      <c r="DHS30" s="116"/>
      <c r="DHT30" s="116"/>
      <c r="DHU30" s="116"/>
      <c r="DHV30" s="116"/>
      <c r="DHW30" s="116"/>
      <c r="DHX30" s="116"/>
      <c r="DHY30" s="116"/>
      <c r="DHZ30" s="116"/>
      <c r="DIA30" s="116"/>
      <c r="DIB30" s="116"/>
      <c r="DIC30" s="116"/>
      <c r="DID30" s="116"/>
      <c r="DIE30" s="116"/>
      <c r="DIF30" s="116"/>
      <c r="DIG30" s="116"/>
      <c r="DIH30" s="116"/>
      <c r="DII30" s="116"/>
      <c r="DIJ30" s="116"/>
      <c r="DIK30" s="116"/>
      <c r="DIL30" s="116"/>
      <c r="DIM30" s="116"/>
      <c r="DIN30" s="116"/>
      <c r="DIO30" s="116"/>
      <c r="DIP30" s="116"/>
      <c r="DIQ30" s="116"/>
      <c r="DIR30" s="116"/>
      <c r="DIS30" s="116"/>
      <c r="DIT30" s="116"/>
      <c r="DIU30" s="116"/>
      <c r="DIV30" s="116"/>
      <c r="DIW30" s="116"/>
      <c r="DIX30" s="116"/>
      <c r="DIY30" s="116"/>
      <c r="DIZ30" s="116"/>
      <c r="DJA30" s="116"/>
      <c r="DJB30" s="116"/>
      <c r="DJC30" s="116"/>
      <c r="DJD30" s="116"/>
      <c r="DJE30" s="116"/>
      <c r="DJF30" s="116"/>
      <c r="DJG30" s="116"/>
      <c r="DJH30" s="116"/>
      <c r="DJI30" s="116"/>
      <c r="DJJ30" s="116"/>
      <c r="DJK30" s="116"/>
      <c r="DJL30" s="116"/>
      <c r="DJM30" s="116"/>
      <c r="DJN30" s="116"/>
      <c r="DJO30" s="116"/>
      <c r="DJP30" s="116"/>
      <c r="DJQ30" s="116"/>
      <c r="DJR30" s="116"/>
      <c r="DJS30" s="116"/>
      <c r="DJT30" s="116"/>
      <c r="DJU30" s="116"/>
      <c r="DJV30" s="116"/>
      <c r="DJW30" s="116"/>
      <c r="DJX30" s="116"/>
      <c r="DJY30" s="116"/>
      <c r="DJZ30" s="116"/>
      <c r="DKA30" s="116"/>
      <c r="DKB30" s="116"/>
      <c r="DKC30" s="116"/>
      <c r="DKD30" s="116"/>
      <c r="DKE30" s="116"/>
      <c r="DKF30" s="116"/>
      <c r="DKG30" s="116"/>
      <c r="DKH30" s="116"/>
      <c r="DKI30" s="116"/>
      <c r="DKJ30" s="116"/>
      <c r="DKK30" s="116"/>
      <c r="DKL30" s="116"/>
      <c r="DKM30" s="116"/>
      <c r="DKN30" s="116"/>
      <c r="DKO30" s="116"/>
      <c r="DKP30" s="116"/>
      <c r="DKQ30" s="116"/>
      <c r="DKR30" s="116"/>
      <c r="DKS30" s="116"/>
      <c r="DKT30" s="116"/>
      <c r="DKU30" s="116"/>
      <c r="DKV30" s="116"/>
      <c r="DKW30" s="116"/>
      <c r="DKX30" s="116"/>
      <c r="DKY30" s="116"/>
      <c r="DKZ30" s="116"/>
      <c r="DLA30" s="116"/>
      <c r="DLB30" s="116"/>
      <c r="DLC30" s="116"/>
      <c r="DLD30" s="116"/>
      <c r="DLE30" s="116"/>
      <c r="DLF30" s="116"/>
      <c r="DLG30" s="116"/>
      <c r="DLH30" s="116"/>
      <c r="DLI30" s="116"/>
      <c r="DLJ30" s="116"/>
      <c r="DLK30" s="116"/>
      <c r="DLL30" s="116"/>
      <c r="DLM30" s="116"/>
      <c r="DLN30" s="116"/>
      <c r="DLO30" s="116"/>
      <c r="DLP30" s="116"/>
      <c r="DLQ30" s="116"/>
      <c r="DLR30" s="116"/>
      <c r="DLS30" s="116"/>
      <c r="DLT30" s="116"/>
      <c r="DLU30" s="116"/>
      <c r="DLV30" s="116"/>
      <c r="DLW30" s="116"/>
      <c r="DLX30" s="116"/>
      <c r="DLY30" s="116"/>
      <c r="DLZ30" s="116"/>
      <c r="DMA30" s="116"/>
      <c r="DMB30" s="116"/>
      <c r="DMC30" s="116"/>
      <c r="DMD30" s="116"/>
      <c r="DME30" s="116"/>
      <c r="DMF30" s="116"/>
      <c r="DMG30" s="116"/>
      <c r="DMH30" s="116"/>
      <c r="DMI30" s="116"/>
      <c r="DMJ30" s="116"/>
      <c r="DMK30" s="116"/>
      <c r="DML30" s="116"/>
      <c r="DMM30" s="116"/>
      <c r="DMN30" s="116"/>
      <c r="DMO30" s="116"/>
      <c r="DMP30" s="116"/>
      <c r="DMQ30" s="116"/>
      <c r="DMR30" s="116"/>
      <c r="DMS30" s="116"/>
      <c r="DMT30" s="116"/>
      <c r="DMU30" s="116"/>
      <c r="DMV30" s="116"/>
      <c r="DMW30" s="116"/>
      <c r="DMX30" s="116"/>
      <c r="DMY30" s="116"/>
      <c r="DMZ30" s="116"/>
      <c r="DNA30" s="116"/>
      <c r="DNB30" s="116"/>
      <c r="DNC30" s="116"/>
      <c r="DND30" s="116"/>
      <c r="DNE30" s="116"/>
      <c r="DNF30" s="116"/>
      <c r="DNG30" s="116"/>
      <c r="DNH30" s="116"/>
      <c r="DNI30" s="116"/>
      <c r="DNJ30" s="116"/>
      <c r="DNK30" s="116"/>
      <c r="DNL30" s="116"/>
      <c r="DNM30" s="116"/>
      <c r="DNN30" s="116"/>
      <c r="DNO30" s="116"/>
      <c r="DNP30" s="116"/>
      <c r="DNQ30" s="116"/>
      <c r="DNR30" s="116"/>
      <c r="DNS30" s="116"/>
      <c r="DNT30" s="116"/>
      <c r="DNU30" s="116"/>
      <c r="DNV30" s="116"/>
      <c r="DNW30" s="116"/>
      <c r="DNX30" s="116"/>
      <c r="DNY30" s="116"/>
      <c r="DNZ30" s="116"/>
      <c r="DOA30" s="116"/>
      <c r="DOB30" s="116"/>
      <c r="DOC30" s="116"/>
      <c r="DOD30" s="116"/>
      <c r="DOE30" s="116"/>
      <c r="DOF30" s="116"/>
      <c r="DOG30" s="116"/>
      <c r="DOH30" s="116"/>
      <c r="DOI30" s="116"/>
      <c r="DOJ30" s="116"/>
      <c r="DOK30" s="116"/>
      <c r="DOL30" s="116"/>
      <c r="DOM30" s="116"/>
      <c r="DON30" s="116"/>
      <c r="DOO30" s="116"/>
      <c r="DOP30" s="116"/>
      <c r="DOQ30" s="116"/>
      <c r="DOR30" s="116"/>
      <c r="DOS30" s="116"/>
      <c r="DOT30" s="116"/>
      <c r="DOU30" s="116"/>
      <c r="DOV30" s="116"/>
      <c r="DOW30" s="116"/>
      <c r="DOX30" s="116"/>
      <c r="DOY30" s="116"/>
      <c r="DOZ30" s="116"/>
      <c r="DPA30" s="116"/>
      <c r="DPB30" s="116"/>
      <c r="DPC30" s="116"/>
      <c r="DPD30" s="116"/>
      <c r="DPE30" s="116"/>
      <c r="DPF30" s="116"/>
      <c r="DPG30" s="116"/>
      <c r="DPH30" s="116"/>
      <c r="DPI30" s="116"/>
      <c r="DPJ30" s="116"/>
      <c r="DPK30" s="116"/>
      <c r="DPL30" s="116"/>
      <c r="DPM30" s="116"/>
      <c r="DPN30" s="116"/>
      <c r="DPO30" s="116"/>
      <c r="DPP30" s="116"/>
      <c r="DPQ30" s="116"/>
      <c r="DPR30" s="116"/>
      <c r="DPS30" s="116"/>
      <c r="DPT30" s="116"/>
      <c r="DPU30" s="116"/>
      <c r="DPV30" s="116"/>
      <c r="DPW30" s="116"/>
      <c r="DPX30" s="116"/>
      <c r="DPY30" s="116"/>
      <c r="DPZ30" s="116"/>
      <c r="DQA30" s="116"/>
      <c r="DQB30" s="116"/>
      <c r="DQC30" s="116"/>
      <c r="DQD30" s="116"/>
      <c r="DQE30" s="116"/>
      <c r="DQF30" s="116"/>
      <c r="DQG30" s="116"/>
      <c r="DQH30" s="116"/>
      <c r="DQI30" s="116"/>
      <c r="DQJ30" s="116"/>
      <c r="DQK30" s="116"/>
      <c r="DQL30" s="116"/>
      <c r="DQM30" s="116"/>
      <c r="DQN30" s="116"/>
      <c r="DQO30" s="116"/>
      <c r="DQP30" s="116"/>
      <c r="DQQ30" s="116"/>
      <c r="DQR30" s="116"/>
      <c r="DQS30" s="116"/>
      <c r="DQT30" s="116"/>
      <c r="DQU30" s="116"/>
      <c r="DQV30" s="116"/>
      <c r="DQW30" s="116"/>
      <c r="DQX30" s="116"/>
      <c r="DQY30" s="116"/>
      <c r="DQZ30" s="116"/>
      <c r="DRA30" s="116"/>
      <c r="DRB30" s="116"/>
      <c r="DRC30" s="116"/>
      <c r="DRD30" s="116"/>
      <c r="DRE30" s="116"/>
      <c r="DRF30" s="116"/>
      <c r="DRG30" s="116"/>
      <c r="DRH30" s="116"/>
      <c r="DRI30" s="116"/>
      <c r="DRJ30" s="116"/>
      <c r="DRK30" s="116"/>
      <c r="DRL30" s="116"/>
      <c r="DRM30" s="116"/>
      <c r="DRN30" s="116"/>
      <c r="DRO30" s="116"/>
      <c r="DRP30" s="116"/>
      <c r="DRQ30" s="116"/>
      <c r="DRR30" s="116"/>
      <c r="DRS30" s="116"/>
      <c r="DRT30" s="116"/>
      <c r="DRU30" s="116"/>
      <c r="DRV30" s="116"/>
      <c r="DRW30" s="116"/>
      <c r="DRX30" s="116"/>
      <c r="DRY30" s="116"/>
      <c r="DRZ30" s="116"/>
      <c r="DSA30" s="116"/>
      <c r="DSB30" s="116"/>
      <c r="DSC30" s="116"/>
      <c r="DSD30" s="116"/>
      <c r="DSE30" s="116"/>
      <c r="DSF30" s="116"/>
      <c r="DSG30" s="116"/>
      <c r="DSH30" s="116"/>
      <c r="DSI30" s="116"/>
      <c r="DSJ30" s="116"/>
      <c r="DSK30" s="116"/>
      <c r="DSL30" s="116"/>
      <c r="DSM30" s="116"/>
      <c r="DSN30" s="116"/>
      <c r="DSO30" s="116"/>
      <c r="DSP30" s="116"/>
      <c r="DSQ30" s="116"/>
      <c r="DSR30" s="116"/>
      <c r="DSS30" s="116"/>
      <c r="DST30" s="116"/>
      <c r="DSU30" s="116"/>
      <c r="DSV30" s="116"/>
      <c r="DSW30" s="116"/>
      <c r="DSX30" s="116"/>
      <c r="DSY30" s="116"/>
      <c r="DSZ30" s="116"/>
      <c r="DTA30" s="116"/>
      <c r="DTB30" s="116"/>
      <c r="DTC30" s="116"/>
      <c r="DTD30" s="116"/>
      <c r="DTE30" s="116"/>
      <c r="DTF30" s="116"/>
      <c r="DTG30" s="116"/>
      <c r="DTH30" s="116"/>
      <c r="DTI30" s="116"/>
      <c r="DTJ30" s="116"/>
      <c r="DTK30" s="116"/>
      <c r="DTL30" s="116"/>
      <c r="DTM30" s="116"/>
      <c r="DTN30" s="116"/>
      <c r="DTO30" s="116"/>
      <c r="DTP30" s="116"/>
      <c r="DTQ30" s="116"/>
      <c r="DTR30" s="116"/>
      <c r="DTS30" s="116"/>
      <c r="DTT30" s="116"/>
      <c r="DTU30" s="116"/>
      <c r="DTV30" s="116"/>
      <c r="DTW30" s="116"/>
      <c r="DTX30" s="116"/>
      <c r="DTY30" s="116"/>
      <c r="DTZ30" s="116"/>
      <c r="DUA30" s="116"/>
      <c r="DUB30" s="116"/>
      <c r="DUC30" s="116"/>
      <c r="DUD30" s="116"/>
      <c r="DUE30" s="116"/>
      <c r="DUF30" s="116"/>
      <c r="DUG30" s="116"/>
      <c r="DUH30" s="116"/>
      <c r="DUI30" s="116"/>
      <c r="DUJ30" s="116"/>
      <c r="DUK30" s="116"/>
      <c r="DUL30" s="116"/>
      <c r="DUM30" s="116"/>
      <c r="DUN30" s="116"/>
      <c r="DUO30" s="116"/>
      <c r="DUP30" s="116"/>
      <c r="DUQ30" s="116"/>
      <c r="DUR30" s="116"/>
      <c r="DUS30" s="116"/>
      <c r="DUT30" s="116"/>
      <c r="DUU30" s="116"/>
      <c r="DUV30" s="116"/>
      <c r="DUW30" s="116"/>
      <c r="DUX30" s="116"/>
      <c r="DUY30" s="116"/>
      <c r="DUZ30" s="116"/>
      <c r="DVA30" s="116"/>
      <c r="DVB30" s="116"/>
      <c r="DVC30" s="116"/>
      <c r="DVD30" s="116"/>
      <c r="DVE30" s="116"/>
      <c r="DVF30" s="116"/>
      <c r="DVG30" s="116"/>
      <c r="DVH30" s="116"/>
      <c r="DVI30" s="116"/>
      <c r="DVJ30" s="116"/>
      <c r="DVK30" s="116"/>
      <c r="DVL30" s="116"/>
      <c r="DVM30" s="116"/>
      <c r="DVN30" s="116"/>
      <c r="DVO30" s="116"/>
      <c r="DVP30" s="116"/>
      <c r="DVQ30" s="116"/>
      <c r="DVR30" s="116"/>
      <c r="DVS30" s="116"/>
      <c r="DVT30" s="116"/>
      <c r="DVU30" s="116"/>
      <c r="DVV30" s="116"/>
      <c r="DVW30" s="116"/>
      <c r="DVX30" s="116"/>
      <c r="DVY30" s="116"/>
      <c r="DVZ30" s="116"/>
      <c r="DWA30" s="116"/>
      <c r="DWB30" s="116"/>
      <c r="DWC30" s="116"/>
      <c r="DWD30" s="116"/>
      <c r="DWE30" s="116"/>
      <c r="DWF30" s="116"/>
      <c r="DWG30" s="116"/>
      <c r="DWH30" s="116"/>
      <c r="DWI30" s="116"/>
      <c r="DWJ30" s="116"/>
      <c r="DWK30" s="116"/>
      <c r="DWL30" s="116"/>
      <c r="DWM30" s="116"/>
      <c r="DWN30" s="116"/>
      <c r="DWO30" s="116"/>
      <c r="DWP30" s="116"/>
      <c r="DWQ30" s="116"/>
      <c r="DWR30" s="116"/>
      <c r="DWS30" s="116"/>
      <c r="DWT30" s="116"/>
      <c r="DWU30" s="116"/>
      <c r="DWV30" s="116"/>
      <c r="DWW30" s="116"/>
      <c r="DWX30" s="116"/>
      <c r="DWY30" s="116"/>
      <c r="DWZ30" s="116"/>
      <c r="DXA30" s="116"/>
      <c r="DXB30" s="116"/>
      <c r="DXC30" s="116"/>
      <c r="DXD30" s="116"/>
      <c r="DXE30" s="116"/>
      <c r="DXF30" s="116"/>
      <c r="DXG30" s="116"/>
      <c r="DXH30" s="116"/>
      <c r="DXI30" s="116"/>
      <c r="DXJ30" s="116"/>
      <c r="DXK30" s="116"/>
      <c r="DXL30" s="116"/>
      <c r="DXM30" s="116"/>
      <c r="DXN30" s="116"/>
      <c r="DXO30" s="116"/>
      <c r="DXP30" s="116"/>
      <c r="DXQ30" s="116"/>
      <c r="DXR30" s="116"/>
      <c r="DXS30" s="116"/>
      <c r="DXT30" s="116"/>
      <c r="DXU30" s="116"/>
      <c r="DXV30" s="116"/>
      <c r="DXW30" s="116"/>
      <c r="DXX30" s="116"/>
      <c r="DXY30" s="116"/>
      <c r="DXZ30" s="116"/>
      <c r="DYA30" s="116"/>
      <c r="DYB30" s="116"/>
      <c r="DYC30" s="116"/>
      <c r="DYD30" s="116"/>
      <c r="DYE30" s="116"/>
      <c r="DYF30" s="116"/>
      <c r="DYG30" s="116"/>
      <c r="DYH30" s="116"/>
      <c r="DYI30" s="116"/>
      <c r="DYJ30" s="116"/>
      <c r="DYK30" s="116"/>
      <c r="DYL30" s="116"/>
      <c r="DYM30" s="116"/>
      <c r="DYN30" s="116"/>
      <c r="DYO30" s="116"/>
      <c r="DYP30" s="116"/>
      <c r="DYQ30" s="116"/>
      <c r="DYR30" s="116"/>
      <c r="DYS30" s="116"/>
      <c r="DYT30" s="116"/>
      <c r="DYU30" s="116"/>
      <c r="DYV30" s="116"/>
      <c r="DYW30" s="116"/>
      <c r="DYX30" s="116"/>
      <c r="DYY30" s="116"/>
      <c r="DYZ30" s="116"/>
      <c r="DZA30" s="116"/>
      <c r="DZB30" s="116"/>
      <c r="DZC30" s="116"/>
      <c r="DZD30" s="116"/>
      <c r="DZE30" s="116"/>
      <c r="DZF30" s="116"/>
      <c r="DZG30" s="116"/>
      <c r="DZH30" s="116"/>
      <c r="DZI30" s="116"/>
      <c r="DZJ30" s="116"/>
      <c r="DZK30" s="116"/>
      <c r="DZL30" s="116"/>
      <c r="DZM30" s="116"/>
      <c r="DZN30" s="116"/>
      <c r="DZO30" s="116"/>
      <c r="DZP30" s="116"/>
      <c r="DZQ30" s="116"/>
      <c r="DZR30" s="116"/>
      <c r="DZS30" s="116"/>
      <c r="DZT30" s="116"/>
      <c r="DZU30" s="116"/>
      <c r="DZV30" s="116"/>
      <c r="DZW30" s="116"/>
      <c r="DZX30" s="116"/>
      <c r="DZY30" s="116"/>
      <c r="DZZ30" s="116"/>
      <c r="EAA30" s="116"/>
      <c r="EAB30" s="116"/>
      <c r="EAC30" s="116"/>
      <c r="EAD30" s="116"/>
      <c r="EAE30" s="116"/>
      <c r="EAF30" s="116"/>
      <c r="EAG30" s="116"/>
      <c r="EAH30" s="116"/>
      <c r="EAI30" s="116"/>
      <c r="EAJ30" s="116"/>
      <c r="EAK30" s="116"/>
      <c r="EAL30" s="116"/>
      <c r="EAM30" s="116"/>
      <c r="EAN30" s="116"/>
      <c r="EAO30" s="116"/>
      <c r="EAP30" s="116"/>
      <c r="EAQ30" s="116"/>
      <c r="EAR30" s="116"/>
      <c r="EAS30" s="116"/>
      <c r="EAT30" s="116"/>
      <c r="EAU30" s="116"/>
      <c r="EAV30" s="116"/>
      <c r="EAW30" s="116"/>
      <c r="EAX30" s="116"/>
      <c r="EAY30" s="116"/>
      <c r="EAZ30" s="116"/>
      <c r="EBA30" s="116"/>
      <c r="EBB30" s="116"/>
      <c r="EBC30" s="116"/>
      <c r="EBD30" s="116"/>
      <c r="EBE30" s="116"/>
      <c r="EBF30" s="116"/>
      <c r="EBG30" s="116"/>
      <c r="EBH30" s="116"/>
      <c r="EBI30" s="116"/>
      <c r="EBJ30" s="116"/>
      <c r="EBK30" s="116"/>
      <c r="EBL30" s="116"/>
      <c r="EBM30" s="116"/>
      <c r="EBN30" s="116"/>
      <c r="EBO30" s="116"/>
      <c r="EBP30" s="116"/>
      <c r="EBQ30" s="116"/>
      <c r="EBR30" s="116"/>
      <c r="EBS30" s="116"/>
      <c r="EBT30" s="116"/>
      <c r="EBU30" s="116"/>
      <c r="EBV30" s="116"/>
      <c r="EBW30" s="116"/>
      <c r="EBX30" s="116"/>
      <c r="EBY30" s="116"/>
      <c r="EBZ30" s="116"/>
      <c r="ECA30" s="116"/>
      <c r="ECB30" s="116"/>
      <c r="ECC30" s="116"/>
      <c r="ECD30" s="116"/>
      <c r="ECE30" s="116"/>
      <c r="ECF30" s="116"/>
      <c r="ECG30" s="116"/>
      <c r="ECH30" s="116"/>
      <c r="ECI30" s="116"/>
      <c r="ECJ30" s="116"/>
      <c r="ECK30" s="116"/>
      <c r="ECL30" s="116"/>
      <c r="ECM30" s="116"/>
      <c r="ECN30" s="116"/>
      <c r="ECO30" s="116"/>
      <c r="ECP30" s="116"/>
      <c r="ECQ30" s="116"/>
      <c r="ECR30" s="116"/>
      <c r="ECS30" s="116"/>
      <c r="ECT30" s="116"/>
      <c r="ECU30" s="116"/>
      <c r="ECV30" s="116"/>
      <c r="ECW30" s="116"/>
      <c r="ECX30" s="116"/>
      <c r="ECY30" s="116"/>
      <c r="ECZ30" s="116"/>
      <c r="EDA30" s="116"/>
      <c r="EDB30" s="116"/>
      <c r="EDC30" s="116"/>
      <c r="EDD30" s="116"/>
      <c r="EDE30" s="116"/>
      <c r="EDF30" s="116"/>
      <c r="EDG30" s="116"/>
      <c r="EDH30" s="116"/>
      <c r="EDI30" s="116"/>
      <c r="EDJ30" s="116"/>
      <c r="EDK30" s="116"/>
      <c r="EDL30" s="116"/>
      <c r="EDM30" s="116"/>
      <c r="EDN30" s="116"/>
      <c r="EDO30" s="116"/>
      <c r="EDP30" s="116"/>
      <c r="EDQ30" s="116"/>
      <c r="EDR30" s="116"/>
      <c r="EDS30" s="116"/>
      <c r="EDT30" s="116"/>
      <c r="EDU30" s="116"/>
      <c r="EDV30" s="116"/>
      <c r="EDW30" s="116"/>
      <c r="EDX30" s="116"/>
      <c r="EDY30" s="116"/>
      <c r="EDZ30" s="116"/>
      <c r="EEA30" s="116"/>
      <c r="EEB30" s="116"/>
      <c r="EEC30" s="116"/>
      <c r="EED30" s="116"/>
      <c r="EEE30" s="116"/>
      <c r="EEF30" s="116"/>
      <c r="EEG30" s="116"/>
      <c r="EEH30" s="116"/>
      <c r="EEI30" s="116"/>
      <c r="EEJ30" s="116"/>
      <c r="EEK30" s="116"/>
      <c r="EEL30" s="116"/>
      <c r="EEM30" s="116"/>
      <c r="EEN30" s="116"/>
      <c r="EEO30" s="116"/>
      <c r="EEP30" s="116"/>
      <c r="EEQ30" s="116"/>
      <c r="EER30" s="116"/>
      <c r="EES30" s="116"/>
      <c r="EET30" s="116"/>
      <c r="EEU30" s="116"/>
      <c r="EEV30" s="116"/>
      <c r="EEW30" s="116"/>
      <c r="EEX30" s="116"/>
      <c r="EEY30" s="116"/>
      <c r="EEZ30" s="116"/>
      <c r="EFA30" s="116"/>
      <c r="EFB30" s="116"/>
      <c r="EFC30" s="116"/>
      <c r="EFD30" s="116"/>
      <c r="EFE30" s="116"/>
      <c r="EFF30" s="116"/>
      <c r="EFG30" s="116"/>
      <c r="EFH30" s="116"/>
      <c r="EFI30" s="116"/>
      <c r="EFJ30" s="116"/>
      <c r="EFK30" s="116"/>
      <c r="EFL30" s="116"/>
      <c r="EFM30" s="116"/>
      <c r="EFN30" s="116"/>
      <c r="EFO30" s="116"/>
      <c r="EFP30" s="116"/>
      <c r="EFQ30" s="116"/>
      <c r="EFR30" s="116"/>
      <c r="EFS30" s="116"/>
      <c r="EFT30" s="116"/>
      <c r="EFU30" s="116"/>
      <c r="EFV30" s="116"/>
      <c r="EFW30" s="116"/>
      <c r="EFX30" s="116"/>
      <c r="EFY30" s="116"/>
      <c r="EFZ30" s="116"/>
      <c r="EGA30" s="116"/>
      <c r="EGB30" s="116"/>
      <c r="EGC30" s="116"/>
      <c r="EGD30" s="116"/>
      <c r="EGE30" s="116"/>
      <c r="EGF30" s="116"/>
      <c r="EGG30" s="116"/>
      <c r="EGH30" s="116"/>
      <c r="EGI30" s="116"/>
      <c r="EGJ30" s="116"/>
      <c r="EGK30" s="116"/>
      <c r="EGL30" s="116"/>
      <c r="EGM30" s="116"/>
      <c r="EGN30" s="116"/>
      <c r="EGO30" s="116"/>
      <c r="EGP30" s="116"/>
      <c r="EGQ30" s="116"/>
      <c r="EGR30" s="116"/>
      <c r="EGS30" s="116"/>
      <c r="EGT30" s="116"/>
      <c r="EGU30" s="116"/>
      <c r="EGV30" s="116"/>
      <c r="EGW30" s="116"/>
      <c r="EGX30" s="116"/>
      <c r="EGY30" s="116"/>
      <c r="EGZ30" s="116"/>
      <c r="EHA30" s="116"/>
      <c r="EHB30" s="116"/>
      <c r="EHC30" s="116"/>
      <c r="EHD30" s="116"/>
      <c r="EHE30" s="116"/>
      <c r="EHF30" s="116"/>
      <c r="EHG30" s="116"/>
      <c r="EHH30" s="116"/>
      <c r="EHI30" s="116"/>
      <c r="EHJ30" s="116"/>
      <c r="EHK30" s="116"/>
      <c r="EHL30" s="116"/>
      <c r="EHM30" s="116"/>
      <c r="EHN30" s="116"/>
      <c r="EHO30" s="116"/>
      <c r="EHP30" s="116"/>
      <c r="EHQ30" s="116"/>
      <c r="EHR30" s="116"/>
      <c r="EHS30" s="116"/>
      <c r="EHT30" s="116"/>
      <c r="EHU30" s="116"/>
      <c r="EHV30" s="116"/>
      <c r="EHW30" s="116"/>
      <c r="EHX30" s="116"/>
      <c r="EHY30" s="116"/>
      <c r="EHZ30" s="116"/>
      <c r="EIA30" s="116"/>
      <c r="EIB30" s="116"/>
      <c r="EIC30" s="116"/>
      <c r="EID30" s="116"/>
      <c r="EIE30" s="116"/>
      <c r="EIF30" s="116"/>
      <c r="EIG30" s="116"/>
      <c r="EIH30" s="116"/>
      <c r="EII30" s="116"/>
      <c r="EIJ30" s="116"/>
      <c r="EIK30" s="116"/>
      <c r="EIL30" s="116"/>
      <c r="EIM30" s="116"/>
      <c r="EIN30" s="116"/>
      <c r="EIO30" s="116"/>
      <c r="EIP30" s="116"/>
      <c r="EIQ30" s="116"/>
      <c r="EIR30" s="116"/>
      <c r="EIS30" s="116"/>
      <c r="EIT30" s="116"/>
      <c r="EIU30" s="116"/>
      <c r="EIV30" s="116"/>
      <c r="EIW30" s="116"/>
      <c r="EIX30" s="116"/>
      <c r="EIY30" s="116"/>
      <c r="EIZ30" s="116"/>
      <c r="EJA30" s="116"/>
      <c r="EJB30" s="116"/>
      <c r="EJC30" s="116"/>
      <c r="EJD30" s="116"/>
      <c r="EJE30" s="116"/>
      <c r="EJF30" s="116"/>
      <c r="EJG30" s="116"/>
      <c r="EJH30" s="116"/>
      <c r="EJI30" s="116"/>
      <c r="EJJ30" s="116"/>
      <c r="EJK30" s="116"/>
      <c r="EJL30" s="116"/>
      <c r="EJM30" s="116"/>
      <c r="EJN30" s="116"/>
      <c r="EJO30" s="116"/>
      <c r="EJP30" s="116"/>
      <c r="EJQ30" s="116"/>
      <c r="EJR30" s="116"/>
      <c r="EJS30" s="116"/>
      <c r="EJT30" s="116"/>
      <c r="EJU30" s="116"/>
      <c r="EJV30" s="116"/>
      <c r="EJW30" s="116"/>
      <c r="EJX30" s="116"/>
      <c r="EJY30" s="116"/>
      <c r="EJZ30" s="116"/>
      <c r="EKA30" s="116"/>
      <c r="EKB30" s="116"/>
      <c r="EKC30" s="116"/>
      <c r="EKD30" s="116"/>
      <c r="EKE30" s="116"/>
      <c r="EKF30" s="116"/>
      <c r="EKG30" s="116"/>
      <c r="EKH30" s="116"/>
      <c r="EKI30" s="116"/>
      <c r="EKJ30" s="116"/>
      <c r="EKK30" s="116"/>
      <c r="EKL30" s="116"/>
      <c r="EKM30" s="116"/>
      <c r="EKN30" s="116"/>
      <c r="EKO30" s="116"/>
      <c r="EKP30" s="116"/>
      <c r="EKQ30" s="116"/>
      <c r="EKR30" s="116"/>
      <c r="EKS30" s="116"/>
      <c r="EKT30" s="116"/>
      <c r="EKU30" s="116"/>
      <c r="EKV30" s="116"/>
      <c r="EKW30" s="116"/>
      <c r="EKX30" s="116"/>
      <c r="EKY30" s="116"/>
      <c r="EKZ30" s="116"/>
      <c r="ELA30" s="116"/>
      <c r="ELB30" s="116"/>
      <c r="ELC30" s="116"/>
      <c r="ELD30" s="116"/>
      <c r="ELE30" s="116"/>
      <c r="ELF30" s="116"/>
      <c r="ELG30" s="116"/>
      <c r="ELH30" s="116"/>
      <c r="ELI30" s="116"/>
      <c r="ELJ30" s="116"/>
      <c r="ELK30" s="116"/>
      <c r="ELL30" s="116"/>
      <c r="ELM30" s="116"/>
      <c r="ELN30" s="116"/>
      <c r="ELO30" s="116"/>
      <c r="ELP30" s="116"/>
      <c r="ELQ30" s="116"/>
      <c r="ELR30" s="116"/>
      <c r="ELS30" s="116"/>
      <c r="ELT30" s="116"/>
      <c r="ELU30" s="116"/>
      <c r="ELV30" s="116"/>
      <c r="ELW30" s="116"/>
      <c r="ELX30" s="116"/>
      <c r="ELY30" s="116"/>
      <c r="ELZ30" s="116"/>
      <c r="EMA30" s="116"/>
      <c r="EMB30" s="116"/>
      <c r="EMC30" s="116"/>
      <c r="EMD30" s="116"/>
      <c r="EME30" s="116"/>
      <c r="EMF30" s="116"/>
      <c r="EMG30" s="116"/>
      <c r="EMH30" s="116"/>
      <c r="EMI30" s="116"/>
      <c r="EMJ30" s="116"/>
      <c r="EMK30" s="116"/>
      <c r="EML30" s="116"/>
      <c r="EMM30" s="116"/>
      <c r="EMN30" s="116"/>
      <c r="EMO30" s="116"/>
      <c r="EMP30" s="116"/>
      <c r="EMQ30" s="116"/>
      <c r="EMR30" s="116"/>
      <c r="EMS30" s="116"/>
      <c r="EMT30" s="116"/>
      <c r="EMU30" s="116"/>
      <c r="EMV30" s="116"/>
      <c r="EMW30" s="116"/>
      <c r="EMX30" s="116"/>
      <c r="EMY30" s="116"/>
      <c r="EMZ30" s="116"/>
      <c r="ENA30" s="116"/>
      <c r="ENB30" s="116"/>
      <c r="ENC30" s="116"/>
      <c r="END30" s="116"/>
      <c r="ENE30" s="116"/>
      <c r="ENF30" s="116"/>
      <c r="ENG30" s="116"/>
      <c r="ENH30" s="116"/>
      <c r="ENI30" s="116"/>
      <c r="ENJ30" s="116"/>
      <c r="ENK30" s="116"/>
      <c r="ENL30" s="116"/>
      <c r="ENM30" s="116"/>
      <c r="ENN30" s="116"/>
      <c r="ENO30" s="116"/>
      <c r="ENP30" s="116"/>
      <c r="ENQ30" s="116"/>
      <c r="ENR30" s="116"/>
      <c r="ENS30" s="116"/>
      <c r="ENT30" s="116"/>
      <c r="ENU30" s="116"/>
      <c r="ENV30" s="116"/>
      <c r="ENW30" s="116"/>
      <c r="ENX30" s="116"/>
      <c r="ENY30" s="116"/>
      <c r="ENZ30" s="116"/>
      <c r="EOA30" s="116"/>
      <c r="EOB30" s="116"/>
      <c r="EOC30" s="116"/>
      <c r="EOD30" s="116"/>
      <c r="EOE30" s="116"/>
      <c r="EOF30" s="116"/>
      <c r="EOG30" s="116"/>
      <c r="EOH30" s="116"/>
      <c r="EOI30" s="116"/>
      <c r="EOJ30" s="116"/>
      <c r="EOK30" s="116"/>
      <c r="EOL30" s="116"/>
      <c r="EOM30" s="116"/>
      <c r="EON30" s="116"/>
      <c r="EOO30" s="116"/>
      <c r="EOP30" s="116"/>
      <c r="EOQ30" s="116"/>
      <c r="EOR30" s="116"/>
      <c r="EOS30" s="116"/>
      <c r="EOT30" s="116"/>
      <c r="EOU30" s="116"/>
      <c r="EOV30" s="116"/>
      <c r="EOW30" s="116"/>
      <c r="EOX30" s="116"/>
      <c r="EOY30" s="116"/>
      <c r="EOZ30" s="116"/>
      <c r="EPA30" s="116"/>
      <c r="EPB30" s="116"/>
      <c r="EPC30" s="116"/>
      <c r="EPD30" s="116"/>
      <c r="EPE30" s="116"/>
      <c r="EPF30" s="116"/>
      <c r="EPG30" s="116"/>
      <c r="EPH30" s="116"/>
      <c r="EPI30" s="116"/>
      <c r="EPJ30" s="116"/>
      <c r="EPK30" s="116"/>
      <c r="EPL30" s="116"/>
      <c r="EPM30" s="116"/>
      <c r="EPN30" s="116"/>
      <c r="EPO30" s="116"/>
      <c r="EPP30" s="116"/>
      <c r="EPQ30" s="116"/>
      <c r="EPR30" s="116"/>
      <c r="EPS30" s="116"/>
      <c r="EPT30" s="116"/>
      <c r="EPU30" s="116"/>
      <c r="EPV30" s="116"/>
      <c r="EPW30" s="116"/>
      <c r="EPX30" s="116"/>
      <c r="EPY30" s="116"/>
      <c r="EPZ30" s="116"/>
      <c r="EQA30" s="116"/>
      <c r="EQB30" s="116"/>
      <c r="EQC30" s="116"/>
      <c r="EQD30" s="116"/>
      <c r="EQE30" s="116"/>
      <c r="EQF30" s="116"/>
      <c r="EQG30" s="116"/>
      <c r="EQH30" s="116"/>
      <c r="EQI30" s="116"/>
      <c r="EQJ30" s="116"/>
      <c r="EQK30" s="116"/>
      <c r="EQL30" s="116"/>
      <c r="EQM30" s="116"/>
      <c r="EQN30" s="116"/>
      <c r="EQO30" s="116"/>
      <c r="EQP30" s="116"/>
      <c r="EQQ30" s="116"/>
      <c r="EQR30" s="116"/>
      <c r="EQS30" s="116"/>
      <c r="EQT30" s="116"/>
      <c r="EQU30" s="116"/>
      <c r="EQV30" s="116"/>
      <c r="EQW30" s="116"/>
      <c r="EQX30" s="116"/>
      <c r="EQY30" s="116"/>
      <c r="EQZ30" s="116"/>
      <c r="ERA30" s="116"/>
      <c r="ERB30" s="116"/>
      <c r="ERC30" s="116"/>
      <c r="ERD30" s="116"/>
      <c r="ERE30" s="116"/>
      <c r="ERF30" s="116"/>
      <c r="ERG30" s="116"/>
      <c r="ERH30" s="116"/>
      <c r="ERI30" s="116"/>
      <c r="ERJ30" s="116"/>
      <c r="ERK30" s="116"/>
      <c r="ERL30" s="116"/>
      <c r="ERM30" s="116"/>
      <c r="ERN30" s="116"/>
      <c r="ERO30" s="116"/>
      <c r="ERP30" s="116"/>
      <c r="ERQ30" s="116"/>
      <c r="ERR30" s="116"/>
      <c r="ERS30" s="116"/>
      <c r="ERT30" s="116"/>
      <c r="ERU30" s="116"/>
      <c r="ERV30" s="116"/>
      <c r="ERW30" s="116"/>
      <c r="ERX30" s="116"/>
      <c r="ERY30" s="116"/>
      <c r="ERZ30" s="116"/>
      <c r="ESA30" s="116"/>
      <c r="ESB30" s="116"/>
      <c r="ESC30" s="116"/>
      <c r="ESD30" s="116"/>
      <c r="ESE30" s="116"/>
      <c r="ESF30" s="116"/>
      <c r="ESG30" s="116"/>
      <c r="ESH30" s="116"/>
      <c r="ESI30" s="116"/>
      <c r="ESJ30" s="116"/>
      <c r="ESK30" s="116"/>
      <c r="ESL30" s="116"/>
      <c r="ESM30" s="116"/>
      <c r="ESN30" s="116"/>
      <c r="ESO30" s="116"/>
      <c r="ESP30" s="116"/>
      <c r="ESQ30" s="116"/>
      <c r="ESR30" s="116"/>
      <c r="ESS30" s="116"/>
      <c r="EST30" s="116"/>
      <c r="ESU30" s="116"/>
      <c r="ESV30" s="116"/>
      <c r="ESW30" s="116"/>
      <c r="ESX30" s="116"/>
      <c r="ESY30" s="116"/>
      <c r="ESZ30" s="116"/>
      <c r="ETA30" s="116"/>
      <c r="ETB30" s="116"/>
      <c r="ETC30" s="116"/>
      <c r="ETD30" s="116"/>
      <c r="ETE30" s="116"/>
      <c r="ETF30" s="116"/>
      <c r="ETG30" s="116"/>
      <c r="ETH30" s="116"/>
      <c r="ETI30" s="116"/>
      <c r="ETJ30" s="116"/>
      <c r="ETK30" s="116"/>
      <c r="ETL30" s="116"/>
      <c r="ETM30" s="116"/>
      <c r="ETN30" s="116"/>
      <c r="ETO30" s="116"/>
      <c r="ETP30" s="116"/>
      <c r="ETQ30" s="116"/>
      <c r="ETR30" s="116"/>
      <c r="ETS30" s="116"/>
      <c r="ETT30" s="116"/>
      <c r="ETU30" s="116"/>
      <c r="ETV30" s="116"/>
      <c r="ETW30" s="116"/>
      <c r="ETX30" s="116"/>
      <c r="ETY30" s="116"/>
      <c r="ETZ30" s="116"/>
      <c r="EUA30" s="116"/>
      <c r="EUB30" s="116"/>
      <c r="EUC30" s="116"/>
      <c r="EUD30" s="116"/>
      <c r="EUE30" s="116"/>
      <c r="EUF30" s="116"/>
      <c r="EUG30" s="116"/>
      <c r="EUH30" s="116"/>
      <c r="EUI30" s="116"/>
      <c r="EUJ30" s="116"/>
      <c r="EUK30" s="116"/>
      <c r="EUL30" s="116"/>
      <c r="EUM30" s="116"/>
      <c r="EUN30" s="116"/>
      <c r="EUO30" s="116"/>
      <c r="EUP30" s="116"/>
      <c r="EUQ30" s="116"/>
      <c r="EUR30" s="116"/>
      <c r="EUS30" s="116"/>
      <c r="EUT30" s="116"/>
      <c r="EUU30" s="116"/>
      <c r="EUV30" s="116"/>
      <c r="EUW30" s="116"/>
      <c r="EUX30" s="116"/>
      <c r="EUY30" s="116"/>
      <c r="EUZ30" s="116"/>
      <c r="EVA30" s="116"/>
      <c r="EVB30" s="116"/>
      <c r="EVC30" s="116"/>
      <c r="EVD30" s="116"/>
      <c r="EVE30" s="116"/>
      <c r="EVF30" s="116"/>
      <c r="EVG30" s="116"/>
      <c r="EVH30" s="116"/>
      <c r="EVI30" s="116"/>
      <c r="EVJ30" s="116"/>
      <c r="EVK30" s="116"/>
      <c r="EVL30" s="116"/>
      <c r="EVM30" s="116"/>
      <c r="EVN30" s="116"/>
      <c r="EVO30" s="116"/>
      <c r="EVP30" s="116"/>
      <c r="EVQ30" s="116"/>
      <c r="EVR30" s="116"/>
      <c r="EVS30" s="116"/>
      <c r="EVT30" s="116"/>
      <c r="EVU30" s="116"/>
      <c r="EVV30" s="116"/>
      <c r="EVW30" s="116"/>
      <c r="EVX30" s="116"/>
      <c r="EVY30" s="116"/>
      <c r="EVZ30" s="116"/>
      <c r="EWA30" s="116"/>
      <c r="EWB30" s="116"/>
      <c r="EWC30" s="116"/>
      <c r="EWD30" s="116"/>
      <c r="EWE30" s="116"/>
      <c r="EWF30" s="116"/>
      <c r="EWG30" s="116"/>
      <c r="EWH30" s="116"/>
      <c r="EWI30" s="116"/>
      <c r="EWJ30" s="116"/>
      <c r="EWK30" s="116"/>
      <c r="EWL30" s="116"/>
      <c r="EWM30" s="116"/>
      <c r="EWN30" s="116"/>
      <c r="EWO30" s="116"/>
      <c r="EWP30" s="116"/>
      <c r="EWQ30" s="116"/>
      <c r="EWR30" s="116"/>
      <c r="EWS30" s="116"/>
      <c r="EWT30" s="116"/>
      <c r="EWU30" s="116"/>
      <c r="EWV30" s="116"/>
      <c r="EWW30" s="116"/>
      <c r="EWX30" s="116"/>
      <c r="EWY30" s="116"/>
      <c r="EWZ30" s="116"/>
      <c r="EXA30" s="116"/>
      <c r="EXB30" s="116"/>
      <c r="EXC30" s="116"/>
      <c r="EXD30" s="116"/>
      <c r="EXE30" s="116"/>
      <c r="EXF30" s="116"/>
      <c r="EXG30" s="116"/>
      <c r="EXH30" s="116"/>
      <c r="EXI30" s="116"/>
      <c r="EXJ30" s="116"/>
      <c r="EXK30" s="116"/>
      <c r="EXL30" s="116"/>
      <c r="EXM30" s="116"/>
      <c r="EXN30" s="116"/>
      <c r="EXO30" s="116"/>
      <c r="EXP30" s="116"/>
      <c r="EXQ30" s="116"/>
      <c r="EXR30" s="116"/>
      <c r="EXS30" s="116"/>
      <c r="EXT30" s="116"/>
      <c r="EXU30" s="116"/>
      <c r="EXV30" s="116"/>
      <c r="EXW30" s="116"/>
      <c r="EXX30" s="116"/>
      <c r="EXY30" s="116"/>
      <c r="EXZ30" s="116"/>
      <c r="EYA30" s="116"/>
      <c r="EYB30" s="116"/>
      <c r="EYC30" s="116"/>
      <c r="EYD30" s="116"/>
      <c r="EYE30" s="116"/>
      <c r="EYF30" s="116"/>
      <c r="EYG30" s="116"/>
      <c r="EYH30" s="116"/>
      <c r="EYI30" s="116"/>
      <c r="EYJ30" s="116"/>
      <c r="EYK30" s="116"/>
      <c r="EYL30" s="116"/>
      <c r="EYM30" s="116"/>
      <c r="EYN30" s="116"/>
      <c r="EYO30" s="116"/>
      <c r="EYP30" s="116"/>
      <c r="EYQ30" s="116"/>
      <c r="EYR30" s="116"/>
      <c r="EYS30" s="116"/>
      <c r="EYT30" s="116"/>
      <c r="EYU30" s="116"/>
      <c r="EYV30" s="116"/>
      <c r="EYW30" s="116"/>
      <c r="EYX30" s="116"/>
      <c r="EYY30" s="116"/>
      <c r="EYZ30" s="116"/>
      <c r="EZA30" s="116"/>
      <c r="EZB30" s="116"/>
      <c r="EZC30" s="116"/>
      <c r="EZD30" s="116"/>
      <c r="EZE30" s="116"/>
      <c r="EZF30" s="116"/>
      <c r="EZG30" s="116"/>
      <c r="EZH30" s="116"/>
      <c r="EZI30" s="116"/>
      <c r="EZJ30" s="116"/>
      <c r="EZK30" s="116"/>
      <c r="EZL30" s="116"/>
      <c r="EZM30" s="116"/>
      <c r="EZN30" s="116"/>
      <c r="EZO30" s="116"/>
      <c r="EZP30" s="116"/>
      <c r="EZQ30" s="116"/>
      <c r="EZR30" s="116"/>
      <c r="EZS30" s="116"/>
      <c r="EZT30" s="116"/>
      <c r="EZU30" s="116"/>
      <c r="EZV30" s="116"/>
      <c r="EZW30" s="116"/>
      <c r="EZX30" s="116"/>
      <c r="EZY30" s="116"/>
      <c r="EZZ30" s="116"/>
      <c r="FAA30" s="116"/>
      <c r="FAB30" s="116"/>
      <c r="FAC30" s="116"/>
      <c r="FAD30" s="116"/>
      <c r="FAE30" s="116"/>
      <c r="FAF30" s="116"/>
      <c r="FAG30" s="116"/>
      <c r="FAH30" s="116"/>
      <c r="FAI30" s="116"/>
      <c r="FAJ30" s="116"/>
      <c r="FAK30" s="116"/>
      <c r="FAL30" s="116"/>
      <c r="FAM30" s="116"/>
      <c r="FAN30" s="116"/>
      <c r="FAO30" s="116"/>
      <c r="FAP30" s="116"/>
      <c r="FAQ30" s="116"/>
      <c r="FAR30" s="116"/>
      <c r="FAS30" s="116"/>
      <c r="FAT30" s="116"/>
      <c r="FAU30" s="116"/>
      <c r="FAV30" s="116"/>
      <c r="FAW30" s="116"/>
      <c r="FAX30" s="116"/>
      <c r="FAY30" s="116"/>
      <c r="FAZ30" s="116"/>
      <c r="FBA30" s="116"/>
      <c r="FBB30" s="116"/>
      <c r="FBC30" s="116"/>
      <c r="FBD30" s="116"/>
      <c r="FBE30" s="116"/>
      <c r="FBF30" s="116"/>
      <c r="FBG30" s="116"/>
      <c r="FBH30" s="116"/>
      <c r="FBI30" s="116"/>
      <c r="FBJ30" s="116"/>
      <c r="FBK30" s="116"/>
      <c r="FBL30" s="116"/>
      <c r="FBM30" s="116"/>
      <c r="FBN30" s="116"/>
      <c r="FBO30" s="116"/>
      <c r="FBP30" s="116"/>
      <c r="FBQ30" s="116"/>
      <c r="FBR30" s="116"/>
      <c r="FBS30" s="116"/>
      <c r="FBT30" s="116"/>
      <c r="FBU30" s="116"/>
      <c r="FBV30" s="116"/>
      <c r="FBW30" s="116"/>
      <c r="FBX30" s="116"/>
      <c r="FBY30" s="116"/>
      <c r="FBZ30" s="116"/>
      <c r="FCA30" s="116"/>
      <c r="FCB30" s="116"/>
      <c r="FCC30" s="116"/>
      <c r="FCD30" s="116"/>
      <c r="FCE30" s="116"/>
      <c r="FCF30" s="116"/>
      <c r="FCG30" s="116"/>
      <c r="FCH30" s="116"/>
      <c r="FCI30" s="116"/>
      <c r="FCJ30" s="116"/>
      <c r="FCK30" s="116"/>
      <c r="FCL30" s="116"/>
      <c r="FCM30" s="116"/>
      <c r="FCN30" s="116"/>
      <c r="FCO30" s="116"/>
      <c r="FCP30" s="116"/>
      <c r="FCQ30" s="116"/>
      <c r="FCR30" s="116"/>
      <c r="FCS30" s="116"/>
      <c r="FCT30" s="116"/>
      <c r="FCU30" s="116"/>
      <c r="FCV30" s="116"/>
      <c r="FCW30" s="116"/>
      <c r="FCX30" s="116"/>
      <c r="FCY30" s="116"/>
      <c r="FCZ30" s="116"/>
      <c r="FDA30" s="116"/>
      <c r="FDB30" s="116"/>
      <c r="FDC30" s="116"/>
      <c r="FDD30" s="116"/>
      <c r="FDE30" s="116"/>
      <c r="FDF30" s="116"/>
      <c r="FDG30" s="116"/>
      <c r="FDH30" s="116"/>
      <c r="FDI30" s="116"/>
      <c r="FDJ30" s="116"/>
      <c r="FDK30" s="116"/>
      <c r="FDL30" s="116"/>
      <c r="FDM30" s="116"/>
      <c r="FDN30" s="116"/>
      <c r="FDO30" s="116"/>
      <c r="FDP30" s="116"/>
      <c r="FDQ30" s="116"/>
      <c r="FDR30" s="116"/>
      <c r="FDS30" s="116"/>
      <c r="FDT30" s="116"/>
      <c r="FDU30" s="116"/>
      <c r="FDV30" s="116"/>
      <c r="FDW30" s="116"/>
      <c r="FDX30" s="116"/>
      <c r="FDY30" s="116"/>
      <c r="FDZ30" s="116"/>
      <c r="FEA30" s="116"/>
      <c r="FEB30" s="116"/>
      <c r="FEC30" s="116"/>
      <c r="FED30" s="116"/>
      <c r="FEE30" s="116"/>
      <c r="FEF30" s="116"/>
      <c r="FEG30" s="116"/>
      <c r="FEH30" s="116"/>
      <c r="FEI30" s="116"/>
      <c r="FEJ30" s="116"/>
      <c r="FEK30" s="116"/>
      <c r="FEL30" s="116"/>
      <c r="FEM30" s="116"/>
      <c r="FEN30" s="116"/>
      <c r="FEO30" s="116"/>
      <c r="FEP30" s="116"/>
      <c r="FEQ30" s="116"/>
      <c r="FER30" s="116"/>
      <c r="FES30" s="116"/>
      <c r="FET30" s="116"/>
      <c r="FEU30" s="116"/>
      <c r="FEV30" s="116"/>
      <c r="FEW30" s="116"/>
      <c r="FEX30" s="116"/>
      <c r="FEY30" s="116"/>
      <c r="FEZ30" s="116"/>
      <c r="FFA30" s="116"/>
      <c r="FFB30" s="116"/>
      <c r="FFC30" s="116"/>
      <c r="FFD30" s="116"/>
      <c r="FFE30" s="116"/>
      <c r="FFF30" s="116"/>
      <c r="FFG30" s="116"/>
      <c r="FFH30" s="116"/>
      <c r="FFI30" s="116"/>
      <c r="FFJ30" s="116"/>
      <c r="FFK30" s="116"/>
      <c r="FFL30" s="116"/>
      <c r="FFM30" s="116"/>
      <c r="FFN30" s="116"/>
      <c r="FFO30" s="116"/>
      <c r="FFP30" s="116"/>
      <c r="FFQ30" s="116"/>
      <c r="FFR30" s="116"/>
      <c r="FFS30" s="116"/>
      <c r="FFT30" s="116"/>
      <c r="FFU30" s="116"/>
      <c r="FFV30" s="116"/>
      <c r="FFW30" s="116"/>
      <c r="FFX30" s="116"/>
      <c r="FFY30" s="116"/>
      <c r="FFZ30" s="116"/>
      <c r="FGA30" s="116"/>
      <c r="FGB30" s="116"/>
      <c r="FGC30" s="116"/>
      <c r="FGD30" s="116"/>
      <c r="FGE30" s="116"/>
      <c r="FGF30" s="116"/>
      <c r="FGG30" s="116"/>
      <c r="FGH30" s="116"/>
      <c r="FGI30" s="116"/>
      <c r="FGJ30" s="116"/>
      <c r="FGK30" s="116"/>
      <c r="FGL30" s="116"/>
      <c r="FGM30" s="116"/>
      <c r="FGN30" s="116"/>
      <c r="FGO30" s="116"/>
      <c r="FGP30" s="116"/>
      <c r="FGQ30" s="116"/>
      <c r="FGR30" s="116"/>
      <c r="FGS30" s="116"/>
      <c r="FGT30" s="116"/>
      <c r="FGU30" s="116"/>
      <c r="FGV30" s="116"/>
      <c r="FGW30" s="116"/>
      <c r="FGX30" s="116"/>
      <c r="FGY30" s="116"/>
      <c r="FGZ30" s="116"/>
      <c r="FHA30" s="116"/>
      <c r="FHB30" s="116"/>
      <c r="FHC30" s="116"/>
      <c r="FHD30" s="116"/>
      <c r="FHE30" s="116"/>
      <c r="FHF30" s="116"/>
      <c r="FHG30" s="116"/>
      <c r="FHH30" s="116"/>
      <c r="FHI30" s="116"/>
      <c r="FHJ30" s="116"/>
      <c r="FHK30" s="116"/>
      <c r="FHL30" s="116"/>
      <c r="FHM30" s="116"/>
      <c r="FHN30" s="116"/>
      <c r="FHO30" s="116"/>
      <c r="FHP30" s="116"/>
      <c r="FHQ30" s="116"/>
      <c r="FHR30" s="116"/>
      <c r="FHS30" s="116"/>
      <c r="FHT30" s="116"/>
      <c r="FHU30" s="116"/>
      <c r="FHV30" s="116"/>
      <c r="FHW30" s="116"/>
      <c r="FHX30" s="116"/>
      <c r="FHY30" s="116"/>
      <c r="FHZ30" s="116"/>
      <c r="FIA30" s="116"/>
      <c r="FIB30" s="116"/>
      <c r="FIC30" s="116"/>
      <c r="FID30" s="116"/>
      <c r="FIE30" s="116"/>
      <c r="FIF30" s="116"/>
      <c r="FIG30" s="116"/>
      <c r="FIH30" s="116"/>
      <c r="FII30" s="116"/>
      <c r="FIJ30" s="116"/>
      <c r="FIK30" s="116"/>
      <c r="FIL30" s="116"/>
      <c r="FIM30" s="116"/>
      <c r="FIN30" s="116"/>
      <c r="FIO30" s="116"/>
      <c r="FIP30" s="116"/>
      <c r="FIQ30" s="116"/>
      <c r="FIR30" s="116"/>
      <c r="FIS30" s="116"/>
      <c r="FIT30" s="116"/>
      <c r="FIU30" s="116"/>
      <c r="FIV30" s="116"/>
      <c r="FIW30" s="116"/>
      <c r="FIX30" s="116"/>
      <c r="FIY30" s="116"/>
      <c r="FIZ30" s="116"/>
      <c r="FJA30" s="116"/>
      <c r="FJB30" s="116"/>
      <c r="FJC30" s="116"/>
      <c r="FJD30" s="116"/>
      <c r="FJE30" s="116"/>
      <c r="FJF30" s="116"/>
      <c r="FJG30" s="116"/>
      <c r="FJH30" s="116"/>
      <c r="FJI30" s="116"/>
      <c r="FJJ30" s="116"/>
      <c r="FJK30" s="116"/>
      <c r="FJL30" s="116"/>
      <c r="FJM30" s="116"/>
      <c r="FJN30" s="116"/>
      <c r="FJO30" s="116"/>
      <c r="FJP30" s="116"/>
      <c r="FJQ30" s="116"/>
      <c r="FJR30" s="116"/>
      <c r="FJS30" s="116"/>
      <c r="FJT30" s="116"/>
      <c r="FJU30" s="116"/>
      <c r="FJV30" s="116"/>
      <c r="FJW30" s="116"/>
      <c r="FJX30" s="116"/>
      <c r="FJY30" s="116"/>
      <c r="FJZ30" s="116"/>
      <c r="FKA30" s="116"/>
      <c r="FKB30" s="116"/>
      <c r="FKC30" s="116"/>
      <c r="FKD30" s="116"/>
      <c r="FKE30" s="116"/>
      <c r="FKF30" s="116"/>
      <c r="FKG30" s="116"/>
      <c r="FKH30" s="116"/>
      <c r="FKI30" s="116"/>
      <c r="FKJ30" s="116"/>
      <c r="FKK30" s="116"/>
      <c r="FKL30" s="116"/>
      <c r="FKM30" s="116"/>
      <c r="FKN30" s="116"/>
      <c r="FKO30" s="116"/>
      <c r="FKP30" s="116"/>
      <c r="FKQ30" s="116"/>
      <c r="FKR30" s="116"/>
      <c r="FKS30" s="116"/>
      <c r="FKT30" s="116"/>
      <c r="FKU30" s="116"/>
      <c r="FKV30" s="116"/>
      <c r="FKW30" s="116"/>
      <c r="FKX30" s="116"/>
      <c r="FKY30" s="116"/>
      <c r="FKZ30" s="116"/>
      <c r="FLA30" s="116"/>
      <c r="FLB30" s="116"/>
      <c r="FLC30" s="116"/>
      <c r="FLD30" s="116"/>
      <c r="FLE30" s="116"/>
      <c r="FLF30" s="116"/>
      <c r="FLG30" s="116"/>
      <c r="FLH30" s="116"/>
      <c r="FLI30" s="116"/>
      <c r="FLJ30" s="116"/>
      <c r="FLK30" s="116"/>
      <c r="FLL30" s="116"/>
      <c r="FLM30" s="116"/>
      <c r="FLN30" s="116"/>
      <c r="FLO30" s="116"/>
      <c r="FLP30" s="116"/>
      <c r="FLQ30" s="116"/>
      <c r="FLR30" s="116"/>
      <c r="FLS30" s="116"/>
      <c r="FLT30" s="116"/>
      <c r="FLU30" s="116"/>
      <c r="FLV30" s="116"/>
      <c r="FLW30" s="116"/>
      <c r="FLX30" s="116"/>
      <c r="FLY30" s="116"/>
      <c r="FLZ30" s="116"/>
      <c r="FMA30" s="116"/>
      <c r="FMB30" s="116"/>
      <c r="FMC30" s="116"/>
      <c r="FMD30" s="116"/>
      <c r="FME30" s="116"/>
      <c r="FMF30" s="116"/>
      <c r="FMG30" s="116"/>
      <c r="FMH30" s="116"/>
      <c r="FMI30" s="116"/>
      <c r="FMJ30" s="116"/>
      <c r="FMK30" s="116"/>
      <c r="FML30" s="116"/>
      <c r="FMM30" s="116"/>
      <c r="FMN30" s="116"/>
      <c r="FMO30" s="116"/>
      <c r="FMP30" s="116"/>
      <c r="FMQ30" s="116"/>
      <c r="FMR30" s="116"/>
      <c r="FMS30" s="116"/>
      <c r="FMT30" s="116"/>
      <c r="FMU30" s="116"/>
      <c r="FMV30" s="116"/>
      <c r="FMW30" s="116"/>
      <c r="FMX30" s="116"/>
      <c r="FMY30" s="116"/>
      <c r="FMZ30" s="116"/>
      <c r="FNA30" s="116"/>
      <c r="FNB30" s="116"/>
      <c r="FNC30" s="116"/>
      <c r="FND30" s="116"/>
      <c r="FNE30" s="116"/>
      <c r="FNF30" s="116"/>
      <c r="FNG30" s="116"/>
      <c r="FNH30" s="116"/>
      <c r="FNI30" s="116"/>
      <c r="FNJ30" s="116"/>
      <c r="FNK30" s="116"/>
      <c r="FNL30" s="116"/>
      <c r="FNM30" s="116"/>
      <c r="FNN30" s="116"/>
      <c r="FNO30" s="116"/>
      <c r="FNP30" s="116"/>
      <c r="FNQ30" s="116"/>
      <c r="FNR30" s="116"/>
      <c r="FNS30" s="116"/>
      <c r="FNT30" s="116"/>
      <c r="FNU30" s="116"/>
      <c r="FNV30" s="116"/>
      <c r="FNW30" s="116"/>
      <c r="FNX30" s="116"/>
      <c r="FNY30" s="116"/>
      <c r="FNZ30" s="116"/>
      <c r="FOA30" s="116"/>
      <c r="FOB30" s="116"/>
      <c r="FOC30" s="116"/>
      <c r="FOD30" s="116"/>
      <c r="FOE30" s="116"/>
      <c r="FOF30" s="116"/>
      <c r="FOG30" s="116"/>
      <c r="FOH30" s="116"/>
      <c r="FOI30" s="116"/>
      <c r="FOJ30" s="116"/>
      <c r="FOK30" s="116"/>
      <c r="FOL30" s="116"/>
      <c r="FOM30" s="116"/>
      <c r="FON30" s="116"/>
      <c r="FOO30" s="116"/>
      <c r="FOP30" s="116"/>
      <c r="FOQ30" s="116"/>
      <c r="FOR30" s="116"/>
      <c r="FOS30" s="116"/>
      <c r="FOT30" s="116"/>
      <c r="FOU30" s="116"/>
      <c r="FOV30" s="116"/>
      <c r="FOW30" s="116"/>
      <c r="FOX30" s="116"/>
      <c r="FOY30" s="116"/>
      <c r="FOZ30" s="116"/>
      <c r="FPA30" s="116"/>
      <c r="FPB30" s="116"/>
      <c r="FPC30" s="116"/>
      <c r="FPD30" s="116"/>
      <c r="FPE30" s="116"/>
      <c r="FPF30" s="116"/>
      <c r="FPG30" s="116"/>
      <c r="FPH30" s="116"/>
      <c r="FPI30" s="116"/>
      <c r="FPJ30" s="116"/>
      <c r="FPK30" s="116"/>
      <c r="FPL30" s="116"/>
      <c r="FPM30" s="116"/>
      <c r="FPN30" s="116"/>
      <c r="FPO30" s="116"/>
      <c r="FPP30" s="116"/>
      <c r="FPQ30" s="116"/>
      <c r="FPR30" s="116"/>
      <c r="FPS30" s="116"/>
      <c r="FPT30" s="116"/>
      <c r="FPU30" s="116"/>
      <c r="FPV30" s="116"/>
      <c r="FPW30" s="116"/>
      <c r="FPX30" s="116"/>
      <c r="FPY30" s="116"/>
      <c r="FPZ30" s="116"/>
      <c r="FQA30" s="116"/>
      <c r="FQB30" s="116"/>
      <c r="FQC30" s="116"/>
      <c r="FQD30" s="116"/>
      <c r="FQE30" s="116"/>
      <c r="FQF30" s="116"/>
      <c r="FQG30" s="116"/>
      <c r="FQH30" s="116"/>
      <c r="FQI30" s="116"/>
      <c r="FQJ30" s="116"/>
      <c r="FQK30" s="116"/>
      <c r="FQL30" s="116"/>
      <c r="FQM30" s="116"/>
      <c r="FQN30" s="116"/>
      <c r="FQO30" s="116"/>
      <c r="FQP30" s="116"/>
      <c r="FQQ30" s="116"/>
      <c r="FQR30" s="116"/>
      <c r="FQS30" s="116"/>
      <c r="FQT30" s="116"/>
      <c r="FQU30" s="116"/>
      <c r="FQV30" s="116"/>
      <c r="FQW30" s="116"/>
      <c r="FQX30" s="116"/>
      <c r="FQY30" s="116"/>
      <c r="FQZ30" s="116"/>
      <c r="FRA30" s="116"/>
      <c r="FRB30" s="116"/>
      <c r="FRC30" s="116"/>
      <c r="FRD30" s="116"/>
      <c r="FRE30" s="116"/>
      <c r="FRF30" s="116"/>
      <c r="FRG30" s="116"/>
      <c r="FRH30" s="116"/>
      <c r="FRI30" s="116"/>
      <c r="FRJ30" s="116"/>
      <c r="FRK30" s="116"/>
      <c r="FRL30" s="116"/>
      <c r="FRM30" s="116"/>
      <c r="FRN30" s="116"/>
      <c r="FRO30" s="116"/>
      <c r="FRP30" s="116"/>
      <c r="FRQ30" s="116"/>
      <c r="FRR30" s="116"/>
      <c r="FRS30" s="116"/>
      <c r="FRT30" s="116"/>
      <c r="FRU30" s="116"/>
      <c r="FRV30" s="116"/>
      <c r="FRW30" s="116"/>
      <c r="FRX30" s="116"/>
      <c r="FRY30" s="116"/>
      <c r="FRZ30" s="116"/>
      <c r="FSA30" s="116"/>
      <c r="FSB30" s="116"/>
      <c r="FSC30" s="116"/>
      <c r="FSD30" s="116"/>
      <c r="FSE30" s="116"/>
      <c r="FSF30" s="116"/>
      <c r="FSG30" s="116"/>
      <c r="FSH30" s="116"/>
      <c r="FSI30" s="116"/>
      <c r="FSJ30" s="116"/>
      <c r="FSK30" s="116"/>
      <c r="FSL30" s="116"/>
      <c r="FSM30" s="116"/>
      <c r="FSN30" s="116"/>
      <c r="FSO30" s="116"/>
      <c r="FSP30" s="116"/>
      <c r="FSQ30" s="116"/>
      <c r="FSR30" s="116"/>
      <c r="FSS30" s="116"/>
      <c r="FST30" s="116"/>
      <c r="FSU30" s="116"/>
      <c r="FSV30" s="116"/>
      <c r="FSW30" s="116"/>
      <c r="FSX30" s="116"/>
      <c r="FSY30" s="116"/>
      <c r="FSZ30" s="116"/>
      <c r="FTA30" s="116"/>
      <c r="FTB30" s="116"/>
      <c r="FTC30" s="116"/>
      <c r="FTD30" s="116"/>
      <c r="FTE30" s="116"/>
      <c r="FTF30" s="116"/>
      <c r="FTG30" s="116"/>
      <c r="FTH30" s="116"/>
      <c r="FTI30" s="116"/>
      <c r="FTJ30" s="116"/>
      <c r="FTK30" s="116"/>
      <c r="FTL30" s="116"/>
      <c r="FTM30" s="116"/>
      <c r="FTN30" s="116"/>
      <c r="FTO30" s="116"/>
      <c r="FTP30" s="116"/>
      <c r="FTQ30" s="116"/>
      <c r="FTR30" s="116"/>
      <c r="FTS30" s="116"/>
      <c r="FTT30" s="116"/>
      <c r="FTU30" s="116"/>
      <c r="FTV30" s="116"/>
      <c r="FTW30" s="116"/>
      <c r="FTX30" s="116"/>
      <c r="FTY30" s="116"/>
      <c r="FTZ30" s="116"/>
      <c r="FUA30" s="116"/>
      <c r="FUB30" s="116"/>
      <c r="FUC30" s="116"/>
      <c r="FUD30" s="116"/>
      <c r="FUE30" s="116"/>
      <c r="FUF30" s="116"/>
      <c r="FUG30" s="116"/>
      <c r="FUH30" s="116"/>
      <c r="FUI30" s="116"/>
      <c r="FUJ30" s="116"/>
      <c r="FUK30" s="116"/>
      <c r="FUL30" s="116"/>
      <c r="FUM30" s="116"/>
      <c r="FUN30" s="116"/>
      <c r="FUO30" s="116"/>
      <c r="FUP30" s="116"/>
      <c r="FUQ30" s="116"/>
      <c r="FUR30" s="116"/>
      <c r="FUS30" s="116"/>
      <c r="FUT30" s="116"/>
      <c r="FUU30" s="116"/>
      <c r="FUV30" s="116"/>
      <c r="FUW30" s="116"/>
      <c r="FUX30" s="116"/>
      <c r="FUY30" s="116"/>
      <c r="FUZ30" s="116"/>
      <c r="FVA30" s="116"/>
      <c r="FVB30" s="116"/>
      <c r="FVC30" s="116"/>
      <c r="FVD30" s="116"/>
      <c r="FVE30" s="116"/>
      <c r="FVF30" s="116"/>
      <c r="FVG30" s="116"/>
      <c r="FVH30" s="116"/>
      <c r="FVI30" s="116"/>
      <c r="FVJ30" s="116"/>
      <c r="FVK30" s="116"/>
      <c r="FVL30" s="116"/>
      <c r="FVM30" s="116"/>
      <c r="FVN30" s="116"/>
      <c r="FVO30" s="116"/>
      <c r="FVP30" s="116"/>
      <c r="FVQ30" s="116"/>
      <c r="FVR30" s="116"/>
      <c r="FVS30" s="116"/>
      <c r="FVT30" s="116"/>
      <c r="FVU30" s="116"/>
      <c r="FVV30" s="116"/>
      <c r="FVW30" s="116"/>
      <c r="FVX30" s="116"/>
      <c r="FVY30" s="116"/>
      <c r="FVZ30" s="116"/>
      <c r="FWA30" s="116"/>
      <c r="FWB30" s="116"/>
      <c r="FWC30" s="116"/>
      <c r="FWD30" s="116"/>
      <c r="FWE30" s="116"/>
      <c r="FWF30" s="116"/>
      <c r="FWG30" s="116"/>
      <c r="FWH30" s="116"/>
      <c r="FWI30" s="116"/>
      <c r="FWJ30" s="116"/>
      <c r="FWK30" s="116"/>
      <c r="FWL30" s="116"/>
      <c r="FWM30" s="116"/>
      <c r="FWN30" s="116"/>
      <c r="FWO30" s="116"/>
      <c r="FWP30" s="116"/>
      <c r="FWQ30" s="116"/>
      <c r="FWR30" s="116"/>
      <c r="FWS30" s="116"/>
      <c r="FWT30" s="116"/>
      <c r="FWU30" s="116"/>
      <c r="FWV30" s="116"/>
      <c r="FWW30" s="116"/>
      <c r="FWX30" s="116"/>
      <c r="FWY30" s="116"/>
      <c r="FWZ30" s="116"/>
      <c r="FXA30" s="116"/>
      <c r="FXB30" s="116"/>
      <c r="FXC30" s="116"/>
      <c r="FXD30" s="116"/>
      <c r="FXE30" s="116"/>
      <c r="FXF30" s="116"/>
      <c r="FXG30" s="116"/>
      <c r="FXH30" s="116"/>
      <c r="FXI30" s="116"/>
      <c r="FXJ30" s="116"/>
      <c r="FXK30" s="116"/>
      <c r="FXL30" s="116"/>
      <c r="FXM30" s="116"/>
      <c r="FXN30" s="116"/>
      <c r="FXO30" s="116"/>
      <c r="FXP30" s="116"/>
      <c r="FXQ30" s="116"/>
      <c r="FXR30" s="116"/>
      <c r="FXS30" s="116"/>
      <c r="FXT30" s="116"/>
      <c r="FXU30" s="116"/>
      <c r="FXV30" s="116"/>
      <c r="FXW30" s="116"/>
      <c r="FXX30" s="116"/>
      <c r="FXY30" s="116"/>
      <c r="FXZ30" s="116"/>
      <c r="FYA30" s="116"/>
      <c r="FYB30" s="116"/>
      <c r="FYC30" s="116"/>
      <c r="FYD30" s="116"/>
      <c r="FYE30" s="116"/>
      <c r="FYF30" s="116"/>
      <c r="FYG30" s="116"/>
      <c r="FYH30" s="116"/>
      <c r="FYI30" s="116"/>
      <c r="FYJ30" s="116"/>
      <c r="FYK30" s="116"/>
      <c r="FYL30" s="116"/>
      <c r="FYM30" s="116"/>
      <c r="FYN30" s="116"/>
      <c r="FYO30" s="116"/>
      <c r="FYP30" s="116"/>
      <c r="FYQ30" s="116"/>
      <c r="FYR30" s="116"/>
      <c r="FYS30" s="116"/>
      <c r="FYT30" s="116"/>
      <c r="FYU30" s="116"/>
      <c r="FYV30" s="116"/>
      <c r="FYW30" s="116"/>
      <c r="FYX30" s="116"/>
      <c r="FYY30" s="116"/>
      <c r="FYZ30" s="116"/>
      <c r="FZA30" s="116"/>
      <c r="FZB30" s="116"/>
      <c r="FZC30" s="116"/>
      <c r="FZD30" s="116"/>
      <c r="FZE30" s="116"/>
      <c r="FZF30" s="116"/>
      <c r="FZG30" s="116"/>
      <c r="FZH30" s="116"/>
      <c r="FZI30" s="116"/>
      <c r="FZJ30" s="116"/>
      <c r="FZK30" s="116"/>
      <c r="FZL30" s="116"/>
      <c r="FZM30" s="116"/>
      <c r="FZN30" s="116"/>
      <c r="FZO30" s="116"/>
      <c r="FZP30" s="116"/>
      <c r="FZQ30" s="116"/>
      <c r="FZR30" s="116"/>
      <c r="FZS30" s="116"/>
      <c r="FZT30" s="116"/>
      <c r="FZU30" s="116"/>
      <c r="FZV30" s="116"/>
      <c r="FZW30" s="116"/>
      <c r="FZX30" s="116"/>
      <c r="FZY30" s="116"/>
      <c r="FZZ30" s="116"/>
      <c r="GAA30" s="116"/>
      <c r="GAB30" s="116"/>
      <c r="GAC30" s="116"/>
      <c r="GAD30" s="116"/>
      <c r="GAE30" s="116"/>
      <c r="GAF30" s="116"/>
      <c r="GAG30" s="116"/>
      <c r="GAH30" s="116"/>
      <c r="GAI30" s="116"/>
      <c r="GAJ30" s="116"/>
      <c r="GAK30" s="116"/>
      <c r="GAL30" s="116"/>
      <c r="GAM30" s="116"/>
      <c r="GAN30" s="116"/>
      <c r="GAO30" s="116"/>
      <c r="GAP30" s="116"/>
      <c r="GAQ30" s="116"/>
      <c r="GAR30" s="116"/>
      <c r="GAS30" s="116"/>
      <c r="GAT30" s="116"/>
      <c r="GAU30" s="116"/>
      <c r="GAV30" s="116"/>
      <c r="GAW30" s="116"/>
      <c r="GAX30" s="116"/>
      <c r="GAY30" s="116"/>
      <c r="GAZ30" s="116"/>
      <c r="GBA30" s="116"/>
      <c r="GBB30" s="116"/>
      <c r="GBC30" s="116"/>
      <c r="GBD30" s="116"/>
      <c r="GBE30" s="116"/>
      <c r="GBF30" s="116"/>
      <c r="GBG30" s="116"/>
      <c r="GBH30" s="116"/>
      <c r="GBI30" s="116"/>
      <c r="GBJ30" s="116"/>
      <c r="GBK30" s="116"/>
      <c r="GBL30" s="116"/>
      <c r="GBM30" s="116"/>
      <c r="GBN30" s="116"/>
      <c r="GBO30" s="116"/>
      <c r="GBP30" s="116"/>
      <c r="GBQ30" s="116"/>
      <c r="GBR30" s="116"/>
      <c r="GBS30" s="116"/>
      <c r="GBT30" s="116"/>
      <c r="GBU30" s="116"/>
      <c r="GBV30" s="116"/>
      <c r="GBW30" s="116"/>
      <c r="GBX30" s="116"/>
      <c r="GBY30" s="116"/>
      <c r="GBZ30" s="116"/>
      <c r="GCA30" s="116"/>
      <c r="GCB30" s="116"/>
      <c r="GCC30" s="116"/>
      <c r="GCD30" s="116"/>
      <c r="GCE30" s="116"/>
      <c r="GCF30" s="116"/>
      <c r="GCG30" s="116"/>
      <c r="GCH30" s="116"/>
      <c r="GCI30" s="116"/>
      <c r="GCJ30" s="116"/>
      <c r="GCK30" s="116"/>
      <c r="GCL30" s="116"/>
      <c r="GCM30" s="116"/>
      <c r="GCN30" s="116"/>
      <c r="GCO30" s="116"/>
      <c r="GCP30" s="116"/>
      <c r="GCQ30" s="116"/>
      <c r="GCR30" s="116"/>
      <c r="GCS30" s="116"/>
      <c r="GCT30" s="116"/>
      <c r="GCU30" s="116"/>
      <c r="GCV30" s="116"/>
      <c r="GCW30" s="116"/>
      <c r="GCX30" s="116"/>
      <c r="GCY30" s="116"/>
      <c r="GCZ30" s="116"/>
      <c r="GDA30" s="116"/>
      <c r="GDB30" s="116"/>
      <c r="GDC30" s="116"/>
      <c r="GDD30" s="116"/>
      <c r="GDE30" s="116"/>
      <c r="GDF30" s="116"/>
      <c r="GDG30" s="116"/>
      <c r="GDH30" s="116"/>
      <c r="GDI30" s="116"/>
      <c r="GDJ30" s="116"/>
      <c r="GDK30" s="116"/>
      <c r="GDL30" s="116"/>
      <c r="GDM30" s="116"/>
      <c r="GDN30" s="116"/>
      <c r="GDO30" s="116"/>
      <c r="GDP30" s="116"/>
      <c r="GDQ30" s="116"/>
      <c r="GDR30" s="116"/>
      <c r="GDS30" s="116"/>
      <c r="GDT30" s="116"/>
      <c r="GDU30" s="116"/>
      <c r="GDV30" s="116"/>
      <c r="GDW30" s="116"/>
      <c r="GDX30" s="116"/>
      <c r="GDY30" s="116"/>
      <c r="GDZ30" s="116"/>
      <c r="GEA30" s="116"/>
      <c r="GEB30" s="116"/>
      <c r="GEC30" s="116"/>
      <c r="GED30" s="116"/>
      <c r="GEE30" s="116"/>
      <c r="GEF30" s="116"/>
      <c r="GEG30" s="116"/>
      <c r="GEH30" s="116"/>
      <c r="GEI30" s="116"/>
      <c r="GEJ30" s="116"/>
      <c r="GEK30" s="116"/>
      <c r="GEL30" s="116"/>
      <c r="GEM30" s="116"/>
      <c r="GEN30" s="116"/>
      <c r="GEO30" s="116"/>
      <c r="GEP30" s="116"/>
      <c r="GEQ30" s="116"/>
      <c r="GER30" s="116"/>
      <c r="GES30" s="116"/>
      <c r="GET30" s="116"/>
      <c r="GEU30" s="116"/>
      <c r="GEV30" s="116"/>
      <c r="GEW30" s="116"/>
      <c r="GEX30" s="116"/>
      <c r="GEY30" s="116"/>
      <c r="GEZ30" s="116"/>
      <c r="GFA30" s="116"/>
      <c r="GFB30" s="116"/>
      <c r="GFC30" s="116"/>
      <c r="GFD30" s="116"/>
      <c r="GFE30" s="116"/>
      <c r="GFF30" s="116"/>
      <c r="GFG30" s="116"/>
      <c r="GFH30" s="116"/>
      <c r="GFI30" s="116"/>
      <c r="GFJ30" s="116"/>
      <c r="GFK30" s="116"/>
      <c r="GFL30" s="116"/>
      <c r="GFM30" s="116"/>
      <c r="GFN30" s="116"/>
      <c r="GFO30" s="116"/>
      <c r="GFP30" s="116"/>
      <c r="GFQ30" s="116"/>
      <c r="GFR30" s="116"/>
      <c r="GFS30" s="116"/>
      <c r="GFT30" s="116"/>
      <c r="GFU30" s="116"/>
      <c r="GFV30" s="116"/>
      <c r="GFW30" s="116"/>
      <c r="GFX30" s="116"/>
      <c r="GFY30" s="116"/>
      <c r="GFZ30" s="116"/>
      <c r="GGA30" s="116"/>
      <c r="GGB30" s="116"/>
      <c r="GGC30" s="116"/>
      <c r="GGD30" s="116"/>
      <c r="GGE30" s="116"/>
      <c r="GGF30" s="116"/>
      <c r="GGG30" s="116"/>
      <c r="GGH30" s="116"/>
      <c r="GGI30" s="116"/>
      <c r="GGJ30" s="116"/>
      <c r="GGK30" s="116"/>
      <c r="GGL30" s="116"/>
      <c r="GGM30" s="116"/>
      <c r="GGN30" s="116"/>
      <c r="GGO30" s="116"/>
      <c r="GGP30" s="116"/>
      <c r="GGQ30" s="116"/>
      <c r="GGR30" s="116"/>
      <c r="GGS30" s="116"/>
      <c r="GGT30" s="116"/>
      <c r="GGU30" s="116"/>
      <c r="GGV30" s="116"/>
      <c r="GGW30" s="116"/>
      <c r="GGX30" s="116"/>
      <c r="GGY30" s="116"/>
      <c r="GGZ30" s="116"/>
      <c r="GHA30" s="116"/>
      <c r="GHB30" s="116"/>
      <c r="GHC30" s="116"/>
      <c r="GHD30" s="116"/>
      <c r="GHE30" s="116"/>
      <c r="GHF30" s="116"/>
      <c r="GHG30" s="116"/>
      <c r="GHH30" s="116"/>
      <c r="GHI30" s="116"/>
      <c r="GHJ30" s="116"/>
      <c r="GHK30" s="116"/>
      <c r="GHL30" s="116"/>
      <c r="GHM30" s="116"/>
      <c r="GHN30" s="116"/>
      <c r="GHO30" s="116"/>
      <c r="GHP30" s="116"/>
      <c r="GHQ30" s="116"/>
      <c r="GHR30" s="116"/>
      <c r="GHS30" s="116"/>
      <c r="GHT30" s="116"/>
      <c r="GHU30" s="116"/>
      <c r="GHV30" s="116"/>
      <c r="GHW30" s="116"/>
      <c r="GHX30" s="116"/>
      <c r="GHY30" s="116"/>
      <c r="GHZ30" s="116"/>
      <c r="GIA30" s="116"/>
      <c r="GIB30" s="116"/>
      <c r="GIC30" s="116"/>
      <c r="GID30" s="116"/>
      <c r="GIE30" s="116"/>
      <c r="GIF30" s="116"/>
      <c r="GIG30" s="116"/>
      <c r="GIH30" s="116"/>
      <c r="GII30" s="116"/>
      <c r="GIJ30" s="116"/>
      <c r="GIK30" s="116"/>
      <c r="GIL30" s="116"/>
      <c r="GIM30" s="116"/>
      <c r="GIN30" s="116"/>
      <c r="GIO30" s="116"/>
      <c r="GIP30" s="116"/>
      <c r="GIQ30" s="116"/>
      <c r="GIR30" s="116"/>
      <c r="GIS30" s="116"/>
      <c r="GIT30" s="116"/>
      <c r="GIU30" s="116"/>
      <c r="GIV30" s="116"/>
      <c r="GIW30" s="116"/>
      <c r="GIX30" s="116"/>
      <c r="GIY30" s="116"/>
      <c r="GIZ30" s="116"/>
      <c r="GJA30" s="116"/>
      <c r="GJB30" s="116"/>
      <c r="GJC30" s="116"/>
      <c r="GJD30" s="116"/>
      <c r="GJE30" s="116"/>
      <c r="GJF30" s="116"/>
      <c r="GJG30" s="116"/>
      <c r="GJH30" s="116"/>
      <c r="GJI30" s="116"/>
      <c r="GJJ30" s="116"/>
      <c r="GJK30" s="116"/>
      <c r="GJL30" s="116"/>
      <c r="GJM30" s="116"/>
      <c r="GJN30" s="116"/>
      <c r="GJO30" s="116"/>
      <c r="GJP30" s="116"/>
      <c r="GJQ30" s="116"/>
      <c r="GJR30" s="116"/>
      <c r="GJS30" s="116"/>
      <c r="GJT30" s="116"/>
      <c r="GJU30" s="116"/>
      <c r="GJV30" s="116"/>
      <c r="GJW30" s="116"/>
      <c r="GJX30" s="116"/>
      <c r="GJY30" s="116"/>
      <c r="GJZ30" s="116"/>
      <c r="GKA30" s="116"/>
      <c r="GKB30" s="116"/>
      <c r="GKC30" s="116"/>
      <c r="GKD30" s="116"/>
      <c r="GKE30" s="116"/>
      <c r="GKF30" s="116"/>
      <c r="GKG30" s="116"/>
      <c r="GKH30" s="116"/>
      <c r="GKI30" s="116"/>
      <c r="GKJ30" s="116"/>
      <c r="GKK30" s="116"/>
      <c r="GKL30" s="116"/>
      <c r="GKM30" s="116"/>
      <c r="GKN30" s="116"/>
      <c r="GKO30" s="116"/>
      <c r="GKP30" s="116"/>
      <c r="GKQ30" s="116"/>
      <c r="GKR30" s="116"/>
      <c r="GKS30" s="116"/>
      <c r="GKT30" s="116"/>
      <c r="GKU30" s="116"/>
      <c r="GKV30" s="116"/>
      <c r="GKW30" s="116"/>
      <c r="GKX30" s="116"/>
      <c r="GKY30" s="116"/>
      <c r="GKZ30" s="116"/>
      <c r="GLA30" s="116"/>
      <c r="GLB30" s="116"/>
      <c r="GLC30" s="116"/>
      <c r="GLD30" s="116"/>
      <c r="GLE30" s="116"/>
      <c r="GLF30" s="116"/>
      <c r="GLG30" s="116"/>
      <c r="GLH30" s="116"/>
      <c r="GLI30" s="116"/>
      <c r="GLJ30" s="116"/>
      <c r="GLK30" s="116"/>
      <c r="GLL30" s="116"/>
      <c r="GLM30" s="116"/>
      <c r="GLN30" s="116"/>
      <c r="GLO30" s="116"/>
      <c r="GLP30" s="116"/>
      <c r="GLQ30" s="116"/>
      <c r="GLR30" s="116"/>
      <c r="GLS30" s="116"/>
      <c r="GLT30" s="116"/>
      <c r="GLU30" s="116"/>
      <c r="GLV30" s="116"/>
      <c r="GLW30" s="116"/>
      <c r="GLX30" s="116"/>
      <c r="GLY30" s="116"/>
      <c r="GLZ30" s="116"/>
      <c r="GMA30" s="116"/>
      <c r="GMB30" s="116"/>
      <c r="GMC30" s="116"/>
      <c r="GMD30" s="116"/>
      <c r="GME30" s="116"/>
      <c r="GMF30" s="116"/>
      <c r="GMG30" s="116"/>
      <c r="GMH30" s="116"/>
      <c r="GMI30" s="116"/>
      <c r="GMJ30" s="116"/>
      <c r="GMK30" s="116"/>
      <c r="GML30" s="116"/>
      <c r="GMM30" s="116"/>
      <c r="GMN30" s="116"/>
      <c r="GMO30" s="116"/>
      <c r="GMP30" s="116"/>
      <c r="GMQ30" s="116"/>
      <c r="GMR30" s="116"/>
      <c r="GMS30" s="116"/>
      <c r="GMT30" s="116"/>
      <c r="GMU30" s="116"/>
      <c r="GMV30" s="116"/>
      <c r="GMW30" s="116"/>
      <c r="GMX30" s="116"/>
      <c r="GMY30" s="116"/>
      <c r="GMZ30" s="116"/>
      <c r="GNA30" s="116"/>
      <c r="GNB30" s="116"/>
      <c r="GNC30" s="116"/>
      <c r="GND30" s="116"/>
      <c r="GNE30" s="116"/>
      <c r="GNF30" s="116"/>
      <c r="GNG30" s="116"/>
      <c r="GNH30" s="116"/>
      <c r="GNI30" s="116"/>
      <c r="GNJ30" s="116"/>
      <c r="GNK30" s="116"/>
      <c r="GNL30" s="116"/>
      <c r="GNM30" s="116"/>
      <c r="GNN30" s="116"/>
      <c r="GNO30" s="116"/>
      <c r="GNP30" s="116"/>
      <c r="GNQ30" s="116"/>
      <c r="GNR30" s="116"/>
      <c r="GNS30" s="116"/>
      <c r="GNT30" s="116"/>
      <c r="GNU30" s="116"/>
      <c r="GNV30" s="116"/>
      <c r="GNW30" s="116"/>
      <c r="GNX30" s="116"/>
      <c r="GNY30" s="116"/>
      <c r="GNZ30" s="116"/>
      <c r="GOA30" s="116"/>
      <c r="GOB30" s="116"/>
      <c r="GOC30" s="116"/>
      <c r="GOD30" s="116"/>
      <c r="GOE30" s="116"/>
      <c r="GOF30" s="116"/>
      <c r="GOG30" s="116"/>
      <c r="GOH30" s="116"/>
      <c r="GOI30" s="116"/>
      <c r="GOJ30" s="116"/>
      <c r="GOK30" s="116"/>
      <c r="GOL30" s="116"/>
      <c r="GOM30" s="116"/>
      <c r="GON30" s="116"/>
      <c r="GOO30" s="116"/>
      <c r="GOP30" s="116"/>
      <c r="GOQ30" s="116"/>
      <c r="GOR30" s="116"/>
      <c r="GOS30" s="116"/>
      <c r="GOT30" s="116"/>
      <c r="GOU30" s="116"/>
      <c r="GOV30" s="116"/>
      <c r="GOW30" s="116"/>
      <c r="GOX30" s="116"/>
      <c r="GOY30" s="116"/>
      <c r="GOZ30" s="116"/>
      <c r="GPA30" s="116"/>
      <c r="GPB30" s="116"/>
      <c r="GPC30" s="116"/>
      <c r="GPD30" s="116"/>
      <c r="GPE30" s="116"/>
      <c r="GPF30" s="116"/>
      <c r="GPG30" s="116"/>
      <c r="GPH30" s="116"/>
      <c r="GPI30" s="116"/>
      <c r="GPJ30" s="116"/>
      <c r="GPK30" s="116"/>
      <c r="GPL30" s="116"/>
      <c r="GPM30" s="116"/>
      <c r="GPN30" s="116"/>
      <c r="GPO30" s="116"/>
      <c r="GPP30" s="116"/>
      <c r="GPQ30" s="116"/>
      <c r="GPR30" s="116"/>
      <c r="GPS30" s="116"/>
      <c r="GPT30" s="116"/>
      <c r="GPU30" s="116"/>
      <c r="GPV30" s="116"/>
      <c r="GPW30" s="116"/>
      <c r="GPX30" s="116"/>
      <c r="GPY30" s="116"/>
      <c r="GPZ30" s="116"/>
      <c r="GQA30" s="116"/>
      <c r="GQB30" s="116"/>
      <c r="GQC30" s="116"/>
      <c r="GQD30" s="116"/>
      <c r="GQE30" s="116"/>
      <c r="GQF30" s="116"/>
      <c r="GQG30" s="116"/>
      <c r="GQH30" s="116"/>
      <c r="GQI30" s="116"/>
      <c r="GQJ30" s="116"/>
      <c r="GQK30" s="116"/>
      <c r="GQL30" s="116"/>
      <c r="GQM30" s="116"/>
      <c r="GQN30" s="116"/>
      <c r="GQO30" s="116"/>
      <c r="GQP30" s="116"/>
      <c r="GQQ30" s="116"/>
      <c r="GQR30" s="116"/>
      <c r="GQS30" s="116"/>
      <c r="GQT30" s="116"/>
      <c r="GQU30" s="116"/>
      <c r="GQV30" s="116"/>
      <c r="GQW30" s="116"/>
      <c r="GQX30" s="116"/>
      <c r="GQY30" s="116"/>
      <c r="GQZ30" s="116"/>
      <c r="GRA30" s="116"/>
      <c r="GRB30" s="116"/>
      <c r="GRC30" s="116"/>
      <c r="GRD30" s="116"/>
      <c r="GRE30" s="116"/>
      <c r="GRF30" s="116"/>
      <c r="GRG30" s="116"/>
      <c r="GRH30" s="116"/>
      <c r="GRI30" s="116"/>
      <c r="GRJ30" s="116"/>
      <c r="GRK30" s="116"/>
      <c r="GRL30" s="116"/>
      <c r="GRM30" s="116"/>
      <c r="GRN30" s="116"/>
      <c r="GRO30" s="116"/>
      <c r="GRP30" s="116"/>
      <c r="GRQ30" s="116"/>
      <c r="GRR30" s="116"/>
      <c r="GRS30" s="116"/>
      <c r="GRT30" s="116"/>
      <c r="GRU30" s="116"/>
      <c r="GRV30" s="116"/>
      <c r="GRW30" s="116"/>
      <c r="GRX30" s="116"/>
      <c r="GRY30" s="116"/>
      <c r="GRZ30" s="116"/>
      <c r="GSA30" s="116"/>
      <c r="GSB30" s="116"/>
      <c r="GSC30" s="116"/>
      <c r="GSD30" s="116"/>
      <c r="GSE30" s="116"/>
      <c r="GSF30" s="116"/>
      <c r="GSG30" s="116"/>
      <c r="GSH30" s="116"/>
      <c r="GSI30" s="116"/>
      <c r="GSJ30" s="116"/>
      <c r="GSK30" s="116"/>
      <c r="GSL30" s="116"/>
      <c r="GSM30" s="116"/>
      <c r="GSN30" s="116"/>
      <c r="GSO30" s="116"/>
      <c r="GSP30" s="116"/>
      <c r="GSQ30" s="116"/>
      <c r="GSR30" s="116"/>
      <c r="GSS30" s="116"/>
      <c r="GST30" s="116"/>
      <c r="GSU30" s="116"/>
      <c r="GSV30" s="116"/>
      <c r="GSW30" s="116"/>
      <c r="GSX30" s="116"/>
      <c r="GSY30" s="116"/>
      <c r="GSZ30" s="116"/>
      <c r="GTA30" s="116"/>
      <c r="GTB30" s="116"/>
      <c r="GTC30" s="116"/>
      <c r="GTD30" s="116"/>
      <c r="GTE30" s="116"/>
      <c r="GTF30" s="116"/>
      <c r="GTG30" s="116"/>
      <c r="GTH30" s="116"/>
      <c r="GTI30" s="116"/>
      <c r="GTJ30" s="116"/>
      <c r="GTK30" s="116"/>
      <c r="GTL30" s="116"/>
      <c r="GTM30" s="116"/>
      <c r="GTN30" s="116"/>
      <c r="GTO30" s="116"/>
      <c r="GTP30" s="116"/>
      <c r="GTQ30" s="116"/>
      <c r="GTR30" s="116"/>
      <c r="GTS30" s="116"/>
      <c r="GTT30" s="116"/>
      <c r="GTU30" s="116"/>
      <c r="GTV30" s="116"/>
      <c r="GTW30" s="116"/>
      <c r="GTX30" s="116"/>
      <c r="GTY30" s="116"/>
      <c r="GTZ30" s="116"/>
      <c r="GUA30" s="116"/>
      <c r="GUB30" s="116"/>
      <c r="GUC30" s="116"/>
      <c r="GUD30" s="116"/>
      <c r="GUE30" s="116"/>
      <c r="GUF30" s="116"/>
      <c r="GUG30" s="116"/>
      <c r="GUH30" s="116"/>
      <c r="GUI30" s="116"/>
      <c r="GUJ30" s="116"/>
      <c r="GUK30" s="116"/>
      <c r="GUL30" s="116"/>
      <c r="GUM30" s="116"/>
      <c r="GUN30" s="116"/>
      <c r="GUO30" s="116"/>
      <c r="GUP30" s="116"/>
      <c r="GUQ30" s="116"/>
      <c r="GUR30" s="116"/>
      <c r="GUS30" s="116"/>
      <c r="GUT30" s="116"/>
      <c r="GUU30" s="116"/>
      <c r="GUV30" s="116"/>
      <c r="GUW30" s="116"/>
      <c r="GUX30" s="116"/>
      <c r="GUY30" s="116"/>
      <c r="GUZ30" s="116"/>
      <c r="GVA30" s="116"/>
      <c r="GVB30" s="116"/>
      <c r="GVC30" s="116"/>
      <c r="GVD30" s="116"/>
      <c r="GVE30" s="116"/>
      <c r="GVF30" s="116"/>
      <c r="GVG30" s="116"/>
      <c r="GVH30" s="116"/>
      <c r="GVI30" s="116"/>
      <c r="GVJ30" s="116"/>
      <c r="GVK30" s="116"/>
      <c r="GVL30" s="116"/>
      <c r="GVM30" s="116"/>
      <c r="GVN30" s="116"/>
      <c r="GVO30" s="116"/>
      <c r="GVP30" s="116"/>
      <c r="GVQ30" s="116"/>
      <c r="GVR30" s="116"/>
      <c r="GVS30" s="116"/>
      <c r="GVT30" s="116"/>
      <c r="GVU30" s="116"/>
      <c r="GVV30" s="116"/>
      <c r="GVW30" s="116"/>
      <c r="GVX30" s="116"/>
      <c r="GVY30" s="116"/>
      <c r="GVZ30" s="116"/>
      <c r="GWA30" s="116"/>
      <c r="GWB30" s="116"/>
      <c r="GWC30" s="116"/>
      <c r="GWD30" s="116"/>
      <c r="GWE30" s="116"/>
      <c r="GWF30" s="116"/>
      <c r="GWG30" s="116"/>
      <c r="GWH30" s="116"/>
      <c r="GWI30" s="116"/>
      <c r="GWJ30" s="116"/>
      <c r="GWK30" s="116"/>
      <c r="GWL30" s="116"/>
      <c r="GWM30" s="116"/>
      <c r="GWN30" s="116"/>
      <c r="GWO30" s="116"/>
      <c r="GWP30" s="116"/>
      <c r="GWQ30" s="116"/>
      <c r="GWR30" s="116"/>
      <c r="GWS30" s="116"/>
      <c r="GWT30" s="116"/>
      <c r="GWU30" s="116"/>
      <c r="GWV30" s="116"/>
      <c r="GWW30" s="116"/>
      <c r="GWX30" s="116"/>
      <c r="GWY30" s="116"/>
      <c r="GWZ30" s="116"/>
      <c r="GXA30" s="116"/>
      <c r="GXB30" s="116"/>
      <c r="GXC30" s="116"/>
      <c r="GXD30" s="116"/>
      <c r="GXE30" s="116"/>
      <c r="GXF30" s="116"/>
      <c r="GXG30" s="116"/>
      <c r="GXH30" s="116"/>
      <c r="GXI30" s="116"/>
      <c r="GXJ30" s="116"/>
      <c r="GXK30" s="116"/>
      <c r="GXL30" s="116"/>
      <c r="GXM30" s="116"/>
      <c r="GXN30" s="116"/>
      <c r="GXO30" s="116"/>
      <c r="GXP30" s="116"/>
      <c r="GXQ30" s="116"/>
      <c r="GXR30" s="116"/>
      <c r="GXS30" s="116"/>
      <c r="GXT30" s="116"/>
      <c r="GXU30" s="116"/>
      <c r="GXV30" s="116"/>
      <c r="GXW30" s="116"/>
      <c r="GXX30" s="116"/>
      <c r="GXY30" s="116"/>
      <c r="GXZ30" s="116"/>
      <c r="GYA30" s="116"/>
      <c r="GYB30" s="116"/>
      <c r="GYC30" s="116"/>
      <c r="GYD30" s="116"/>
      <c r="GYE30" s="116"/>
      <c r="GYF30" s="116"/>
      <c r="GYG30" s="116"/>
      <c r="GYH30" s="116"/>
      <c r="GYI30" s="116"/>
      <c r="GYJ30" s="116"/>
      <c r="GYK30" s="116"/>
      <c r="GYL30" s="116"/>
      <c r="GYM30" s="116"/>
      <c r="GYN30" s="116"/>
      <c r="GYO30" s="116"/>
      <c r="GYP30" s="116"/>
      <c r="GYQ30" s="116"/>
      <c r="GYR30" s="116"/>
      <c r="GYS30" s="116"/>
      <c r="GYT30" s="116"/>
      <c r="GYU30" s="116"/>
      <c r="GYV30" s="116"/>
      <c r="GYW30" s="116"/>
      <c r="GYX30" s="116"/>
      <c r="GYY30" s="116"/>
      <c r="GYZ30" s="116"/>
      <c r="GZA30" s="116"/>
      <c r="GZB30" s="116"/>
      <c r="GZC30" s="116"/>
      <c r="GZD30" s="116"/>
      <c r="GZE30" s="116"/>
      <c r="GZF30" s="116"/>
      <c r="GZG30" s="116"/>
      <c r="GZH30" s="116"/>
      <c r="GZI30" s="116"/>
      <c r="GZJ30" s="116"/>
      <c r="GZK30" s="116"/>
      <c r="GZL30" s="116"/>
      <c r="GZM30" s="116"/>
      <c r="GZN30" s="116"/>
      <c r="GZO30" s="116"/>
      <c r="GZP30" s="116"/>
      <c r="GZQ30" s="116"/>
      <c r="GZR30" s="116"/>
      <c r="GZS30" s="116"/>
      <c r="GZT30" s="116"/>
      <c r="GZU30" s="116"/>
      <c r="GZV30" s="116"/>
      <c r="GZW30" s="116"/>
      <c r="GZX30" s="116"/>
      <c r="GZY30" s="116"/>
      <c r="GZZ30" s="116"/>
      <c r="HAA30" s="116"/>
      <c r="HAB30" s="116"/>
      <c r="HAC30" s="116"/>
      <c r="HAD30" s="116"/>
      <c r="HAE30" s="116"/>
      <c r="HAF30" s="116"/>
      <c r="HAG30" s="116"/>
      <c r="HAH30" s="116"/>
      <c r="HAI30" s="116"/>
      <c r="HAJ30" s="116"/>
      <c r="HAK30" s="116"/>
      <c r="HAL30" s="116"/>
      <c r="HAM30" s="116"/>
      <c r="HAN30" s="116"/>
      <c r="HAO30" s="116"/>
      <c r="HAP30" s="116"/>
      <c r="HAQ30" s="116"/>
      <c r="HAR30" s="116"/>
      <c r="HAS30" s="116"/>
      <c r="HAT30" s="116"/>
      <c r="HAU30" s="116"/>
      <c r="HAV30" s="116"/>
      <c r="HAW30" s="116"/>
      <c r="HAX30" s="116"/>
      <c r="HAY30" s="116"/>
      <c r="HAZ30" s="116"/>
      <c r="HBA30" s="116"/>
      <c r="HBB30" s="116"/>
      <c r="HBC30" s="116"/>
      <c r="HBD30" s="116"/>
      <c r="HBE30" s="116"/>
      <c r="HBF30" s="116"/>
      <c r="HBG30" s="116"/>
      <c r="HBH30" s="116"/>
      <c r="HBI30" s="116"/>
      <c r="HBJ30" s="116"/>
      <c r="HBK30" s="116"/>
      <c r="HBL30" s="116"/>
      <c r="HBM30" s="116"/>
      <c r="HBN30" s="116"/>
      <c r="HBO30" s="116"/>
      <c r="HBP30" s="116"/>
      <c r="HBQ30" s="116"/>
      <c r="HBR30" s="116"/>
      <c r="HBS30" s="116"/>
      <c r="HBT30" s="116"/>
      <c r="HBU30" s="116"/>
      <c r="HBV30" s="116"/>
      <c r="HBW30" s="116"/>
      <c r="HBX30" s="116"/>
      <c r="HBY30" s="116"/>
      <c r="HBZ30" s="116"/>
      <c r="HCA30" s="116"/>
      <c r="HCB30" s="116"/>
      <c r="HCC30" s="116"/>
      <c r="HCD30" s="116"/>
      <c r="HCE30" s="116"/>
      <c r="HCF30" s="116"/>
      <c r="HCG30" s="116"/>
      <c r="HCH30" s="116"/>
      <c r="HCI30" s="116"/>
      <c r="HCJ30" s="116"/>
      <c r="HCK30" s="116"/>
      <c r="HCL30" s="116"/>
      <c r="HCM30" s="116"/>
      <c r="HCN30" s="116"/>
      <c r="HCO30" s="116"/>
      <c r="HCP30" s="116"/>
      <c r="HCQ30" s="116"/>
      <c r="HCR30" s="116"/>
      <c r="HCS30" s="116"/>
      <c r="HCT30" s="116"/>
      <c r="HCU30" s="116"/>
      <c r="HCV30" s="116"/>
      <c r="HCW30" s="116"/>
      <c r="HCX30" s="116"/>
      <c r="HCY30" s="116"/>
      <c r="HCZ30" s="116"/>
      <c r="HDA30" s="116"/>
      <c r="HDB30" s="116"/>
      <c r="HDC30" s="116"/>
      <c r="HDD30" s="116"/>
      <c r="HDE30" s="116"/>
      <c r="HDF30" s="116"/>
      <c r="HDG30" s="116"/>
      <c r="HDH30" s="116"/>
      <c r="HDI30" s="116"/>
      <c r="HDJ30" s="116"/>
      <c r="HDK30" s="116"/>
      <c r="HDL30" s="116"/>
      <c r="HDM30" s="116"/>
      <c r="HDN30" s="116"/>
      <c r="HDO30" s="116"/>
      <c r="HDP30" s="116"/>
      <c r="HDQ30" s="116"/>
      <c r="HDR30" s="116"/>
      <c r="HDS30" s="116"/>
      <c r="HDT30" s="116"/>
      <c r="HDU30" s="116"/>
      <c r="HDV30" s="116"/>
      <c r="HDW30" s="116"/>
      <c r="HDX30" s="116"/>
      <c r="HDY30" s="116"/>
      <c r="HDZ30" s="116"/>
      <c r="HEA30" s="116"/>
      <c r="HEB30" s="116"/>
      <c r="HEC30" s="116"/>
      <c r="HED30" s="116"/>
      <c r="HEE30" s="116"/>
      <c r="HEF30" s="116"/>
      <c r="HEG30" s="116"/>
      <c r="HEH30" s="116"/>
      <c r="HEI30" s="116"/>
      <c r="HEJ30" s="116"/>
      <c r="HEK30" s="116"/>
      <c r="HEL30" s="116"/>
      <c r="HEM30" s="116"/>
      <c r="HEN30" s="116"/>
      <c r="HEO30" s="116"/>
      <c r="HEP30" s="116"/>
      <c r="HEQ30" s="116"/>
      <c r="HER30" s="116"/>
      <c r="HES30" s="116"/>
      <c r="HET30" s="116"/>
      <c r="HEU30" s="116"/>
      <c r="HEV30" s="116"/>
      <c r="HEW30" s="116"/>
      <c r="HEX30" s="116"/>
      <c r="HEY30" s="116"/>
      <c r="HEZ30" s="116"/>
      <c r="HFA30" s="116"/>
      <c r="HFB30" s="116"/>
      <c r="HFC30" s="116"/>
      <c r="HFD30" s="116"/>
      <c r="HFE30" s="116"/>
      <c r="HFF30" s="116"/>
      <c r="HFG30" s="116"/>
      <c r="HFH30" s="116"/>
      <c r="HFI30" s="116"/>
      <c r="HFJ30" s="116"/>
      <c r="HFK30" s="116"/>
      <c r="HFL30" s="116"/>
      <c r="HFM30" s="116"/>
      <c r="HFN30" s="116"/>
      <c r="HFO30" s="116"/>
      <c r="HFP30" s="116"/>
      <c r="HFQ30" s="116"/>
      <c r="HFR30" s="116"/>
      <c r="HFS30" s="116"/>
      <c r="HFT30" s="116"/>
      <c r="HFU30" s="116"/>
      <c r="HFV30" s="116"/>
      <c r="HFW30" s="116"/>
      <c r="HFX30" s="116"/>
      <c r="HFY30" s="116"/>
      <c r="HFZ30" s="116"/>
      <c r="HGA30" s="116"/>
      <c r="HGB30" s="116"/>
      <c r="HGC30" s="116"/>
      <c r="HGD30" s="116"/>
      <c r="HGE30" s="116"/>
      <c r="HGF30" s="116"/>
      <c r="HGG30" s="116"/>
      <c r="HGH30" s="116"/>
      <c r="HGI30" s="116"/>
      <c r="HGJ30" s="116"/>
      <c r="HGK30" s="116"/>
      <c r="HGL30" s="116"/>
      <c r="HGM30" s="116"/>
      <c r="HGN30" s="116"/>
      <c r="HGO30" s="116"/>
      <c r="HGP30" s="116"/>
      <c r="HGQ30" s="116"/>
      <c r="HGR30" s="116"/>
      <c r="HGS30" s="116"/>
      <c r="HGT30" s="116"/>
      <c r="HGU30" s="116"/>
      <c r="HGV30" s="116"/>
      <c r="HGW30" s="116"/>
      <c r="HGX30" s="116"/>
      <c r="HGY30" s="116"/>
      <c r="HGZ30" s="116"/>
      <c r="HHA30" s="116"/>
      <c r="HHB30" s="116"/>
      <c r="HHC30" s="116"/>
      <c r="HHD30" s="116"/>
      <c r="HHE30" s="116"/>
      <c r="HHF30" s="116"/>
      <c r="HHG30" s="116"/>
      <c r="HHH30" s="116"/>
      <c r="HHI30" s="116"/>
      <c r="HHJ30" s="116"/>
      <c r="HHK30" s="116"/>
      <c r="HHL30" s="116"/>
      <c r="HHM30" s="116"/>
      <c r="HHN30" s="116"/>
      <c r="HHO30" s="116"/>
      <c r="HHP30" s="116"/>
      <c r="HHQ30" s="116"/>
      <c r="HHR30" s="116"/>
      <c r="HHS30" s="116"/>
      <c r="HHT30" s="116"/>
      <c r="HHU30" s="116"/>
      <c r="HHV30" s="116"/>
      <c r="HHW30" s="116"/>
      <c r="HHX30" s="116"/>
      <c r="HHY30" s="116"/>
      <c r="HHZ30" s="116"/>
      <c r="HIA30" s="116"/>
      <c r="HIB30" s="116"/>
      <c r="HIC30" s="116"/>
      <c r="HID30" s="116"/>
      <c r="HIE30" s="116"/>
      <c r="HIF30" s="116"/>
      <c r="HIG30" s="116"/>
      <c r="HIH30" s="116"/>
      <c r="HII30" s="116"/>
      <c r="HIJ30" s="116"/>
      <c r="HIK30" s="116"/>
      <c r="HIL30" s="116"/>
      <c r="HIM30" s="116"/>
      <c r="HIN30" s="116"/>
      <c r="HIO30" s="116"/>
      <c r="HIP30" s="116"/>
      <c r="HIQ30" s="116"/>
      <c r="HIR30" s="116"/>
      <c r="HIS30" s="116"/>
      <c r="HIT30" s="116"/>
      <c r="HIU30" s="116"/>
      <c r="HIV30" s="116"/>
      <c r="HIW30" s="116"/>
      <c r="HIX30" s="116"/>
      <c r="HIY30" s="116"/>
      <c r="HIZ30" s="116"/>
      <c r="HJA30" s="116"/>
      <c r="HJB30" s="116"/>
      <c r="HJC30" s="116"/>
      <c r="HJD30" s="116"/>
      <c r="HJE30" s="116"/>
      <c r="HJF30" s="116"/>
      <c r="HJG30" s="116"/>
      <c r="HJH30" s="116"/>
      <c r="HJI30" s="116"/>
      <c r="HJJ30" s="116"/>
      <c r="HJK30" s="116"/>
      <c r="HJL30" s="116"/>
      <c r="HJM30" s="116"/>
      <c r="HJN30" s="116"/>
      <c r="HJO30" s="116"/>
      <c r="HJP30" s="116"/>
      <c r="HJQ30" s="116"/>
      <c r="HJR30" s="116"/>
      <c r="HJS30" s="116"/>
      <c r="HJT30" s="116"/>
      <c r="HJU30" s="116"/>
      <c r="HJV30" s="116"/>
      <c r="HJW30" s="116"/>
      <c r="HJX30" s="116"/>
      <c r="HJY30" s="116"/>
      <c r="HJZ30" s="116"/>
      <c r="HKA30" s="116"/>
      <c r="HKB30" s="116"/>
      <c r="HKC30" s="116"/>
      <c r="HKD30" s="116"/>
      <c r="HKE30" s="116"/>
      <c r="HKF30" s="116"/>
      <c r="HKG30" s="116"/>
      <c r="HKH30" s="116"/>
      <c r="HKI30" s="116"/>
      <c r="HKJ30" s="116"/>
      <c r="HKK30" s="116"/>
      <c r="HKL30" s="116"/>
      <c r="HKM30" s="116"/>
      <c r="HKN30" s="116"/>
      <c r="HKO30" s="116"/>
      <c r="HKP30" s="116"/>
      <c r="HKQ30" s="116"/>
      <c r="HKR30" s="116"/>
      <c r="HKS30" s="116"/>
      <c r="HKT30" s="116"/>
      <c r="HKU30" s="116"/>
      <c r="HKV30" s="116"/>
      <c r="HKW30" s="116"/>
      <c r="HKX30" s="116"/>
      <c r="HKY30" s="116"/>
      <c r="HKZ30" s="116"/>
      <c r="HLA30" s="116"/>
      <c r="HLB30" s="116"/>
      <c r="HLC30" s="116"/>
      <c r="HLD30" s="116"/>
      <c r="HLE30" s="116"/>
      <c r="HLF30" s="116"/>
      <c r="HLG30" s="116"/>
      <c r="HLH30" s="116"/>
      <c r="HLI30" s="116"/>
      <c r="HLJ30" s="116"/>
      <c r="HLK30" s="116"/>
      <c r="HLL30" s="116"/>
      <c r="HLM30" s="116"/>
      <c r="HLN30" s="116"/>
      <c r="HLO30" s="116"/>
      <c r="HLP30" s="116"/>
      <c r="HLQ30" s="116"/>
      <c r="HLR30" s="116"/>
      <c r="HLS30" s="116"/>
      <c r="HLT30" s="116"/>
      <c r="HLU30" s="116"/>
      <c r="HLV30" s="116"/>
      <c r="HLW30" s="116"/>
      <c r="HLX30" s="116"/>
      <c r="HLY30" s="116"/>
      <c r="HLZ30" s="116"/>
      <c r="HMA30" s="116"/>
      <c r="HMB30" s="116"/>
      <c r="HMC30" s="116"/>
      <c r="HMD30" s="116"/>
      <c r="HME30" s="116"/>
      <c r="HMF30" s="116"/>
      <c r="HMG30" s="116"/>
      <c r="HMH30" s="116"/>
      <c r="HMI30" s="116"/>
      <c r="HMJ30" s="116"/>
      <c r="HMK30" s="116"/>
      <c r="HML30" s="116"/>
      <c r="HMM30" s="116"/>
      <c r="HMN30" s="116"/>
      <c r="HMO30" s="116"/>
      <c r="HMP30" s="116"/>
      <c r="HMQ30" s="116"/>
      <c r="HMR30" s="116"/>
      <c r="HMS30" s="116"/>
      <c r="HMT30" s="116"/>
      <c r="HMU30" s="116"/>
      <c r="HMV30" s="116"/>
      <c r="HMW30" s="116"/>
      <c r="HMX30" s="116"/>
      <c r="HMY30" s="116"/>
      <c r="HMZ30" s="116"/>
      <c r="HNA30" s="116"/>
      <c r="HNB30" s="116"/>
      <c r="HNC30" s="116"/>
      <c r="HND30" s="116"/>
      <c r="HNE30" s="116"/>
      <c r="HNF30" s="116"/>
      <c r="HNG30" s="116"/>
      <c r="HNH30" s="116"/>
      <c r="HNI30" s="116"/>
      <c r="HNJ30" s="116"/>
      <c r="HNK30" s="116"/>
      <c r="HNL30" s="116"/>
      <c r="HNM30" s="116"/>
      <c r="HNN30" s="116"/>
      <c r="HNO30" s="116"/>
      <c r="HNP30" s="116"/>
      <c r="HNQ30" s="116"/>
      <c r="HNR30" s="116"/>
      <c r="HNS30" s="116"/>
      <c r="HNT30" s="116"/>
      <c r="HNU30" s="116"/>
      <c r="HNV30" s="116"/>
      <c r="HNW30" s="116"/>
      <c r="HNX30" s="116"/>
      <c r="HNY30" s="116"/>
      <c r="HNZ30" s="116"/>
      <c r="HOA30" s="116"/>
      <c r="HOB30" s="116"/>
      <c r="HOC30" s="116"/>
      <c r="HOD30" s="116"/>
      <c r="HOE30" s="116"/>
      <c r="HOF30" s="116"/>
      <c r="HOG30" s="116"/>
      <c r="HOH30" s="116"/>
      <c r="HOI30" s="116"/>
      <c r="HOJ30" s="116"/>
      <c r="HOK30" s="116"/>
      <c r="HOL30" s="116"/>
      <c r="HOM30" s="116"/>
      <c r="HON30" s="116"/>
      <c r="HOO30" s="116"/>
      <c r="HOP30" s="116"/>
      <c r="HOQ30" s="116"/>
      <c r="HOR30" s="116"/>
      <c r="HOS30" s="116"/>
      <c r="HOT30" s="116"/>
      <c r="HOU30" s="116"/>
      <c r="HOV30" s="116"/>
      <c r="HOW30" s="116"/>
      <c r="HOX30" s="116"/>
      <c r="HOY30" s="116"/>
      <c r="HOZ30" s="116"/>
      <c r="HPA30" s="116"/>
      <c r="HPB30" s="116"/>
      <c r="HPC30" s="116"/>
      <c r="HPD30" s="116"/>
      <c r="HPE30" s="116"/>
      <c r="HPF30" s="116"/>
      <c r="HPG30" s="116"/>
      <c r="HPH30" s="116"/>
      <c r="HPI30" s="116"/>
      <c r="HPJ30" s="116"/>
      <c r="HPK30" s="116"/>
      <c r="HPL30" s="116"/>
      <c r="HPM30" s="116"/>
      <c r="HPN30" s="116"/>
      <c r="HPO30" s="116"/>
      <c r="HPP30" s="116"/>
      <c r="HPQ30" s="116"/>
      <c r="HPR30" s="116"/>
      <c r="HPS30" s="116"/>
      <c r="HPT30" s="116"/>
      <c r="HPU30" s="116"/>
      <c r="HPV30" s="116"/>
      <c r="HPW30" s="116"/>
      <c r="HPX30" s="116"/>
      <c r="HPY30" s="116"/>
      <c r="HPZ30" s="116"/>
      <c r="HQA30" s="116"/>
      <c r="HQB30" s="116"/>
      <c r="HQC30" s="116"/>
      <c r="HQD30" s="116"/>
      <c r="HQE30" s="116"/>
      <c r="HQF30" s="116"/>
      <c r="HQG30" s="116"/>
      <c r="HQH30" s="116"/>
      <c r="HQI30" s="116"/>
      <c r="HQJ30" s="116"/>
      <c r="HQK30" s="116"/>
      <c r="HQL30" s="116"/>
      <c r="HQM30" s="116"/>
      <c r="HQN30" s="116"/>
      <c r="HQO30" s="116"/>
      <c r="HQP30" s="116"/>
      <c r="HQQ30" s="116"/>
      <c r="HQR30" s="116"/>
      <c r="HQS30" s="116"/>
      <c r="HQT30" s="116"/>
      <c r="HQU30" s="116"/>
      <c r="HQV30" s="116"/>
      <c r="HQW30" s="116"/>
      <c r="HQX30" s="116"/>
      <c r="HQY30" s="116"/>
      <c r="HQZ30" s="116"/>
      <c r="HRA30" s="116"/>
      <c r="HRB30" s="116"/>
      <c r="HRC30" s="116"/>
      <c r="HRD30" s="116"/>
      <c r="HRE30" s="116"/>
      <c r="HRF30" s="116"/>
      <c r="HRG30" s="116"/>
      <c r="HRH30" s="116"/>
      <c r="HRI30" s="116"/>
      <c r="HRJ30" s="116"/>
      <c r="HRK30" s="116"/>
      <c r="HRL30" s="116"/>
      <c r="HRM30" s="116"/>
      <c r="HRN30" s="116"/>
      <c r="HRO30" s="116"/>
      <c r="HRP30" s="116"/>
      <c r="HRQ30" s="116"/>
      <c r="HRR30" s="116"/>
      <c r="HRS30" s="116"/>
      <c r="HRT30" s="116"/>
      <c r="HRU30" s="116"/>
      <c r="HRV30" s="116"/>
      <c r="HRW30" s="116"/>
      <c r="HRX30" s="116"/>
      <c r="HRY30" s="116"/>
      <c r="HRZ30" s="116"/>
      <c r="HSA30" s="116"/>
      <c r="HSB30" s="116"/>
      <c r="HSC30" s="116"/>
      <c r="HSD30" s="116"/>
      <c r="HSE30" s="116"/>
      <c r="HSF30" s="116"/>
      <c r="HSG30" s="116"/>
      <c r="HSH30" s="116"/>
      <c r="HSI30" s="116"/>
      <c r="HSJ30" s="116"/>
      <c r="HSK30" s="116"/>
      <c r="HSL30" s="116"/>
      <c r="HSM30" s="116"/>
      <c r="HSN30" s="116"/>
      <c r="HSO30" s="116"/>
      <c r="HSP30" s="116"/>
      <c r="HSQ30" s="116"/>
      <c r="HSR30" s="116"/>
      <c r="HSS30" s="116"/>
      <c r="HST30" s="116"/>
      <c r="HSU30" s="116"/>
      <c r="HSV30" s="116"/>
      <c r="HSW30" s="116"/>
      <c r="HSX30" s="116"/>
      <c r="HSY30" s="116"/>
      <c r="HSZ30" s="116"/>
      <c r="HTA30" s="116"/>
      <c r="HTB30" s="116"/>
      <c r="HTC30" s="116"/>
      <c r="HTD30" s="116"/>
      <c r="HTE30" s="116"/>
      <c r="HTF30" s="116"/>
      <c r="HTG30" s="116"/>
      <c r="HTH30" s="116"/>
      <c r="HTI30" s="116"/>
      <c r="HTJ30" s="116"/>
      <c r="HTK30" s="116"/>
      <c r="HTL30" s="116"/>
      <c r="HTM30" s="116"/>
      <c r="HTN30" s="116"/>
      <c r="HTO30" s="116"/>
      <c r="HTP30" s="116"/>
      <c r="HTQ30" s="116"/>
      <c r="HTR30" s="116"/>
      <c r="HTS30" s="116"/>
      <c r="HTT30" s="116"/>
      <c r="HTU30" s="116"/>
      <c r="HTV30" s="116"/>
      <c r="HTW30" s="116"/>
      <c r="HTX30" s="116"/>
      <c r="HTY30" s="116"/>
      <c r="HTZ30" s="116"/>
      <c r="HUA30" s="116"/>
      <c r="HUB30" s="116"/>
      <c r="HUC30" s="116"/>
      <c r="HUD30" s="116"/>
      <c r="HUE30" s="116"/>
      <c r="HUF30" s="116"/>
      <c r="HUG30" s="116"/>
      <c r="HUH30" s="116"/>
      <c r="HUI30" s="116"/>
      <c r="HUJ30" s="116"/>
      <c r="HUK30" s="116"/>
      <c r="HUL30" s="116"/>
      <c r="HUM30" s="116"/>
      <c r="HUN30" s="116"/>
      <c r="HUO30" s="116"/>
      <c r="HUP30" s="116"/>
      <c r="HUQ30" s="116"/>
      <c r="HUR30" s="116"/>
      <c r="HUS30" s="116"/>
      <c r="HUT30" s="116"/>
      <c r="HUU30" s="116"/>
      <c r="HUV30" s="116"/>
      <c r="HUW30" s="116"/>
      <c r="HUX30" s="116"/>
      <c r="HUY30" s="116"/>
      <c r="HUZ30" s="116"/>
      <c r="HVA30" s="116"/>
      <c r="HVB30" s="116"/>
      <c r="HVC30" s="116"/>
      <c r="HVD30" s="116"/>
      <c r="HVE30" s="116"/>
      <c r="HVF30" s="116"/>
      <c r="HVG30" s="116"/>
      <c r="HVH30" s="116"/>
      <c r="HVI30" s="116"/>
      <c r="HVJ30" s="116"/>
      <c r="HVK30" s="116"/>
      <c r="HVL30" s="116"/>
      <c r="HVM30" s="116"/>
      <c r="HVN30" s="116"/>
      <c r="HVO30" s="116"/>
      <c r="HVP30" s="116"/>
      <c r="HVQ30" s="116"/>
      <c r="HVR30" s="116"/>
      <c r="HVS30" s="116"/>
      <c r="HVT30" s="116"/>
      <c r="HVU30" s="116"/>
      <c r="HVV30" s="116"/>
      <c r="HVW30" s="116"/>
      <c r="HVX30" s="116"/>
      <c r="HVY30" s="116"/>
      <c r="HVZ30" s="116"/>
      <c r="HWA30" s="116"/>
      <c r="HWB30" s="116"/>
      <c r="HWC30" s="116"/>
      <c r="HWD30" s="116"/>
      <c r="HWE30" s="116"/>
      <c r="HWF30" s="116"/>
      <c r="HWG30" s="116"/>
      <c r="HWH30" s="116"/>
      <c r="HWI30" s="116"/>
      <c r="HWJ30" s="116"/>
      <c r="HWK30" s="116"/>
      <c r="HWL30" s="116"/>
      <c r="HWM30" s="116"/>
      <c r="HWN30" s="116"/>
      <c r="HWO30" s="116"/>
      <c r="HWP30" s="116"/>
      <c r="HWQ30" s="116"/>
      <c r="HWR30" s="116"/>
      <c r="HWS30" s="116"/>
      <c r="HWT30" s="116"/>
      <c r="HWU30" s="116"/>
      <c r="HWV30" s="116"/>
      <c r="HWW30" s="116"/>
      <c r="HWX30" s="116"/>
      <c r="HWY30" s="116"/>
      <c r="HWZ30" s="116"/>
      <c r="HXA30" s="116"/>
      <c r="HXB30" s="116"/>
      <c r="HXC30" s="116"/>
      <c r="HXD30" s="116"/>
      <c r="HXE30" s="116"/>
      <c r="HXF30" s="116"/>
      <c r="HXG30" s="116"/>
      <c r="HXH30" s="116"/>
      <c r="HXI30" s="116"/>
      <c r="HXJ30" s="116"/>
      <c r="HXK30" s="116"/>
      <c r="HXL30" s="116"/>
      <c r="HXM30" s="116"/>
      <c r="HXN30" s="116"/>
      <c r="HXO30" s="116"/>
      <c r="HXP30" s="116"/>
      <c r="HXQ30" s="116"/>
      <c r="HXR30" s="116"/>
      <c r="HXS30" s="116"/>
      <c r="HXT30" s="116"/>
      <c r="HXU30" s="116"/>
      <c r="HXV30" s="116"/>
      <c r="HXW30" s="116"/>
      <c r="HXX30" s="116"/>
      <c r="HXY30" s="116"/>
      <c r="HXZ30" s="116"/>
      <c r="HYA30" s="116"/>
      <c r="HYB30" s="116"/>
      <c r="HYC30" s="116"/>
      <c r="HYD30" s="116"/>
      <c r="HYE30" s="116"/>
      <c r="HYF30" s="116"/>
      <c r="HYG30" s="116"/>
      <c r="HYH30" s="116"/>
      <c r="HYI30" s="116"/>
      <c r="HYJ30" s="116"/>
      <c r="HYK30" s="116"/>
      <c r="HYL30" s="116"/>
      <c r="HYM30" s="116"/>
      <c r="HYN30" s="116"/>
      <c r="HYO30" s="116"/>
      <c r="HYP30" s="116"/>
      <c r="HYQ30" s="116"/>
      <c r="HYR30" s="116"/>
      <c r="HYS30" s="116"/>
      <c r="HYT30" s="116"/>
      <c r="HYU30" s="116"/>
      <c r="HYV30" s="116"/>
      <c r="HYW30" s="116"/>
      <c r="HYX30" s="116"/>
      <c r="HYY30" s="116"/>
      <c r="HYZ30" s="116"/>
      <c r="HZA30" s="116"/>
      <c r="HZB30" s="116"/>
      <c r="HZC30" s="116"/>
      <c r="HZD30" s="116"/>
      <c r="HZE30" s="116"/>
      <c r="HZF30" s="116"/>
      <c r="HZG30" s="116"/>
      <c r="HZH30" s="116"/>
      <c r="HZI30" s="116"/>
      <c r="HZJ30" s="116"/>
      <c r="HZK30" s="116"/>
      <c r="HZL30" s="116"/>
      <c r="HZM30" s="116"/>
      <c r="HZN30" s="116"/>
      <c r="HZO30" s="116"/>
      <c r="HZP30" s="116"/>
      <c r="HZQ30" s="116"/>
      <c r="HZR30" s="116"/>
      <c r="HZS30" s="116"/>
      <c r="HZT30" s="116"/>
      <c r="HZU30" s="116"/>
      <c r="HZV30" s="116"/>
      <c r="HZW30" s="116"/>
      <c r="HZX30" s="116"/>
      <c r="HZY30" s="116"/>
      <c r="HZZ30" s="116"/>
      <c r="IAA30" s="116"/>
      <c r="IAB30" s="116"/>
      <c r="IAC30" s="116"/>
      <c r="IAD30" s="116"/>
      <c r="IAE30" s="116"/>
      <c r="IAF30" s="116"/>
      <c r="IAG30" s="116"/>
      <c r="IAH30" s="116"/>
      <c r="IAI30" s="116"/>
      <c r="IAJ30" s="116"/>
      <c r="IAK30" s="116"/>
      <c r="IAL30" s="116"/>
      <c r="IAM30" s="116"/>
      <c r="IAN30" s="116"/>
      <c r="IAO30" s="116"/>
      <c r="IAP30" s="116"/>
      <c r="IAQ30" s="116"/>
      <c r="IAR30" s="116"/>
      <c r="IAS30" s="116"/>
      <c r="IAT30" s="116"/>
      <c r="IAU30" s="116"/>
      <c r="IAV30" s="116"/>
      <c r="IAW30" s="116"/>
      <c r="IAX30" s="116"/>
      <c r="IAY30" s="116"/>
      <c r="IAZ30" s="116"/>
      <c r="IBA30" s="116"/>
      <c r="IBB30" s="116"/>
      <c r="IBC30" s="116"/>
      <c r="IBD30" s="116"/>
      <c r="IBE30" s="116"/>
      <c r="IBF30" s="116"/>
      <c r="IBG30" s="116"/>
      <c r="IBH30" s="116"/>
      <c r="IBI30" s="116"/>
      <c r="IBJ30" s="116"/>
      <c r="IBK30" s="116"/>
      <c r="IBL30" s="116"/>
      <c r="IBM30" s="116"/>
      <c r="IBN30" s="116"/>
      <c r="IBO30" s="116"/>
      <c r="IBP30" s="116"/>
      <c r="IBQ30" s="116"/>
      <c r="IBR30" s="116"/>
      <c r="IBS30" s="116"/>
      <c r="IBT30" s="116"/>
      <c r="IBU30" s="116"/>
      <c r="IBV30" s="116"/>
      <c r="IBW30" s="116"/>
      <c r="IBX30" s="116"/>
      <c r="IBY30" s="116"/>
      <c r="IBZ30" s="116"/>
      <c r="ICA30" s="116"/>
      <c r="ICB30" s="116"/>
      <c r="ICC30" s="116"/>
      <c r="ICD30" s="116"/>
      <c r="ICE30" s="116"/>
      <c r="ICF30" s="116"/>
      <c r="ICG30" s="116"/>
      <c r="ICH30" s="116"/>
      <c r="ICI30" s="116"/>
      <c r="ICJ30" s="116"/>
      <c r="ICK30" s="116"/>
      <c r="ICL30" s="116"/>
      <c r="ICM30" s="116"/>
      <c r="ICN30" s="116"/>
      <c r="ICO30" s="116"/>
      <c r="ICP30" s="116"/>
      <c r="ICQ30" s="116"/>
      <c r="ICR30" s="116"/>
      <c r="ICS30" s="116"/>
      <c r="ICT30" s="116"/>
      <c r="ICU30" s="116"/>
      <c r="ICV30" s="116"/>
      <c r="ICW30" s="116"/>
      <c r="ICX30" s="116"/>
      <c r="ICY30" s="116"/>
      <c r="ICZ30" s="116"/>
      <c r="IDA30" s="116"/>
      <c r="IDB30" s="116"/>
      <c r="IDC30" s="116"/>
      <c r="IDD30" s="116"/>
      <c r="IDE30" s="116"/>
      <c r="IDF30" s="116"/>
      <c r="IDG30" s="116"/>
      <c r="IDH30" s="116"/>
      <c r="IDI30" s="116"/>
      <c r="IDJ30" s="116"/>
      <c r="IDK30" s="116"/>
      <c r="IDL30" s="116"/>
      <c r="IDM30" s="116"/>
      <c r="IDN30" s="116"/>
      <c r="IDO30" s="116"/>
      <c r="IDP30" s="116"/>
      <c r="IDQ30" s="116"/>
      <c r="IDR30" s="116"/>
      <c r="IDS30" s="116"/>
      <c r="IDT30" s="116"/>
      <c r="IDU30" s="116"/>
      <c r="IDV30" s="116"/>
      <c r="IDW30" s="116"/>
      <c r="IDX30" s="116"/>
      <c r="IDY30" s="116"/>
      <c r="IDZ30" s="116"/>
      <c r="IEA30" s="116"/>
      <c r="IEB30" s="116"/>
      <c r="IEC30" s="116"/>
      <c r="IED30" s="116"/>
      <c r="IEE30" s="116"/>
      <c r="IEF30" s="116"/>
      <c r="IEG30" s="116"/>
      <c r="IEH30" s="116"/>
      <c r="IEI30" s="116"/>
      <c r="IEJ30" s="116"/>
      <c r="IEK30" s="116"/>
      <c r="IEL30" s="116"/>
      <c r="IEM30" s="116"/>
      <c r="IEN30" s="116"/>
      <c r="IEO30" s="116"/>
      <c r="IEP30" s="116"/>
      <c r="IEQ30" s="116"/>
      <c r="IER30" s="116"/>
      <c r="IES30" s="116"/>
      <c r="IET30" s="116"/>
      <c r="IEU30" s="116"/>
      <c r="IEV30" s="116"/>
      <c r="IEW30" s="116"/>
      <c r="IEX30" s="116"/>
      <c r="IEY30" s="116"/>
      <c r="IEZ30" s="116"/>
      <c r="IFA30" s="116"/>
      <c r="IFB30" s="116"/>
      <c r="IFC30" s="116"/>
      <c r="IFD30" s="116"/>
      <c r="IFE30" s="116"/>
      <c r="IFF30" s="116"/>
      <c r="IFG30" s="116"/>
      <c r="IFH30" s="116"/>
      <c r="IFI30" s="116"/>
      <c r="IFJ30" s="116"/>
      <c r="IFK30" s="116"/>
      <c r="IFL30" s="116"/>
      <c r="IFM30" s="116"/>
      <c r="IFN30" s="116"/>
      <c r="IFO30" s="116"/>
      <c r="IFP30" s="116"/>
      <c r="IFQ30" s="116"/>
      <c r="IFR30" s="116"/>
      <c r="IFS30" s="116"/>
      <c r="IFT30" s="116"/>
      <c r="IFU30" s="116"/>
      <c r="IFV30" s="116"/>
      <c r="IFW30" s="116"/>
      <c r="IFX30" s="116"/>
      <c r="IFY30" s="116"/>
      <c r="IFZ30" s="116"/>
      <c r="IGA30" s="116"/>
      <c r="IGB30" s="116"/>
      <c r="IGC30" s="116"/>
      <c r="IGD30" s="116"/>
      <c r="IGE30" s="116"/>
      <c r="IGF30" s="116"/>
      <c r="IGG30" s="116"/>
      <c r="IGH30" s="116"/>
      <c r="IGI30" s="116"/>
      <c r="IGJ30" s="116"/>
      <c r="IGK30" s="116"/>
      <c r="IGL30" s="116"/>
      <c r="IGM30" s="116"/>
      <c r="IGN30" s="116"/>
      <c r="IGO30" s="116"/>
      <c r="IGP30" s="116"/>
      <c r="IGQ30" s="116"/>
      <c r="IGR30" s="116"/>
      <c r="IGS30" s="116"/>
      <c r="IGT30" s="116"/>
      <c r="IGU30" s="116"/>
      <c r="IGV30" s="116"/>
      <c r="IGW30" s="116"/>
      <c r="IGX30" s="116"/>
      <c r="IGY30" s="116"/>
      <c r="IGZ30" s="116"/>
      <c r="IHA30" s="116"/>
      <c r="IHB30" s="116"/>
      <c r="IHC30" s="116"/>
      <c r="IHD30" s="116"/>
      <c r="IHE30" s="116"/>
      <c r="IHF30" s="116"/>
      <c r="IHG30" s="116"/>
      <c r="IHH30" s="116"/>
      <c r="IHI30" s="116"/>
      <c r="IHJ30" s="116"/>
      <c r="IHK30" s="116"/>
      <c r="IHL30" s="116"/>
      <c r="IHM30" s="116"/>
      <c r="IHN30" s="116"/>
      <c r="IHO30" s="116"/>
      <c r="IHP30" s="116"/>
      <c r="IHQ30" s="116"/>
      <c r="IHR30" s="116"/>
      <c r="IHS30" s="116"/>
      <c r="IHT30" s="116"/>
      <c r="IHU30" s="116"/>
      <c r="IHV30" s="116"/>
      <c r="IHW30" s="116"/>
      <c r="IHX30" s="116"/>
      <c r="IHY30" s="116"/>
      <c r="IHZ30" s="116"/>
      <c r="IIA30" s="116"/>
      <c r="IIB30" s="116"/>
      <c r="IIC30" s="116"/>
      <c r="IID30" s="116"/>
      <c r="IIE30" s="116"/>
      <c r="IIF30" s="116"/>
      <c r="IIG30" s="116"/>
      <c r="IIH30" s="116"/>
      <c r="III30" s="116"/>
      <c r="IIJ30" s="116"/>
      <c r="IIK30" s="116"/>
      <c r="IIL30" s="116"/>
      <c r="IIM30" s="116"/>
      <c r="IIN30" s="116"/>
      <c r="IIO30" s="116"/>
      <c r="IIP30" s="116"/>
      <c r="IIQ30" s="116"/>
      <c r="IIR30" s="116"/>
      <c r="IIS30" s="116"/>
      <c r="IIT30" s="116"/>
      <c r="IIU30" s="116"/>
      <c r="IIV30" s="116"/>
      <c r="IIW30" s="116"/>
      <c r="IIX30" s="116"/>
      <c r="IIY30" s="116"/>
      <c r="IIZ30" s="116"/>
      <c r="IJA30" s="116"/>
      <c r="IJB30" s="116"/>
      <c r="IJC30" s="116"/>
      <c r="IJD30" s="116"/>
      <c r="IJE30" s="116"/>
      <c r="IJF30" s="116"/>
      <c r="IJG30" s="116"/>
      <c r="IJH30" s="116"/>
      <c r="IJI30" s="116"/>
      <c r="IJJ30" s="116"/>
      <c r="IJK30" s="116"/>
      <c r="IJL30" s="116"/>
      <c r="IJM30" s="116"/>
      <c r="IJN30" s="116"/>
      <c r="IJO30" s="116"/>
      <c r="IJP30" s="116"/>
      <c r="IJQ30" s="116"/>
      <c r="IJR30" s="116"/>
      <c r="IJS30" s="116"/>
      <c r="IJT30" s="116"/>
      <c r="IJU30" s="116"/>
      <c r="IJV30" s="116"/>
      <c r="IJW30" s="116"/>
      <c r="IJX30" s="116"/>
      <c r="IJY30" s="116"/>
      <c r="IJZ30" s="116"/>
      <c r="IKA30" s="116"/>
      <c r="IKB30" s="116"/>
      <c r="IKC30" s="116"/>
      <c r="IKD30" s="116"/>
      <c r="IKE30" s="116"/>
      <c r="IKF30" s="116"/>
      <c r="IKG30" s="116"/>
      <c r="IKH30" s="116"/>
      <c r="IKI30" s="116"/>
      <c r="IKJ30" s="116"/>
      <c r="IKK30" s="116"/>
      <c r="IKL30" s="116"/>
      <c r="IKM30" s="116"/>
      <c r="IKN30" s="116"/>
      <c r="IKO30" s="116"/>
      <c r="IKP30" s="116"/>
      <c r="IKQ30" s="116"/>
      <c r="IKR30" s="116"/>
      <c r="IKS30" s="116"/>
      <c r="IKT30" s="116"/>
      <c r="IKU30" s="116"/>
      <c r="IKV30" s="116"/>
      <c r="IKW30" s="116"/>
      <c r="IKX30" s="116"/>
      <c r="IKY30" s="116"/>
      <c r="IKZ30" s="116"/>
      <c r="ILA30" s="116"/>
      <c r="ILB30" s="116"/>
      <c r="ILC30" s="116"/>
      <c r="ILD30" s="116"/>
      <c r="ILE30" s="116"/>
      <c r="ILF30" s="116"/>
      <c r="ILG30" s="116"/>
      <c r="ILH30" s="116"/>
      <c r="ILI30" s="116"/>
      <c r="ILJ30" s="116"/>
      <c r="ILK30" s="116"/>
      <c r="ILL30" s="116"/>
      <c r="ILM30" s="116"/>
      <c r="ILN30" s="116"/>
      <c r="ILO30" s="116"/>
      <c r="ILP30" s="116"/>
      <c r="ILQ30" s="116"/>
      <c r="ILR30" s="116"/>
      <c r="ILS30" s="116"/>
      <c r="ILT30" s="116"/>
      <c r="ILU30" s="116"/>
      <c r="ILV30" s="116"/>
      <c r="ILW30" s="116"/>
      <c r="ILX30" s="116"/>
      <c r="ILY30" s="116"/>
      <c r="ILZ30" s="116"/>
      <c r="IMA30" s="116"/>
      <c r="IMB30" s="116"/>
      <c r="IMC30" s="116"/>
      <c r="IMD30" s="116"/>
      <c r="IME30" s="116"/>
      <c r="IMF30" s="116"/>
      <c r="IMG30" s="116"/>
      <c r="IMH30" s="116"/>
      <c r="IMI30" s="116"/>
      <c r="IMJ30" s="116"/>
      <c r="IMK30" s="116"/>
      <c r="IML30" s="116"/>
      <c r="IMM30" s="116"/>
      <c r="IMN30" s="116"/>
      <c r="IMO30" s="116"/>
      <c r="IMP30" s="116"/>
      <c r="IMQ30" s="116"/>
      <c r="IMR30" s="116"/>
      <c r="IMS30" s="116"/>
      <c r="IMT30" s="116"/>
      <c r="IMU30" s="116"/>
      <c r="IMV30" s="116"/>
      <c r="IMW30" s="116"/>
      <c r="IMX30" s="116"/>
      <c r="IMY30" s="116"/>
      <c r="IMZ30" s="116"/>
      <c r="INA30" s="116"/>
      <c r="INB30" s="116"/>
      <c r="INC30" s="116"/>
      <c r="IND30" s="116"/>
      <c r="INE30" s="116"/>
      <c r="INF30" s="116"/>
      <c r="ING30" s="116"/>
      <c r="INH30" s="116"/>
      <c r="INI30" s="116"/>
      <c r="INJ30" s="116"/>
      <c r="INK30" s="116"/>
      <c r="INL30" s="116"/>
      <c r="INM30" s="116"/>
      <c r="INN30" s="116"/>
      <c r="INO30" s="116"/>
      <c r="INP30" s="116"/>
      <c r="INQ30" s="116"/>
      <c r="INR30" s="116"/>
      <c r="INS30" s="116"/>
      <c r="INT30" s="116"/>
      <c r="INU30" s="116"/>
      <c r="INV30" s="116"/>
      <c r="INW30" s="116"/>
      <c r="INX30" s="116"/>
      <c r="INY30" s="116"/>
      <c r="INZ30" s="116"/>
      <c r="IOA30" s="116"/>
      <c r="IOB30" s="116"/>
      <c r="IOC30" s="116"/>
      <c r="IOD30" s="116"/>
      <c r="IOE30" s="116"/>
      <c r="IOF30" s="116"/>
      <c r="IOG30" s="116"/>
      <c r="IOH30" s="116"/>
      <c r="IOI30" s="116"/>
      <c r="IOJ30" s="116"/>
      <c r="IOK30" s="116"/>
      <c r="IOL30" s="116"/>
      <c r="IOM30" s="116"/>
      <c r="ION30" s="116"/>
      <c r="IOO30" s="116"/>
      <c r="IOP30" s="116"/>
      <c r="IOQ30" s="116"/>
      <c r="IOR30" s="116"/>
      <c r="IOS30" s="116"/>
      <c r="IOT30" s="116"/>
      <c r="IOU30" s="116"/>
      <c r="IOV30" s="116"/>
      <c r="IOW30" s="116"/>
      <c r="IOX30" s="116"/>
      <c r="IOY30" s="116"/>
      <c r="IOZ30" s="116"/>
      <c r="IPA30" s="116"/>
      <c r="IPB30" s="116"/>
      <c r="IPC30" s="116"/>
      <c r="IPD30" s="116"/>
      <c r="IPE30" s="116"/>
      <c r="IPF30" s="116"/>
      <c r="IPG30" s="116"/>
      <c r="IPH30" s="116"/>
      <c r="IPI30" s="116"/>
      <c r="IPJ30" s="116"/>
      <c r="IPK30" s="116"/>
      <c r="IPL30" s="116"/>
      <c r="IPM30" s="116"/>
      <c r="IPN30" s="116"/>
      <c r="IPO30" s="116"/>
      <c r="IPP30" s="116"/>
      <c r="IPQ30" s="116"/>
      <c r="IPR30" s="116"/>
      <c r="IPS30" s="116"/>
      <c r="IPT30" s="116"/>
      <c r="IPU30" s="116"/>
      <c r="IPV30" s="116"/>
      <c r="IPW30" s="116"/>
      <c r="IPX30" s="116"/>
      <c r="IPY30" s="116"/>
      <c r="IPZ30" s="116"/>
      <c r="IQA30" s="116"/>
      <c r="IQB30" s="116"/>
      <c r="IQC30" s="116"/>
      <c r="IQD30" s="116"/>
      <c r="IQE30" s="116"/>
      <c r="IQF30" s="116"/>
      <c r="IQG30" s="116"/>
      <c r="IQH30" s="116"/>
      <c r="IQI30" s="116"/>
      <c r="IQJ30" s="116"/>
      <c r="IQK30" s="116"/>
      <c r="IQL30" s="116"/>
      <c r="IQM30" s="116"/>
      <c r="IQN30" s="116"/>
      <c r="IQO30" s="116"/>
      <c r="IQP30" s="116"/>
      <c r="IQQ30" s="116"/>
      <c r="IQR30" s="116"/>
      <c r="IQS30" s="116"/>
      <c r="IQT30" s="116"/>
      <c r="IQU30" s="116"/>
      <c r="IQV30" s="116"/>
      <c r="IQW30" s="116"/>
      <c r="IQX30" s="116"/>
      <c r="IQY30" s="116"/>
      <c r="IQZ30" s="116"/>
      <c r="IRA30" s="116"/>
      <c r="IRB30" s="116"/>
      <c r="IRC30" s="116"/>
      <c r="IRD30" s="116"/>
      <c r="IRE30" s="116"/>
      <c r="IRF30" s="116"/>
      <c r="IRG30" s="116"/>
      <c r="IRH30" s="116"/>
      <c r="IRI30" s="116"/>
      <c r="IRJ30" s="116"/>
      <c r="IRK30" s="116"/>
      <c r="IRL30" s="116"/>
      <c r="IRM30" s="116"/>
      <c r="IRN30" s="116"/>
      <c r="IRO30" s="116"/>
      <c r="IRP30" s="116"/>
      <c r="IRQ30" s="116"/>
      <c r="IRR30" s="116"/>
      <c r="IRS30" s="116"/>
      <c r="IRT30" s="116"/>
      <c r="IRU30" s="116"/>
      <c r="IRV30" s="116"/>
      <c r="IRW30" s="116"/>
      <c r="IRX30" s="116"/>
      <c r="IRY30" s="116"/>
      <c r="IRZ30" s="116"/>
      <c r="ISA30" s="116"/>
      <c r="ISB30" s="116"/>
      <c r="ISC30" s="116"/>
      <c r="ISD30" s="116"/>
      <c r="ISE30" s="116"/>
      <c r="ISF30" s="116"/>
      <c r="ISG30" s="116"/>
      <c r="ISH30" s="116"/>
      <c r="ISI30" s="116"/>
      <c r="ISJ30" s="116"/>
      <c r="ISK30" s="116"/>
      <c r="ISL30" s="116"/>
      <c r="ISM30" s="116"/>
      <c r="ISN30" s="116"/>
      <c r="ISO30" s="116"/>
      <c r="ISP30" s="116"/>
      <c r="ISQ30" s="116"/>
      <c r="ISR30" s="116"/>
      <c r="ISS30" s="116"/>
      <c r="IST30" s="116"/>
      <c r="ISU30" s="116"/>
      <c r="ISV30" s="116"/>
      <c r="ISW30" s="116"/>
      <c r="ISX30" s="116"/>
      <c r="ISY30" s="116"/>
      <c r="ISZ30" s="116"/>
      <c r="ITA30" s="116"/>
      <c r="ITB30" s="116"/>
      <c r="ITC30" s="116"/>
      <c r="ITD30" s="116"/>
      <c r="ITE30" s="116"/>
      <c r="ITF30" s="116"/>
      <c r="ITG30" s="116"/>
      <c r="ITH30" s="116"/>
      <c r="ITI30" s="116"/>
      <c r="ITJ30" s="116"/>
      <c r="ITK30" s="116"/>
      <c r="ITL30" s="116"/>
      <c r="ITM30" s="116"/>
      <c r="ITN30" s="116"/>
      <c r="ITO30" s="116"/>
      <c r="ITP30" s="116"/>
      <c r="ITQ30" s="116"/>
      <c r="ITR30" s="116"/>
      <c r="ITS30" s="116"/>
      <c r="ITT30" s="116"/>
      <c r="ITU30" s="116"/>
      <c r="ITV30" s="116"/>
      <c r="ITW30" s="116"/>
      <c r="ITX30" s="116"/>
      <c r="ITY30" s="116"/>
      <c r="ITZ30" s="116"/>
      <c r="IUA30" s="116"/>
      <c r="IUB30" s="116"/>
      <c r="IUC30" s="116"/>
      <c r="IUD30" s="116"/>
      <c r="IUE30" s="116"/>
      <c r="IUF30" s="116"/>
      <c r="IUG30" s="116"/>
      <c r="IUH30" s="116"/>
      <c r="IUI30" s="116"/>
      <c r="IUJ30" s="116"/>
      <c r="IUK30" s="116"/>
      <c r="IUL30" s="116"/>
      <c r="IUM30" s="116"/>
      <c r="IUN30" s="116"/>
      <c r="IUO30" s="116"/>
      <c r="IUP30" s="116"/>
      <c r="IUQ30" s="116"/>
      <c r="IUR30" s="116"/>
      <c r="IUS30" s="116"/>
      <c r="IUT30" s="116"/>
      <c r="IUU30" s="116"/>
      <c r="IUV30" s="116"/>
      <c r="IUW30" s="116"/>
      <c r="IUX30" s="116"/>
      <c r="IUY30" s="116"/>
      <c r="IUZ30" s="116"/>
      <c r="IVA30" s="116"/>
      <c r="IVB30" s="116"/>
      <c r="IVC30" s="116"/>
      <c r="IVD30" s="116"/>
      <c r="IVE30" s="116"/>
      <c r="IVF30" s="116"/>
      <c r="IVG30" s="116"/>
      <c r="IVH30" s="116"/>
      <c r="IVI30" s="116"/>
      <c r="IVJ30" s="116"/>
      <c r="IVK30" s="116"/>
      <c r="IVL30" s="116"/>
      <c r="IVM30" s="116"/>
      <c r="IVN30" s="116"/>
      <c r="IVO30" s="116"/>
      <c r="IVP30" s="116"/>
      <c r="IVQ30" s="116"/>
      <c r="IVR30" s="116"/>
      <c r="IVS30" s="116"/>
      <c r="IVT30" s="116"/>
      <c r="IVU30" s="116"/>
      <c r="IVV30" s="116"/>
      <c r="IVW30" s="116"/>
      <c r="IVX30" s="116"/>
      <c r="IVY30" s="116"/>
      <c r="IVZ30" s="116"/>
      <c r="IWA30" s="116"/>
      <c r="IWB30" s="116"/>
      <c r="IWC30" s="116"/>
      <c r="IWD30" s="116"/>
      <c r="IWE30" s="116"/>
      <c r="IWF30" s="116"/>
      <c r="IWG30" s="116"/>
      <c r="IWH30" s="116"/>
      <c r="IWI30" s="116"/>
      <c r="IWJ30" s="116"/>
      <c r="IWK30" s="116"/>
      <c r="IWL30" s="116"/>
      <c r="IWM30" s="116"/>
      <c r="IWN30" s="116"/>
      <c r="IWO30" s="116"/>
      <c r="IWP30" s="116"/>
      <c r="IWQ30" s="116"/>
      <c r="IWR30" s="116"/>
      <c r="IWS30" s="116"/>
      <c r="IWT30" s="116"/>
      <c r="IWU30" s="116"/>
      <c r="IWV30" s="116"/>
      <c r="IWW30" s="116"/>
      <c r="IWX30" s="116"/>
      <c r="IWY30" s="116"/>
      <c r="IWZ30" s="116"/>
      <c r="IXA30" s="116"/>
      <c r="IXB30" s="116"/>
      <c r="IXC30" s="116"/>
      <c r="IXD30" s="116"/>
      <c r="IXE30" s="116"/>
      <c r="IXF30" s="116"/>
      <c r="IXG30" s="116"/>
      <c r="IXH30" s="116"/>
      <c r="IXI30" s="116"/>
      <c r="IXJ30" s="116"/>
      <c r="IXK30" s="116"/>
      <c r="IXL30" s="116"/>
      <c r="IXM30" s="116"/>
      <c r="IXN30" s="116"/>
      <c r="IXO30" s="116"/>
      <c r="IXP30" s="116"/>
      <c r="IXQ30" s="116"/>
      <c r="IXR30" s="116"/>
      <c r="IXS30" s="116"/>
      <c r="IXT30" s="116"/>
      <c r="IXU30" s="116"/>
      <c r="IXV30" s="116"/>
      <c r="IXW30" s="116"/>
      <c r="IXX30" s="116"/>
      <c r="IXY30" s="116"/>
      <c r="IXZ30" s="116"/>
      <c r="IYA30" s="116"/>
      <c r="IYB30" s="116"/>
      <c r="IYC30" s="116"/>
      <c r="IYD30" s="116"/>
      <c r="IYE30" s="116"/>
      <c r="IYF30" s="116"/>
      <c r="IYG30" s="116"/>
      <c r="IYH30" s="116"/>
      <c r="IYI30" s="116"/>
      <c r="IYJ30" s="116"/>
      <c r="IYK30" s="116"/>
      <c r="IYL30" s="116"/>
      <c r="IYM30" s="116"/>
      <c r="IYN30" s="116"/>
      <c r="IYO30" s="116"/>
      <c r="IYP30" s="116"/>
      <c r="IYQ30" s="116"/>
      <c r="IYR30" s="116"/>
      <c r="IYS30" s="116"/>
      <c r="IYT30" s="116"/>
      <c r="IYU30" s="116"/>
      <c r="IYV30" s="116"/>
      <c r="IYW30" s="116"/>
      <c r="IYX30" s="116"/>
      <c r="IYY30" s="116"/>
      <c r="IYZ30" s="116"/>
      <c r="IZA30" s="116"/>
      <c r="IZB30" s="116"/>
      <c r="IZC30" s="116"/>
      <c r="IZD30" s="116"/>
      <c r="IZE30" s="116"/>
      <c r="IZF30" s="116"/>
      <c r="IZG30" s="116"/>
      <c r="IZH30" s="116"/>
      <c r="IZI30" s="116"/>
      <c r="IZJ30" s="116"/>
      <c r="IZK30" s="116"/>
      <c r="IZL30" s="116"/>
      <c r="IZM30" s="116"/>
      <c r="IZN30" s="116"/>
      <c r="IZO30" s="116"/>
      <c r="IZP30" s="116"/>
      <c r="IZQ30" s="116"/>
      <c r="IZR30" s="116"/>
      <c r="IZS30" s="116"/>
      <c r="IZT30" s="116"/>
      <c r="IZU30" s="116"/>
      <c r="IZV30" s="116"/>
      <c r="IZW30" s="116"/>
      <c r="IZX30" s="116"/>
      <c r="IZY30" s="116"/>
      <c r="IZZ30" s="116"/>
      <c r="JAA30" s="116"/>
      <c r="JAB30" s="116"/>
      <c r="JAC30" s="116"/>
      <c r="JAD30" s="116"/>
      <c r="JAE30" s="116"/>
      <c r="JAF30" s="116"/>
      <c r="JAG30" s="116"/>
      <c r="JAH30" s="116"/>
      <c r="JAI30" s="116"/>
      <c r="JAJ30" s="116"/>
      <c r="JAK30" s="116"/>
      <c r="JAL30" s="116"/>
      <c r="JAM30" s="116"/>
      <c r="JAN30" s="116"/>
      <c r="JAO30" s="116"/>
      <c r="JAP30" s="116"/>
      <c r="JAQ30" s="116"/>
      <c r="JAR30" s="116"/>
      <c r="JAS30" s="116"/>
      <c r="JAT30" s="116"/>
      <c r="JAU30" s="116"/>
      <c r="JAV30" s="116"/>
      <c r="JAW30" s="116"/>
      <c r="JAX30" s="116"/>
      <c r="JAY30" s="116"/>
      <c r="JAZ30" s="116"/>
      <c r="JBA30" s="116"/>
      <c r="JBB30" s="116"/>
      <c r="JBC30" s="116"/>
      <c r="JBD30" s="116"/>
      <c r="JBE30" s="116"/>
      <c r="JBF30" s="116"/>
      <c r="JBG30" s="116"/>
      <c r="JBH30" s="116"/>
      <c r="JBI30" s="116"/>
      <c r="JBJ30" s="116"/>
      <c r="JBK30" s="116"/>
      <c r="JBL30" s="116"/>
      <c r="JBM30" s="116"/>
      <c r="JBN30" s="116"/>
      <c r="JBO30" s="116"/>
      <c r="JBP30" s="116"/>
      <c r="JBQ30" s="116"/>
      <c r="JBR30" s="116"/>
      <c r="JBS30" s="116"/>
      <c r="JBT30" s="116"/>
      <c r="JBU30" s="116"/>
      <c r="JBV30" s="116"/>
      <c r="JBW30" s="116"/>
      <c r="JBX30" s="116"/>
      <c r="JBY30" s="116"/>
      <c r="JBZ30" s="116"/>
      <c r="JCA30" s="116"/>
      <c r="JCB30" s="116"/>
      <c r="JCC30" s="116"/>
      <c r="JCD30" s="116"/>
      <c r="JCE30" s="116"/>
      <c r="JCF30" s="116"/>
      <c r="JCG30" s="116"/>
      <c r="JCH30" s="116"/>
      <c r="JCI30" s="116"/>
      <c r="JCJ30" s="116"/>
      <c r="JCK30" s="116"/>
      <c r="JCL30" s="116"/>
      <c r="JCM30" s="116"/>
      <c r="JCN30" s="116"/>
      <c r="JCO30" s="116"/>
      <c r="JCP30" s="116"/>
      <c r="JCQ30" s="116"/>
      <c r="JCR30" s="116"/>
      <c r="JCS30" s="116"/>
      <c r="JCT30" s="116"/>
      <c r="JCU30" s="116"/>
      <c r="JCV30" s="116"/>
      <c r="JCW30" s="116"/>
      <c r="JCX30" s="116"/>
      <c r="JCY30" s="116"/>
      <c r="JCZ30" s="116"/>
      <c r="JDA30" s="116"/>
      <c r="JDB30" s="116"/>
      <c r="JDC30" s="116"/>
      <c r="JDD30" s="116"/>
      <c r="JDE30" s="116"/>
      <c r="JDF30" s="116"/>
      <c r="JDG30" s="116"/>
      <c r="JDH30" s="116"/>
      <c r="JDI30" s="116"/>
      <c r="JDJ30" s="116"/>
      <c r="JDK30" s="116"/>
      <c r="JDL30" s="116"/>
      <c r="JDM30" s="116"/>
      <c r="JDN30" s="116"/>
      <c r="JDO30" s="116"/>
      <c r="JDP30" s="116"/>
      <c r="JDQ30" s="116"/>
      <c r="JDR30" s="116"/>
      <c r="JDS30" s="116"/>
      <c r="JDT30" s="116"/>
      <c r="JDU30" s="116"/>
      <c r="JDV30" s="116"/>
      <c r="JDW30" s="116"/>
      <c r="JDX30" s="116"/>
      <c r="JDY30" s="116"/>
      <c r="JDZ30" s="116"/>
      <c r="JEA30" s="116"/>
      <c r="JEB30" s="116"/>
      <c r="JEC30" s="116"/>
      <c r="JED30" s="116"/>
      <c r="JEE30" s="116"/>
      <c r="JEF30" s="116"/>
      <c r="JEG30" s="116"/>
      <c r="JEH30" s="116"/>
      <c r="JEI30" s="116"/>
      <c r="JEJ30" s="116"/>
      <c r="JEK30" s="116"/>
      <c r="JEL30" s="116"/>
      <c r="JEM30" s="116"/>
      <c r="JEN30" s="116"/>
      <c r="JEO30" s="116"/>
      <c r="JEP30" s="116"/>
      <c r="JEQ30" s="116"/>
      <c r="JER30" s="116"/>
      <c r="JES30" s="116"/>
      <c r="JET30" s="116"/>
      <c r="JEU30" s="116"/>
      <c r="JEV30" s="116"/>
      <c r="JEW30" s="116"/>
      <c r="JEX30" s="116"/>
      <c r="JEY30" s="116"/>
      <c r="JEZ30" s="116"/>
      <c r="JFA30" s="116"/>
      <c r="JFB30" s="116"/>
      <c r="JFC30" s="116"/>
      <c r="JFD30" s="116"/>
      <c r="JFE30" s="116"/>
      <c r="JFF30" s="116"/>
      <c r="JFG30" s="116"/>
      <c r="JFH30" s="116"/>
      <c r="JFI30" s="116"/>
      <c r="JFJ30" s="116"/>
      <c r="JFK30" s="116"/>
      <c r="JFL30" s="116"/>
      <c r="JFM30" s="116"/>
      <c r="JFN30" s="116"/>
      <c r="JFO30" s="116"/>
      <c r="JFP30" s="116"/>
      <c r="JFQ30" s="116"/>
      <c r="JFR30" s="116"/>
      <c r="JFS30" s="116"/>
      <c r="JFT30" s="116"/>
      <c r="JFU30" s="116"/>
      <c r="JFV30" s="116"/>
      <c r="JFW30" s="116"/>
      <c r="JFX30" s="116"/>
      <c r="JFY30" s="116"/>
      <c r="JFZ30" s="116"/>
      <c r="JGA30" s="116"/>
      <c r="JGB30" s="116"/>
      <c r="JGC30" s="116"/>
      <c r="JGD30" s="116"/>
      <c r="JGE30" s="116"/>
      <c r="JGF30" s="116"/>
      <c r="JGG30" s="116"/>
      <c r="JGH30" s="116"/>
      <c r="JGI30" s="116"/>
      <c r="JGJ30" s="116"/>
      <c r="JGK30" s="116"/>
      <c r="JGL30" s="116"/>
      <c r="JGM30" s="116"/>
      <c r="JGN30" s="116"/>
      <c r="JGO30" s="116"/>
      <c r="JGP30" s="116"/>
      <c r="JGQ30" s="116"/>
      <c r="JGR30" s="116"/>
      <c r="JGS30" s="116"/>
      <c r="JGT30" s="116"/>
      <c r="JGU30" s="116"/>
      <c r="JGV30" s="116"/>
      <c r="JGW30" s="116"/>
      <c r="JGX30" s="116"/>
      <c r="JGY30" s="116"/>
      <c r="JGZ30" s="116"/>
      <c r="JHA30" s="116"/>
      <c r="JHB30" s="116"/>
      <c r="JHC30" s="116"/>
      <c r="JHD30" s="116"/>
      <c r="JHE30" s="116"/>
      <c r="JHF30" s="116"/>
      <c r="JHG30" s="116"/>
      <c r="JHH30" s="116"/>
      <c r="JHI30" s="116"/>
      <c r="JHJ30" s="116"/>
      <c r="JHK30" s="116"/>
      <c r="JHL30" s="116"/>
      <c r="JHM30" s="116"/>
      <c r="JHN30" s="116"/>
      <c r="JHO30" s="116"/>
      <c r="JHP30" s="116"/>
      <c r="JHQ30" s="116"/>
      <c r="JHR30" s="116"/>
      <c r="JHS30" s="116"/>
      <c r="JHT30" s="116"/>
      <c r="JHU30" s="116"/>
      <c r="JHV30" s="116"/>
      <c r="JHW30" s="116"/>
      <c r="JHX30" s="116"/>
      <c r="JHY30" s="116"/>
      <c r="JHZ30" s="116"/>
      <c r="JIA30" s="116"/>
      <c r="JIB30" s="116"/>
      <c r="JIC30" s="116"/>
      <c r="JID30" s="116"/>
      <c r="JIE30" s="116"/>
      <c r="JIF30" s="116"/>
      <c r="JIG30" s="116"/>
      <c r="JIH30" s="116"/>
      <c r="JII30" s="116"/>
      <c r="JIJ30" s="116"/>
      <c r="JIK30" s="116"/>
      <c r="JIL30" s="116"/>
      <c r="JIM30" s="116"/>
      <c r="JIN30" s="116"/>
      <c r="JIO30" s="116"/>
      <c r="JIP30" s="116"/>
      <c r="JIQ30" s="116"/>
      <c r="JIR30" s="116"/>
      <c r="JIS30" s="116"/>
      <c r="JIT30" s="116"/>
      <c r="JIU30" s="116"/>
      <c r="JIV30" s="116"/>
      <c r="JIW30" s="116"/>
      <c r="JIX30" s="116"/>
      <c r="JIY30" s="116"/>
      <c r="JIZ30" s="116"/>
      <c r="JJA30" s="116"/>
      <c r="JJB30" s="116"/>
      <c r="JJC30" s="116"/>
      <c r="JJD30" s="116"/>
      <c r="JJE30" s="116"/>
      <c r="JJF30" s="116"/>
      <c r="JJG30" s="116"/>
      <c r="JJH30" s="116"/>
      <c r="JJI30" s="116"/>
      <c r="JJJ30" s="116"/>
      <c r="JJK30" s="116"/>
      <c r="JJL30" s="116"/>
      <c r="JJM30" s="116"/>
      <c r="JJN30" s="116"/>
      <c r="JJO30" s="116"/>
      <c r="JJP30" s="116"/>
      <c r="JJQ30" s="116"/>
      <c r="JJR30" s="116"/>
      <c r="JJS30" s="116"/>
      <c r="JJT30" s="116"/>
      <c r="JJU30" s="116"/>
      <c r="JJV30" s="116"/>
      <c r="JJW30" s="116"/>
      <c r="JJX30" s="116"/>
      <c r="JJY30" s="116"/>
      <c r="JJZ30" s="116"/>
      <c r="JKA30" s="116"/>
      <c r="JKB30" s="116"/>
      <c r="JKC30" s="116"/>
      <c r="JKD30" s="116"/>
      <c r="JKE30" s="116"/>
      <c r="JKF30" s="116"/>
      <c r="JKG30" s="116"/>
      <c r="JKH30" s="116"/>
      <c r="JKI30" s="116"/>
      <c r="JKJ30" s="116"/>
      <c r="JKK30" s="116"/>
      <c r="JKL30" s="116"/>
      <c r="JKM30" s="116"/>
      <c r="JKN30" s="116"/>
      <c r="JKO30" s="116"/>
      <c r="JKP30" s="116"/>
      <c r="JKQ30" s="116"/>
      <c r="JKR30" s="116"/>
      <c r="JKS30" s="116"/>
      <c r="JKT30" s="116"/>
      <c r="JKU30" s="116"/>
      <c r="JKV30" s="116"/>
      <c r="JKW30" s="116"/>
      <c r="JKX30" s="116"/>
      <c r="JKY30" s="116"/>
      <c r="JKZ30" s="116"/>
      <c r="JLA30" s="116"/>
      <c r="JLB30" s="116"/>
      <c r="JLC30" s="116"/>
      <c r="JLD30" s="116"/>
      <c r="JLE30" s="116"/>
      <c r="JLF30" s="116"/>
      <c r="JLG30" s="116"/>
      <c r="JLH30" s="116"/>
      <c r="JLI30" s="116"/>
      <c r="JLJ30" s="116"/>
      <c r="JLK30" s="116"/>
      <c r="JLL30" s="116"/>
      <c r="JLM30" s="116"/>
      <c r="JLN30" s="116"/>
      <c r="JLO30" s="116"/>
      <c r="JLP30" s="116"/>
      <c r="JLQ30" s="116"/>
      <c r="JLR30" s="116"/>
      <c r="JLS30" s="116"/>
      <c r="JLT30" s="116"/>
      <c r="JLU30" s="116"/>
      <c r="JLV30" s="116"/>
      <c r="JLW30" s="116"/>
      <c r="JLX30" s="116"/>
      <c r="JLY30" s="116"/>
      <c r="JLZ30" s="116"/>
      <c r="JMA30" s="116"/>
      <c r="JMB30" s="116"/>
      <c r="JMC30" s="116"/>
      <c r="JMD30" s="116"/>
      <c r="JME30" s="116"/>
      <c r="JMF30" s="116"/>
      <c r="JMG30" s="116"/>
      <c r="JMH30" s="116"/>
      <c r="JMI30" s="116"/>
      <c r="JMJ30" s="116"/>
      <c r="JMK30" s="116"/>
      <c r="JML30" s="116"/>
      <c r="JMM30" s="116"/>
      <c r="JMN30" s="116"/>
      <c r="JMO30" s="116"/>
      <c r="JMP30" s="116"/>
      <c r="JMQ30" s="116"/>
      <c r="JMR30" s="116"/>
      <c r="JMS30" s="116"/>
      <c r="JMT30" s="116"/>
      <c r="JMU30" s="116"/>
      <c r="JMV30" s="116"/>
      <c r="JMW30" s="116"/>
      <c r="JMX30" s="116"/>
      <c r="JMY30" s="116"/>
      <c r="JMZ30" s="116"/>
      <c r="JNA30" s="116"/>
      <c r="JNB30" s="116"/>
      <c r="JNC30" s="116"/>
      <c r="JND30" s="116"/>
      <c r="JNE30" s="116"/>
      <c r="JNF30" s="116"/>
      <c r="JNG30" s="116"/>
      <c r="JNH30" s="116"/>
      <c r="JNI30" s="116"/>
      <c r="JNJ30" s="116"/>
      <c r="JNK30" s="116"/>
      <c r="JNL30" s="116"/>
      <c r="JNM30" s="116"/>
      <c r="JNN30" s="116"/>
      <c r="JNO30" s="116"/>
      <c r="JNP30" s="116"/>
      <c r="JNQ30" s="116"/>
      <c r="JNR30" s="116"/>
      <c r="JNS30" s="116"/>
      <c r="JNT30" s="116"/>
      <c r="JNU30" s="116"/>
      <c r="JNV30" s="116"/>
      <c r="JNW30" s="116"/>
      <c r="JNX30" s="116"/>
      <c r="JNY30" s="116"/>
      <c r="JNZ30" s="116"/>
      <c r="JOA30" s="116"/>
      <c r="JOB30" s="116"/>
      <c r="JOC30" s="116"/>
      <c r="JOD30" s="116"/>
      <c r="JOE30" s="116"/>
      <c r="JOF30" s="116"/>
      <c r="JOG30" s="116"/>
      <c r="JOH30" s="116"/>
      <c r="JOI30" s="116"/>
      <c r="JOJ30" s="116"/>
      <c r="JOK30" s="116"/>
      <c r="JOL30" s="116"/>
      <c r="JOM30" s="116"/>
      <c r="JON30" s="116"/>
      <c r="JOO30" s="116"/>
      <c r="JOP30" s="116"/>
      <c r="JOQ30" s="116"/>
      <c r="JOR30" s="116"/>
      <c r="JOS30" s="116"/>
      <c r="JOT30" s="116"/>
      <c r="JOU30" s="116"/>
      <c r="JOV30" s="116"/>
      <c r="JOW30" s="116"/>
      <c r="JOX30" s="116"/>
      <c r="JOY30" s="116"/>
      <c r="JOZ30" s="116"/>
      <c r="JPA30" s="116"/>
      <c r="JPB30" s="116"/>
      <c r="JPC30" s="116"/>
      <c r="JPD30" s="116"/>
      <c r="JPE30" s="116"/>
      <c r="JPF30" s="116"/>
      <c r="JPG30" s="116"/>
      <c r="JPH30" s="116"/>
      <c r="JPI30" s="116"/>
      <c r="JPJ30" s="116"/>
      <c r="JPK30" s="116"/>
      <c r="JPL30" s="116"/>
      <c r="JPM30" s="116"/>
      <c r="JPN30" s="116"/>
      <c r="JPO30" s="116"/>
      <c r="JPP30" s="116"/>
      <c r="JPQ30" s="116"/>
      <c r="JPR30" s="116"/>
      <c r="JPS30" s="116"/>
      <c r="JPT30" s="116"/>
      <c r="JPU30" s="116"/>
      <c r="JPV30" s="116"/>
      <c r="JPW30" s="116"/>
      <c r="JPX30" s="116"/>
      <c r="JPY30" s="116"/>
      <c r="JPZ30" s="116"/>
      <c r="JQA30" s="116"/>
      <c r="JQB30" s="116"/>
      <c r="JQC30" s="116"/>
      <c r="JQD30" s="116"/>
      <c r="JQE30" s="116"/>
      <c r="JQF30" s="116"/>
      <c r="JQG30" s="116"/>
      <c r="JQH30" s="116"/>
      <c r="JQI30" s="116"/>
      <c r="JQJ30" s="116"/>
      <c r="JQK30" s="116"/>
      <c r="JQL30" s="116"/>
      <c r="JQM30" s="116"/>
      <c r="JQN30" s="116"/>
      <c r="JQO30" s="116"/>
      <c r="JQP30" s="116"/>
      <c r="JQQ30" s="116"/>
      <c r="JQR30" s="116"/>
      <c r="JQS30" s="116"/>
      <c r="JQT30" s="116"/>
      <c r="JQU30" s="116"/>
      <c r="JQV30" s="116"/>
      <c r="JQW30" s="116"/>
      <c r="JQX30" s="116"/>
      <c r="JQY30" s="116"/>
      <c r="JQZ30" s="116"/>
      <c r="JRA30" s="116"/>
      <c r="JRB30" s="116"/>
      <c r="JRC30" s="116"/>
      <c r="JRD30" s="116"/>
      <c r="JRE30" s="116"/>
      <c r="JRF30" s="116"/>
      <c r="JRG30" s="116"/>
      <c r="JRH30" s="116"/>
      <c r="JRI30" s="116"/>
      <c r="JRJ30" s="116"/>
      <c r="JRK30" s="116"/>
      <c r="JRL30" s="116"/>
      <c r="JRM30" s="116"/>
      <c r="JRN30" s="116"/>
      <c r="JRO30" s="116"/>
      <c r="JRP30" s="116"/>
      <c r="JRQ30" s="116"/>
      <c r="JRR30" s="116"/>
      <c r="JRS30" s="116"/>
      <c r="JRT30" s="116"/>
      <c r="JRU30" s="116"/>
      <c r="JRV30" s="116"/>
      <c r="JRW30" s="116"/>
      <c r="JRX30" s="116"/>
      <c r="JRY30" s="116"/>
      <c r="JRZ30" s="116"/>
      <c r="JSA30" s="116"/>
      <c r="JSB30" s="116"/>
      <c r="JSC30" s="116"/>
      <c r="JSD30" s="116"/>
      <c r="JSE30" s="116"/>
      <c r="JSF30" s="116"/>
      <c r="JSG30" s="116"/>
      <c r="JSH30" s="116"/>
      <c r="JSI30" s="116"/>
      <c r="JSJ30" s="116"/>
      <c r="JSK30" s="116"/>
      <c r="JSL30" s="116"/>
      <c r="JSM30" s="116"/>
      <c r="JSN30" s="116"/>
      <c r="JSO30" s="116"/>
      <c r="JSP30" s="116"/>
      <c r="JSQ30" s="116"/>
      <c r="JSR30" s="116"/>
      <c r="JSS30" s="116"/>
      <c r="JST30" s="116"/>
      <c r="JSU30" s="116"/>
      <c r="JSV30" s="116"/>
      <c r="JSW30" s="116"/>
      <c r="JSX30" s="116"/>
      <c r="JSY30" s="116"/>
      <c r="JSZ30" s="116"/>
      <c r="JTA30" s="116"/>
      <c r="JTB30" s="116"/>
      <c r="JTC30" s="116"/>
      <c r="JTD30" s="116"/>
      <c r="JTE30" s="116"/>
      <c r="JTF30" s="116"/>
      <c r="JTG30" s="116"/>
      <c r="JTH30" s="116"/>
      <c r="JTI30" s="116"/>
      <c r="JTJ30" s="116"/>
      <c r="JTK30" s="116"/>
      <c r="JTL30" s="116"/>
      <c r="JTM30" s="116"/>
      <c r="JTN30" s="116"/>
      <c r="JTO30" s="116"/>
      <c r="JTP30" s="116"/>
      <c r="JTQ30" s="116"/>
      <c r="JTR30" s="116"/>
      <c r="JTS30" s="116"/>
      <c r="JTT30" s="116"/>
      <c r="JTU30" s="116"/>
      <c r="JTV30" s="116"/>
      <c r="JTW30" s="116"/>
      <c r="JTX30" s="116"/>
      <c r="JTY30" s="116"/>
      <c r="JTZ30" s="116"/>
      <c r="JUA30" s="116"/>
      <c r="JUB30" s="116"/>
      <c r="JUC30" s="116"/>
      <c r="JUD30" s="116"/>
      <c r="JUE30" s="116"/>
      <c r="JUF30" s="116"/>
      <c r="JUG30" s="116"/>
      <c r="JUH30" s="116"/>
      <c r="JUI30" s="116"/>
      <c r="JUJ30" s="116"/>
      <c r="JUK30" s="116"/>
      <c r="JUL30" s="116"/>
      <c r="JUM30" s="116"/>
      <c r="JUN30" s="116"/>
      <c r="JUO30" s="116"/>
      <c r="JUP30" s="116"/>
      <c r="JUQ30" s="116"/>
      <c r="JUR30" s="116"/>
      <c r="JUS30" s="116"/>
      <c r="JUT30" s="116"/>
      <c r="JUU30" s="116"/>
      <c r="JUV30" s="116"/>
      <c r="JUW30" s="116"/>
      <c r="JUX30" s="116"/>
      <c r="JUY30" s="116"/>
      <c r="JUZ30" s="116"/>
      <c r="JVA30" s="116"/>
      <c r="JVB30" s="116"/>
      <c r="JVC30" s="116"/>
      <c r="JVD30" s="116"/>
      <c r="JVE30" s="116"/>
      <c r="JVF30" s="116"/>
      <c r="JVG30" s="116"/>
      <c r="JVH30" s="116"/>
      <c r="JVI30" s="116"/>
      <c r="JVJ30" s="116"/>
      <c r="JVK30" s="116"/>
      <c r="JVL30" s="116"/>
      <c r="JVM30" s="116"/>
      <c r="JVN30" s="116"/>
      <c r="JVO30" s="116"/>
      <c r="JVP30" s="116"/>
      <c r="JVQ30" s="116"/>
      <c r="JVR30" s="116"/>
      <c r="JVS30" s="116"/>
      <c r="JVT30" s="116"/>
      <c r="JVU30" s="116"/>
      <c r="JVV30" s="116"/>
      <c r="JVW30" s="116"/>
      <c r="JVX30" s="116"/>
      <c r="JVY30" s="116"/>
      <c r="JVZ30" s="116"/>
      <c r="JWA30" s="116"/>
      <c r="JWB30" s="116"/>
      <c r="JWC30" s="116"/>
      <c r="JWD30" s="116"/>
      <c r="JWE30" s="116"/>
      <c r="JWF30" s="116"/>
      <c r="JWG30" s="116"/>
      <c r="JWH30" s="116"/>
      <c r="JWI30" s="116"/>
      <c r="JWJ30" s="116"/>
      <c r="JWK30" s="116"/>
      <c r="JWL30" s="116"/>
      <c r="JWM30" s="116"/>
      <c r="JWN30" s="116"/>
      <c r="JWO30" s="116"/>
      <c r="JWP30" s="116"/>
      <c r="JWQ30" s="116"/>
      <c r="JWR30" s="116"/>
      <c r="JWS30" s="116"/>
      <c r="JWT30" s="116"/>
      <c r="JWU30" s="116"/>
      <c r="JWV30" s="116"/>
      <c r="JWW30" s="116"/>
      <c r="JWX30" s="116"/>
      <c r="JWY30" s="116"/>
      <c r="JWZ30" s="116"/>
      <c r="JXA30" s="116"/>
      <c r="JXB30" s="116"/>
      <c r="JXC30" s="116"/>
      <c r="JXD30" s="116"/>
      <c r="JXE30" s="116"/>
      <c r="JXF30" s="116"/>
      <c r="JXG30" s="116"/>
      <c r="JXH30" s="116"/>
      <c r="JXI30" s="116"/>
      <c r="JXJ30" s="116"/>
      <c r="JXK30" s="116"/>
      <c r="JXL30" s="116"/>
      <c r="JXM30" s="116"/>
      <c r="JXN30" s="116"/>
      <c r="JXO30" s="116"/>
      <c r="JXP30" s="116"/>
      <c r="JXQ30" s="116"/>
      <c r="JXR30" s="116"/>
      <c r="JXS30" s="116"/>
      <c r="JXT30" s="116"/>
      <c r="JXU30" s="116"/>
      <c r="JXV30" s="116"/>
      <c r="JXW30" s="116"/>
      <c r="JXX30" s="116"/>
      <c r="JXY30" s="116"/>
      <c r="JXZ30" s="116"/>
      <c r="JYA30" s="116"/>
      <c r="JYB30" s="116"/>
      <c r="JYC30" s="116"/>
      <c r="JYD30" s="116"/>
      <c r="JYE30" s="116"/>
      <c r="JYF30" s="116"/>
      <c r="JYG30" s="116"/>
      <c r="JYH30" s="116"/>
      <c r="JYI30" s="116"/>
      <c r="JYJ30" s="116"/>
      <c r="JYK30" s="116"/>
      <c r="JYL30" s="116"/>
      <c r="JYM30" s="116"/>
      <c r="JYN30" s="116"/>
      <c r="JYO30" s="116"/>
      <c r="JYP30" s="116"/>
      <c r="JYQ30" s="116"/>
      <c r="JYR30" s="116"/>
      <c r="JYS30" s="116"/>
      <c r="JYT30" s="116"/>
      <c r="JYU30" s="116"/>
      <c r="JYV30" s="116"/>
      <c r="JYW30" s="116"/>
      <c r="JYX30" s="116"/>
      <c r="JYY30" s="116"/>
      <c r="JYZ30" s="116"/>
      <c r="JZA30" s="116"/>
      <c r="JZB30" s="116"/>
      <c r="JZC30" s="116"/>
      <c r="JZD30" s="116"/>
      <c r="JZE30" s="116"/>
      <c r="JZF30" s="116"/>
      <c r="JZG30" s="116"/>
      <c r="JZH30" s="116"/>
      <c r="JZI30" s="116"/>
      <c r="JZJ30" s="116"/>
      <c r="JZK30" s="116"/>
      <c r="JZL30" s="116"/>
      <c r="JZM30" s="116"/>
      <c r="JZN30" s="116"/>
      <c r="JZO30" s="116"/>
      <c r="JZP30" s="116"/>
      <c r="JZQ30" s="116"/>
      <c r="JZR30" s="116"/>
      <c r="JZS30" s="116"/>
      <c r="JZT30" s="116"/>
      <c r="JZU30" s="116"/>
      <c r="JZV30" s="116"/>
      <c r="JZW30" s="116"/>
      <c r="JZX30" s="116"/>
      <c r="JZY30" s="116"/>
      <c r="JZZ30" s="116"/>
      <c r="KAA30" s="116"/>
      <c r="KAB30" s="116"/>
      <c r="KAC30" s="116"/>
      <c r="KAD30" s="116"/>
      <c r="KAE30" s="116"/>
      <c r="KAF30" s="116"/>
      <c r="KAG30" s="116"/>
      <c r="KAH30" s="116"/>
      <c r="KAI30" s="116"/>
      <c r="KAJ30" s="116"/>
      <c r="KAK30" s="116"/>
      <c r="KAL30" s="116"/>
      <c r="KAM30" s="116"/>
      <c r="KAN30" s="116"/>
      <c r="KAO30" s="116"/>
      <c r="KAP30" s="116"/>
      <c r="KAQ30" s="116"/>
      <c r="KAR30" s="116"/>
      <c r="KAS30" s="116"/>
      <c r="KAT30" s="116"/>
      <c r="KAU30" s="116"/>
      <c r="KAV30" s="116"/>
      <c r="KAW30" s="116"/>
      <c r="KAX30" s="116"/>
      <c r="KAY30" s="116"/>
      <c r="KAZ30" s="116"/>
      <c r="KBA30" s="116"/>
      <c r="KBB30" s="116"/>
      <c r="KBC30" s="116"/>
      <c r="KBD30" s="116"/>
      <c r="KBE30" s="116"/>
      <c r="KBF30" s="116"/>
      <c r="KBG30" s="116"/>
      <c r="KBH30" s="116"/>
      <c r="KBI30" s="116"/>
      <c r="KBJ30" s="116"/>
      <c r="KBK30" s="116"/>
      <c r="KBL30" s="116"/>
      <c r="KBM30" s="116"/>
      <c r="KBN30" s="116"/>
      <c r="KBO30" s="116"/>
      <c r="KBP30" s="116"/>
      <c r="KBQ30" s="116"/>
      <c r="KBR30" s="116"/>
      <c r="KBS30" s="116"/>
      <c r="KBT30" s="116"/>
      <c r="KBU30" s="116"/>
      <c r="KBV30" s="116"/>
      <c r="KBW30" s="116"/>
      <c r="KBX30" s="116"/>
      <c r="KBY30" s="116"/>
      <c r="KBZ30" s="116"/>
      <c r="KCA30" s="116"/>
      <c r="KCB30" s="116"/>
      <c r="KCC30" s="116"/>
      <c r="KCD30" s="116"/>
      <c r="KCE30" s="116"/>
      <c r="KCF30" s="116"/>
      <c r="KCG30" s="116"/>
      <c r="KCH30" s="116"/>
      <c r="KCI30" s="116"/>
      <c r="KCJ30" s="116"/>
      <c r="KCK30" s="116"/>
      <c r="KCL30" s="116"/>
      <c r="KCM30" s="116"/>
      <c r="KCN30" s="116"/>
      <c r="KCO30" s="116"/>
      <c r="KCP30" s="116"/>
      <c r="KCQ30" s="116"/>
      <c r="KCR30" s="116"/>
      <c r="KCS30" s="116"/>
      <c r="KCT30" s="116"/>
      <c r="KCU30" s="116"/>
      <c r="KCV30" s="116"/>
      <c r="KCW30" s="116"/>
      <c r="KCX30" s="116"/>
      <c r="KCY30" s="116"/>
      <c r="KCZ30" s="116"/>
      <c r="KDA30" s="116"/>
      <c r="KDB30" s="116"/>
      <c r="KDC30" s="116"/>
      <c r="KDD30" s="116"/>
      <c r="KDE30" s="116"/>
      <c r="KDF30" s="116"/>
      <c r="KDG30" s="116"/>
      <c r="KDH30" s="116"/>
      <c r="KDI30" s="116"/>
      <c r="KDJ30" s="116"/>
      <c r="KDK30" s="116"/>
      <c r="KDL30" s="116"/>
      <c r="KDM30" s="116"/>
      <c r="KDN30" s="116"/>
      <c r="KDO30" s="116"/>
      <c r="KDP30" s="116"/>
      <c r="KDQ30" s="116"/>
      <c r="KDR30" s="116"/>
      <c r="KDS30" s="116"/>
      <c r="KDT30" s="116"/>
      <c r="KDU30" s="116"/>
      <c r="KDV30" s="116"/>
      <c r="KDW30" s="116"/>
      <c r="KDX30" s="116"/>
      <c r="KDY30" s="116"/>
      <c r="KDZ30" s="116"/>
      <c r="KEA30" s="116"/>
      <c r="KEB30" s="116"/>
      <c r="KEC30" s="116"/>
      <c r="KED30" s="116"/>
      <c r="KEE30" s="116"/>
      <c r="KEF30" s="116"/>
      <c r="KEG30" s="116"/>
      <c r="KEH30" s="116"/>
      <c r="KEI30" s="116"/>
      <c r="KEJ30" s="116"/>
      <c r="KEK30" s="116"/>
      <c r="KEL30" s="116"/>
      <c r="KEM30" s="116"/>
      <c r="KEN30" s="116"/>
      <c r="KEO30" s="116"/>
      <c r="KEP30" s="116"/>
      <c r="KEQ30" s="116"/>
      <c r="KER30" s="116"/>
      <c r="KES30" s="116"/>
      <c r="KET30" s="116"/>
      <c r="KEU30" s="116"/>
      <c r="KEV30" s="116"/>
      <c r="KEW30" s="116"/>
      <c r="KEX30" s="116"/>
      <c r="KEY30" s="116"/>
      <c r="KEZ30" s="116"/>
      <c r="KFA30" s="116"/>
      <c r="KFB30" s="116"/>
      <c r="KFC30" s="116"/>
      <c r="KFD30" s="116"/>
      <c r="KFE30" s="116"/>
      <c r="KFF30" s="116"/>
      <c r="KFG30" s="116"/>
      <c r="KFH30" s="116"/>
      <c r="KFI30" s="116"/>
      <c r="KFJ30" s="116"/>
      <c r="KFK30" s="116"/>
      <c r="KFL30" s="116"/>
      <c r="KFM30" s="116"/>
      <c r="KFN30" s="116"/>
      <c r="KFO30" s="116"/>
      <c r="KFP30" s="116"/>
      <c r="KFQ30" s="116"/>
      <c r="KFR30" s="116"/>
      <c r="KFS30" s="116"/>
      <c r="KFT30" s="116"/>
      <c r="KFU30" s="116"/>
      <c r="KFV30" s="116"/>
      <c r="KFW30" s="116"/>
      <c r="KFX30" s="116"/>
      <c r="KFY30" s="116"/>
      <c r="KFZ30" s="116"/>
      <c r="KGA30" s="116"/>
      <c r="KGB30" s="116"/>
      <c r="KGC30" s="116"/>
      <c r="KGD30" s="116"/>
      <c r="KGE30" s="116"/>
      <c r="KGF30" s="116"/>
      <c r="KGG30" s="116"/>
      <c r="KGH30" s="116"/>
      <c r="KGI30" s="116"/>
      <c r="KGJ30" s="116"/>
      <c r="KGK30" s="116"/>
      <c r="KGL30" s="116"/>
      <c r="KGM30" s="116"/>
      <c r="KGN30" s="116"/>
      <c r="KGO30" s="116"/>
      <c r="KGP30" s="116"/>
      <c r="KGQ30" s="116"/>
      <c r="KGR30" s="116"/>
      <c r="KGS30" s="116"/>
      <c r="KGT30" s="116"/>
      <c r="KGU30" s="116"/>
      <c r="KGV30" s="116"/>
      <c r="KGW30" s="116"/>
      <c r="KGX30" s="116"/>
      <c r="KGY30" s="116"/>
      <c r="KGZ30" s="116"/>
      <c r="KHA30" s="116"/>
      <c r="KHB30" s="116"/>
      <c r="KHC30" s="116"/>
      <c r="KHD30" s="116"/>
      <c r="KHE30" s="116"/>
      <c r="KHF30" s="116"/>
      <c r="KHG30" s="116"/>
      <c r="KHH30" s="116"/>
      <c r="KHI30" s="116"/>
      <c r="KHJ30" s="116"/>
      <c r="KHK30" s="116"/>
      <c r="KHL30" s="116"/>
      <c r="KHM30" s="116"/>
      <c r="KHN30" s="116"/>
      <c r="KHO30" s="116"/>
      <c r="KHP30" s="116"/>
      <c r="KHQ30" s="116"/>
      <c r="KHR30" s="116"/>
      <c r="KHS30" s="116"/>
      <c r="KHT30" s="116"/>
      <c r="KHU30" s="116"/>
      <c r="KHV30" s="116"/>
      <c r="KHW30" s="116"/>
      <c r="KHX30" s="116"/>
      <c r="KHY30" s="116"/>
      <c r="KHZ30" s="116"/>
      <c r="KIA30" s="116"/>
      <c r="KIB30" s="116"/>
      <c r="KIC30" s="116"/>
      <c r="KID30" s="116"/>
      <c r="KIE30" s="116"/>
      <c r="KIF30" s="116"/>
      <c r="KIG30" s="116"/>
      <c r="KIH30" s="116"/>
      <c r="KII30" s="116"/>
      <c r="KIJ30" s="116"/>
      <c r="KIK30" s="116"/>
      <c r="KIL30" s="116"/>
      <c r="KIM30" s="116"/>
      <c r="KIN30" s="116"/>
      <c r="KIO30" s="116"/>
      <c r="KIP30" s="116"/>
      <c r="KIQ30" s="116"/>
      <c r="KIR30" s="116"/>
      <c r="KIS30" s="116"/>
      <c r="KIT30" s="116"/>
      <c r="KIU30" s="116"/>
      <c r="KIV30" s="116"/>
      <c r="KIW30" s="116"/>
      <c r="KIX30" s="116"/>
      <c r="KIY30" s="116"/>
      <c r="KIZ30" s="116"/>
      <c r="KJA30" s="116"/>
      <c r="KJB30" s="116"/>
      <c r="KJC30" s="116"/>
      <c r="KJD30" s="116"/>
      <c r="KJE30" s="116"/>
      <c r="KJF30" s="116"/>
      <c r="KJG30" s="116"/>
      <c r="KJH30" s="116"/>
      <c r="KJI30" s="116"/>
      <c r="KJJ30" s="116"/>
      <c r="KJK30" s="116"/>
      <c r="KJL30" s="116"/>
      <c r="KJM30" s="116"/>
      <c r="KJN30" s="116"/>
      <c r="KJO30" s="116"/>
      <c r="KJP30" s="116"/>
      <c r="KJQ30" s="116"/>
      <c r="KJR30" s="116"/>
      <c r="KJS30" s="116"/>
      <c r="KJT30" s="116"/>
      <c r="KJU30" s="116"/>
      <c r="KJV30" s="116"/>
      <c r="KJW30" s="116"/>
      <c r="KJX30" s="116"/>
      <c r="KJY30" s="116"/>
      <c r="KJZ30" s="116"/>
      <c r="KKA30" s="116"/>
      <c r="KKB30" s="116"/>
      <c r="KKC30" s="116"/>
      <c r="KKD30" s="116"/>
      <c r="KKE30" s="116"/>
      <c r="KKF30" s="116"/>
      <c r="KKG30" s="116"/>
      <c r="KKH30" s="116"/>
      <c r="KKI30" s="116"/>
      <c r="KKJ30" s="116"/>
      <c r="KKK30" s="116"/>
      <c r="KKL30" s="116"/>
      <c r="KKM30" s="116"/>
      <c r="KKN30" s="116"/>
      <c r="KKO30" s="116"/>
      <c r="KKP30" s="116"/>
      <c r="KKQ30" s="116"/>
      <c r="KKR30" s="116"/>
      <c r="KKS30" s="116"/>
      <c r="KKT30" s="116"/>
      <c r="KKU30" s="116"/>
      <c r="KKV30" s="116"/>
      <c r="KKW30" s="116"/>
      <c r="KKX30" s="116"/>
      <c r="KKY30" s="116"/>
      <c r="KKZ30" s="116"/>
      <c r="KLA30" s="116"/>
      <c r="KLB30" s="116"/>
      <c r="KLC30" s="116"/>
      <c r="KLD30" s="116"/>
      <c r="KLE30" s="116"/>
      <c r="KLF30" s="116"/>
      <c r="KLG30" s="116"/>
      <c r="KLH30" s="116"/>
      <c r="KLI30" s="116"/>
      <c r="KLJ30" s="116"/>
      <c r="KLK30" s="116"/>
      <c r="KLL30" s="116"/>
      <c r="KLM30" s="116"/>
      <c r="KLN30" s="116"/>
      <c r="KLO30" s="116"/>
      <c r="KLP30" s="116"/>
      <c r="KLQ30" s="116"/>
      <c r="KLR30" s="116"/>
      <c r="KLS30" s="116"/>
      <c r="KLT30" s="116"/>
      <c r="KLU30" s="116"/>
      <c r="KLV30" s="116"/>
      <c r="KLW30" s="116"/>
      <c r="KLX30" s="116"/>
      <c r="KLY30" s="116"/>
      <c r="KLZ30" s="116"/>
      <c r="KMA30" s="116"/>
      <c r="KMB30" s="116"/>
      <c r="KMC30" s="116"/>
      <c r="KMD30" s="116"/>
      <c r="KME30" s="116"/>
      <c r="KMF30" s="116"/>
      <c r="KMG30" s="116"/>
      <c r="KMH30" s="116"/>
      <c r="KMI30" s="116"/>
      <c r="KMJ30" s="116"/>
      <c r="KMK30" s="116"/>
      <c r="KML30" s="116"/>
      <c r="KMM30" s="116"/>
      <c r="KMN30" s="116"/>
      <c r="KMO30" s="116"/>
      <c r="KMP30" s="116"/>
      <c r="KMQ30" s="116"/>
      <c r="KMR30" s="116"/>
      <c r="KMS30" s="116"/>
      <c r="KMT30" s="116"/>
      <c r="KMU30" s="116"/>
      <c r="KMV30" s="116"/>
      <c r="KMW30" s="116"/>
      <c r="KMX30" s="116"/>
      <c r="KMY30" s="116"/>
      <c r="KMZ30" s="116"/>
      <c r="KNA30" s="116"/>
      <c r="KNB30" s="116"/>
      <c r="KNC30" s="116"/>
      <c r="KND30" s="116"/>
      <c r="KNE30" s="116"/>
      <c r="KNF30" s="116"/>
      <c r="KNG30" s="116"/>
      <c r="KNH30" s="116"/>
      <c r="KNI30" s="116"/>
      <c r="KNJ30" s="116"/>
      <c r="KNK30" s="116"/>
      <c r="KNL30" s="116"/>
      <c r="KNM30" s="116"/>
      <c r="KNN30" s="116"/>
      <c r="KNO30" s="116"/>
      <c r="KNP30" s="116"/>
      <c r="KNQ30" s="116"/>
      <c r="KNR30" s="116"/>
      <c r="KNS30" s="116"/>
      <c r="KNT30" s="116"/>
      <c r="KNU30" s="116"/>
      <c r="KNV30" s="116"/>
      <c r="KNW30" s="116"/>
      <c r="KNX30" s="116"/>
      <c r="KNY30" s="116"/>
      <c r="KNZ30" s="116"/>
      <c r="KOA30" s="116"/>
      <c r="KOB30" s="116"/>
      <c r="KOC30" s="116"/>
      <c r="KOD30" s="116"/>
      <c r="KOE30" s="116"/>
      <c r="KOF30" s="116"/>
      <c r="KOG30" s="116"/>
      <c r="KOH30" s="116"/>
      <c r="KOI30" s="116"/>
      <c r="KOJ30" s="116"/>
      <c r="KOK30" s="116"/>
      <c r="KOL30" s="116"/>
      <c r="KOM30" s="116"/>
      <c r="KON30" s="116"/>
      <c r="KOO30" s="116"/>
      <c r="KOP30" s="116"/>
      <c r="KOQ30" s="116"/>
      <c r="KOR30" s="116"/>
      <c r="KOS30" s="116"/>
      <c r="KOT30" s="116"/>
      <c r="KOU30" s="116"/>
      <c r="KOV30" s="116"/>
      <c r="KOW30" s="116"/>
      <c r="KOX30" s="116"/>
      <c r="KOY30" s="116"/>
      <c r="KOZ30" s="116"/>
      <c r="KPA30" s="116"/>
      <c r="KPB30" s="116"/>
      <c r="KPC30" s="116"/>
      <c r="KPD30" s="116"/>
      <c r="KPE30" s="116"/>
      <c r="KPF30" s="116"/>
      <c r="KPG30" s="116"/>
      <c r="KPH30" s="116"/>
      <c r="KPI30" s="116"/>
      <c r="KPJ30" s="116"/>
      <c r="KPK30" s="116"/>
      <c r="KPL30" s="116"/>
      <c r="KPM30" s="116"/>
      <c r="KPN30" s="116"/>
      <c r="KPO30" s="116"/>
      <c r="KPP30" s="116"/>
      <c r="KPQ30" s="116"/>
      <c r="KPR30" s="116"/>
      <c r="KPS30" s="116"/>
      <c r="KPT30" s="116"/>
      <c r="KPU30" s="116"/>
      <c r="KPV30" s="116"/>
      <c r="KPW30" s="116"/>
      <c r="KPX30" s="116"/>
      <c r="KPY30" s="116"/>
      <c r="KPZ30" s="116"/>
      <c r="KQA30" s="116"/>
      <c r="KQB30" s="116"/>
      <c r="KQC30" s="116"/>
      <c r="KQD30" s="116"/>
      <c r="KQE30" s="116"/>
      <c r="KQF30" s="116"/>
      <c r="KQG30" s="116"/>
      <c r="KQH30" s="116"/>
      <c r="KQI30" s="116"/>
      <c r="KQJ30" s="116"/>
      <c r="KQK30" s="116"/>
      <c r="KQL30" s="116"/>
      <c r="KQM30" s="116"/>
      <c r="KQN30" s="116"/>
      <c r="KQO30" s="116"/>
      <c r="KQP30" s="116"/>
      <c r="KQQ30" s="116"/>
      <c r="KQR30" s="116"/>
      <c r="KQS30" s="116"/>
      <c r="KQT30" s="116"/>
      <c r="KQU30" s="116"/>
      <c r="KQV30" s="116"/>
      <c r="KQW30" s="116"/>
      <c r="KQX30" s="116"/>
      <c r="KQY30" s="116"/>
      <c r="KQZ30" s="116"/>
      <c r="KRA30" s="116"/>
      <c r="KRB30" s="116"/>
      <c r="KRC30" s="116"/>
      <c r="KRD30" s="116"/>
      <c r="KRE30" s="116"/>
      <c r="KRF30" s="116"/>
      <c r="KRG30" s="116"/>
      <c r="KRH30" s="116"/>
      <c r="KRI30" s="116"/>
      <c r="KRJ30" s="116"/>
      <c r="KRK30" s="116"/>
      <c r="KRL30" s="116"/>
      <c r="KRM30" s="116"/>
      <c r="KRN30" s="116"/>
      <c r="KRO30" s="116"/>
      <c r="KRP30" s="116"/>
      <c r="KRQ30" s="116"/>
      <c r="KRR30" s="116"/>
      <c r="KRS30" s="116"/>
      <c r="KRT30" s="116"/>
      <c r="KRU30" s="116"/>
      <c r="KRV30" s="116"/>
      <c r="KRW30" s="116"/>
      <c r="KRX30" s="116"/>
      <c r="KRY30" s="116"/>
      <c r="KRZ30" s="116"/>
      <c r="KSA30" s="116"/>
      <c r="KSB30" s="116"/>
      <c r="KSC30" s="116"/>
      <c r="KSD30" s="116"/>
      <c r="KSE30" s="116"/>
      <c r="KSF30" s="116"/>
      <c r="KSG30" s="116"/>
      <c r="KSH30" s="116"/>
      <c r="KSI30" s="116"/>
      <c r="KSJ30" s="116"/>
      <c r="KSK30" s="116"/>
      <c r="KSL30" s="116"/>
      <c r="KSM30" s="116"/>
      <c r="KSN30" s="116"/>
      <c r="KSO30" s="116"/>
      <c r="KSP30" s="116"/>
      <c r="KSQ30" s="116"/>
      <c r="KSR30" s="116"/>
      <c r="KSS30" s="116"/>
      <c r="KST30" s="116"/>
      <c r="KSU30" s="116"/>
      <c r="KSV30" s="116"/>
      <c r="KSW30" s="116"/>
      <c r="KSX30" s="116"/>
      <c r="KSY30" s="116"/>
      <c r="KSZ30" s="116"/>
      <c r="KTA30" s="116"/>
      <c r="KTB30" s="116"/>
      <c r="KTC30" s="116"/>
      <c r="KTD30" s="116"/>
      <c r="KTE30" s="116"/>
      <c r="KTF30" s="116"/>
      <c r="KTG30" s="116"/>
      <c r="KTH30" s="116"/>
      <c r="KTI30" s="116"/>
      <c r="KTJ30" s="116"/>
      <c r="KTK30" s="116"/>
      <c r="KTL30" s="116"/>
      <c r="KTM30" s="116"/>
      <c r="KTN30" s="116"/>
      <c r="KTO30" s="116"/>
      <c r="KTP30" s="116"/>
      <c r="KTQ30" s="116"/>
      <c r="KTR30" s="116"/>
      <c r="KTS30" s="116"/>
      <c r="KTT30" s="116"/>
      <c r="KTU30" s="116"/>
      <c r="KTV30" s="116"/>
      <c r="KTW30" s="116"/>
      <c r="KTX30" s="116"/>
      <c r="KTY30" s="116"/>
      <c r="KTZ30" s="116"/>
      <c r="KUA30" s="116"/>
      <c r="KUB30" s="116"/>
      <c r="KUC30" s="116"/>
      <c r="KUD30" s="116"/>
      <c r="KUE30" s="116"/>
      <c r="KUF30" s="116"/>
      <c r="KUG30" s="116"/>
      <c r="KUH30" s="116"/>
      <c r="KUI30" s="116"/>
      <c r="KUJ30" s="116"/>
      <c r="KUK30" s="116"/>
      <c r="KUL30" s="116"/>
      <c r="KUM30" s="116"/>
      <c r="KUN30" s="116"/>
      <c r="KUO30" s="116"/>
      <c r="KUP30" s="116"/>
      <c r="KUQ30" s="116"/>
      <c r="KUR30" s="116"/>
      <c r="KUS30" s="116"/>
      <c r="KUT30" s="116"/>
      <c r="KUU30" s="116"/>
      <c r="KUV30" s="116"/>
      <c r="KUW30" s="116"/>
      <c r="KUX30" s="116"/>
      <c r="KUY30" s="116"/>
      <c r="KUZ30" s="116"/>
      <c r="KVA30" s="116"/>
      <c r="KVB30" s="116"/>
      <c r="KVC30" s="116"/>
      <c r="KVD30" s="116"/>
      <c r="KVE30" s="116"/>
      <c r="KVF30" s="116"/>
      <c r="KVG30" s="116"/>
      <c r="KVH30" s="116"/>
      <c r="KVI30" s="116"/>
      <c r="KVJ30" s="116"/>
      <c r="KVK30" s="116"/>
      <c r="KVL30" s="116"/>
      <c r="KVM30" s="116"/>
      <c r="KVN30" s="116"/>
      <c r="KVO30" s="116"/>
      <c r="KVP30" s="116"/>
      <c r="KVQ30" s="116"/>
      <c r="KVR30" s="116"/>
      <c r="KVS30" s="116"/>
      <c r="KVT30" s="116"/>
      <c r="KVU30" s="116"/>
      <c r="KVV30" s="116"/>
      <c r="KVW30" s="116"/>
      <c r="KVX30" s="116"/>
      <c r="KVY30" s="116"/>
      <c r="KVZ30" s="116"/>
      <c r="KWA30" s="116"/>
      <c r="KWB30" s="116"/>
      <c r="KWC30" s="116"/>
      <c r="KWD30" s="116"/>
      <c r="KWE30" s="116"/>
      <c r="KWF30" s="116"/>
      <c r="KWG30" s="116"/>
      <c r="KWH30" s="116"/>
      <c r="KWI30" s="116"/>
      <c r="KWJ30" s="116"/>
      <c r="KWK30" s="116"/>
      <c r="KWL30" s="116"/>
      <c r="KWM30" s="116"/>
      <c r="KWN30" s="116"/>
      <c r="KWO30" s="116"/>
      <c r="KWP30" s="116"/>
      <c r="KWQ30" s="116"/>
      <c r="KWR30" s="116"/>
      <c r="KWS30" s="116"/>
      <c r="KWT30" s="116"/>
      <c r="KWU30" s="116"/>
      <c r="KWV30" s="116"/>
      <c r="KWW30" s="116"/>
      <c r="KWX30" s="116"/>
      <c r="KWY30" s="116"/>
      <c r="KWZ30" s="116"/>
      <c r="KXA30" s="116"/>
      <c r="KXB30" s="116"/>
      <c r="KXC30" s="116"/>
      <c r="KXD30" s="116"/>
      <c r="KXE30" s="116"/>
      <c r="KXF30" s="116"/>
      <c r="KXG30" s="116"/>
      <c r="KXH30" s="116"/>
      <c r="KXI30" s="116"/>
      <c r="KXJ30" s="116"/>
      <c r="KXK30" s="116"/>
      <c r="KXL30" s="116"/>
      <c r="KXM30" s="116"/>
      <c r="KXN30" s="116"/>
      <c r="KXO30" s="116"/>
      <c r="KXP30" s="116"/>
      <c r="KXQ30" s="116"/>
      <c r="KXR30" s="116"/>
      <c r="KXS30" s="116"/>
      <c r="KXT30" s="116"/>
      <c r="KXU30" s="116"/>
      <c r="KXV30" s="116"/>
      <c r="KXW30" s="116"/>
      <c r="KXX30" s="116"/>
      <c r="KXY30" s="116"/>
      <c r="KXZ30" s="116"/>
      <c r="KYA30" s="116"/>
      <c r="KYB30" s="116"/>
      <c r="KYC30" s="116"/>
      <c r="KYD30" s="116"/>
      <c r="KYE30" s="116"/>
      <c r="KYF30" s="116"/>
      <c r="KYG30" s="116"/>
      <c r="KYH30" s="116"/>
      <c r="KYI30" s="116"/>
      <c r="KYJ30" s="116"/>
      <c r="KYK30" s="116"/>
      <c r="KYL30" s="116"/>
      <c r="KYM30" s="116"/>
      <c r="KYN30" s="116"/>
      <c r="KYO30" s="116"/>
      <c r="KYP30" s="116"/>
      <c r="KYQ30" s="116"/>
      <c r="KYR30" s="116"/>
      <c r="KYS30" s="116"/>
      <c r="KYT30" s="116"/>
      <c r="KYU30" s="116"/>
      <c r="KYV30" s="116"/>
      <c r="KYW30" s="116"/>
      <c r="KYX30" s="116"/>
      <c r="KYY30" s="116"/>
      <c r="KYZ30" s="116"/>
      <c r="KZA30" s="116"/>
      <c r="KZB30" s="116"/>
      <c r="KZC30" s="116"/>
      <c r="KZD30" s="116"/>
      <c r="KZE30" s="116"/>
      <c r="KZF30" s="116"/>
      <c r="KZG30" s="116"/>
      <c r="KZH30" s="116"/>
      <c r="KZI30" s="116"/>
      <c r="KZJ30" s="116"/>
      <c r="KZK30" s="116"/>
      <c r="KZL30" s="116"/>
      <c r="KZM30" s="116"/>
      <c r="KZN30" s="116"/>
      <c r="KZO30" s="116"/>
      <c r="KZP30" s="116"/>
      <c r="KZQ30" s="116"/>
      <c r="KZR30" s="116"/>
      <c r="KZS30" s="116"/>
      <c r="KZT30" s="116"/>
      <c r="KZU30" s="116"/>
      <c r="KZV30" s="116"/>
      <c r="KZW30" s="116"/>
      <c r="KZX30" s="116"/>
      <c r="KZY30" s="116"/>
      <c r="KZZ30" s="116"/>
      <c r="LAA30" s="116"/>
      <c r="LAB30" s="116"/>
      <c r="LAC30" s="116"/>
      <c r="LAD30" s="116"/>
      <c r="LAE30" s="116"/>
      <c r="LAF30" s="116"/>
      <c r="LAG30" s="116"/>
      <c r="LAH30" s="116"/>
      <c r="LAI30" s="116"/>
      <c r="LAJ30" s="116"/>
      <c r="LAK30" s="116"/>
      <c r="LAL30" s="116"/>
      <c r="LAM30" s="116"/>
      <c r="LAN30" s="116"/>
      <c r="LAO30" s="116"/>
      <c r="LAP30" s="116"/>
      <c r="LAQ30" s="116"/>
      <c r="LAR30" s="116"/>
      <c r="LAS30" s="116"/>
      <c r="LAT30" s="116"/>
      <c r="LAU30" s="116"/>
      <c r="LAV30" s="116"/>
      <c r="LAW30" s="116"/>
      <c r="LAX30" s="116"/>
      <c r="LAY30" s="116"/>
      <c r="LAZ30" s="116"/>
      <c r="LBA30" s="116"/>
      <c r="LBB30" s="116"/>
      <c r="LBC30" s="116"/>
      <c r="LBD30" s="116"/>
      <c r="LBE30" s="116"/>
      <c r="LBF30" s="116"/>
      <c r="LBG30" s="116"/>
      <c r="LBH30" s="116"/>
      <c r="LBI30" s="116"/>
      <c r="LBJ30" s="116"/>
      <c r="LBK30" s="116"/>
      <c r="LBL30" s="116"/>
      <c r="LBM30" s="116"/>
      <c r="LBN30" s="116"/>
      <c r="LBO30" s="116"/>
      <c r="LBP30" s="116"/>
      <c r="LBQ30" s="116"/>
      <c r="LBR30" s="116"/>
      <c r="LBS30" s="116"/>
      <c r="LBT30" s="116"/>
      <c r="LBU30" s="116"/>
      <c r="LBV30" s="116"/>
      <c r="LBW30" s="116"/>
      <c r="LBX30" s="116"/>
      <c r="LBY30" s="116"/>
      <c r="LBZ30" s="116"/>
      <c r="LCA30" s="116"/>
      <c r="LCB30" s="116"/>
      <c r="LCC30" s="116"/>
      <c r="LCD30" s="116"/>
      <c r="LCE30" s="116"/>
      <c r="LCF30" s="116"/>
      <c r="LCG30" s="116"/>
      <c r="LCH30" s="116"/>
      <c r="LCI30" s="116"/>
      <c r="LCJ30" s="116"/>
      <c r="LCK30" s="116"/>
      <c r="LCL30" s="116"/>
      <c r="LCM30" s="116"/>
      <c r="LCN30" s="116"/>
      <c r="LCO30" s="116"/>
      <c r="LCP30" s="116"/>
      <c r="LCQ30" s="116"/>
      <c r="LCR30" s="116"/>
      <c r="LCS30" s="116"/>
      <c r="LCT30" s="116"/>
      <c r="LCU30" s="116"/>
      <c r="LCV30" s="116"/>
      <c r="LCW30" s="116"/>
      <c r="LCX30" s="116"/>
      <c r="LCY30" s="116"/>
      <c r="LCZ30" s="116"/>
      <c r="LDA30" s="116"/>
      <c r="LDB30" s="116"/>
      <c r="LDC30" s="116"/>
      <c r="LDD30" s="116"/>
      <c r="LDE30" s="116"/>
      <c r="LDF30" s="116"/>
      <c r="LDG30" s="116"/>
      <c r="LDH30" s="116"/>
      <c r="LDI30" s="116"/>
      <c r="LDJ30" s="116"/>
      <c r="LDK30" s="116"/>
      <c r="LDL30" s="116"/>
      <c r="LDM30" s="116"/>
      <c r="LDN30" s="116"/>
      <c r="LDO30" s="116"/>
      <c r="LDP30" s="116"/>
      <c r="LDQ30" s="116"/>
      <c r="LDR30" s="116"/>
      <c r="LDS30" s="116"/>
      <c r="LDT30" s="116"/>
      <c r="LDU30" s="116"/>
      <c r="LDV30" s="116"/>
      <c r="LDW30" s="116"/>
      <c r="LDX30" s="116"/>
      <c r="LDY30" s="116"/>
      <c r="LDZ30" s="116"/>
      <c r="LEA30" s="116"/>
      <c r="LEB30" s="116"/>
      <c r="LEC30" s="116"/>
      <c r="LED30" s="116"/>
      <c r="LEE30" s="116"/>
      <c r="LEF30" s="116"/>
      <c r="LEG30" s="116"/>
      <c r="LEH30" s="116"/>
      <c r="LEI30" s="116"/>
      <c r="LEJ30" s="116"/>
      <c r="LEK30" s="116"/>
      <c r="LEL30" s="116"/>
      <c r="LEM30" s="116"/>
      <c r="LEN30" s="116"/>
      <c r="LEO30" s="116"/>
      <c r="LEP30" s="116"/>
      <c r="LEQ30" s="116"/>
      <c r="LER30" s="116"/>
      <c r="LES30" s="116"/>
      <c r="LET30" s="116"/>
      <c r="LEU30" s="116"/>
      <c r="LEV30" s="116"/>
      <c r="LEW30" s="116"/>
      <c r="LEX30" s="116"/>
      <c r="LEY30" s="116"/>
      <c r="LEZ30" s="116"/>
      <c r="LFA30" s="116"/>
      <c r="LFB30" s="116"/>
      <c r="LFC30" s="116"/>
      <c r="LFD30" s="116"/>
      <c r="LFE30" s="116"/>
      <c r="LFF30" s="116"/>
      <c r="LFG30" s="116"/>
      <c r="LFH30" s="116"/>
      <c r="LFI30" s="116"/>
      <c r="LFJ30" s="116"/>
      <c r="LFK30" s="116"/>
      <c r="LFL30" s="116"/>
      <c r="LFM30" s="116"/>
      <c r="LFN30" s="116"/>
      <c r="LFO30" s="116"/>
      <c r="LFP30" s="116"/>
      <c r="LFQ30" s="116"/>
      <c r="LFR30" s="116"/>
      <c r="LFS30" s="116"/>
      <c r="LFT30" s="116"/>
      <c r="LFU30" s="116"/>
      <c r="LFV30" s="116"/>
      <c r="LFW30" s="116"/>
      <c r="LFX30" s="116"/>
      <c r="LFY30" s="116"/>
      <c r="LFZ30" s="116"/>
      <c r="LGA30" s="116"/>
      <c r="LGB30" s="116"/>
      <c r="LGC30" s="116"/>
      <c r="LGD30" s="116"/>
      <c r="LGE30" s="116"/>
      <c r="LGF30" s="116"/>
      <c r="LGG30" s="116"/>
      <c r="LGH30" s="116"/>
      <c r="LGI30" s="116"/>
      <c r="LGJ30" s="116"/>
      <c r="LGK30" s="116"/>
      <c r="LGL30" s="116"/>
      <c r="LGM30" s="116"/>
      <c r="LGN30" s="116"/>
      <c r="LGO30" s="116"/>
      <c r="LGP30" s="116"/>
      <c r="LGQ30" s="116"/>
      <c r="LGR30" s="116"/>
      <c r="LGS30" s="116"/>
      <c r="LGT30" s="116"/>
      <c r="LGU30" s="116"/>
      <c r="LGV30" s="116"/>
      <c r="LGW30" s="116"/>
      <c r="LGX30" s="116"/>
      <c r="LGY30" s="116"/>
      <c r="LGZ30" s="116"/>
      <c r="LHA30" s="116"/>
      <c r="LHB30" s="116"/>
      <c r="LHC30" s="116"/>
      <c r="LHD30" s="116"/>
      <c r="LHE30" s="116"/>
      <c r="LHF30" s="116"/>
      <c r="LHG30" s="116"/>
      <c r="LHH30" s="116"/>
      <c r="LHI30" s="116"/>
      <c r="LHJ30" s="116"/>
      <c r="LHK30" s="116"/>
      <c r="LHL30" s="116"/>
      <c r="LHM30" s="116"/>
      <c r="LHN30" s="116"/>
      <c r="LHO30" s="116"/>
      <c r="LHP30" s="116"/>
      <c r="LHQ30" s="116"/>
      <c r="LHR30" s="116"/>
      <c r="LHS30" s="116"/>
      <c r="LHT30" s="116"/>
      <c r="LHU30" s="116"/>
      <c r="LHV30" s="116"/>
      <c r="LHW30" s="116"/>
      <c r="LHX30" s="116"/>
      <c r="LHY30" s="116"/>
      <c r="LHZ30" s="116"/>
      <c r="LIA30" s="116"/>
      <c r="LIB30" s="116"/>
      <c r="LIC30" s="116"/>
      <c r="LID30" s="116"/>
      <c r="LIE30" s="116"/>
      <c r="LIF30" s="116"/>
      <c r="LIG30" s="116"/>
      <c r="LIH30" s="116"/>
      <c r="LII30" s="116"/>
      <c r="LIJ30" s="116"/>
      <c r="LIK30" s="116"/>
      <c r="LIL30" s="116"/>
      <c r="LIM30" s="116"/>
      <c r="LIN30" s="116"/>
      <c r="LIO30" s="116"/>
      <c r="LIP30" s="116"/>
      <c r="LIQ30" s="116"/>
      <c r="LIR30" s="116"/>
      <c r="LIS30" s="116"/>
      <c r="LIT30" s="116"/>
      <c r="LIU30" s="116"/>
      <c r="LIV30" s="116"/>
      <c r="LIW30" s="116"/>
      <c r="LIX30" s="116"/>
      <c r="LIY30" s="116"/>
      <c r="LIZ30" s="116"/>
      <c r="LJA30" s="116"/>
      <c r="LJB30" s="116"/>
      <c r="LJC30" s="116"/>
      <c r="LJD30" s="116"/>
      <c r="LJE30" s="116"/>
      <c r="LJF30" s="116"/>
      <c r="LJG30" s="116"/>
      <c r="LJH30" s="116"/>
      <c r="LJI30" s="116"/>
      <c r="LJJ30" s="116"/>
      <c r="LJK30" s="116"/>
      <c r="LJL30" s="116"/>
      <c r="LJM30" s="116"/>
      <c r="LJN30" s="116"/>
      <c r="LJO30" s="116"/>
      <c r="LJP30" s="116"/>
      <c r="LJQ30" s="116"/>
      <c r="LJR30" s="116"/>
      <c r="LJS30" s="116"/>
      <c r="LJT30" s="116"/>
      <c r="LJU30" s="116"/>
      <c r="LJV30" s="116"/>
      <c r="LJW30" s="116"/>
      <c r="LJX30" s="116"/>
      <c r="LJY30" s="116"/>
      <c r="LJZ30" s="116"/>
      <c r="LKA30" s="116"/>
      <c r="LKB30" s="116"/>
      <c r="LKC30" s="116"/>
      <c r="LKD30" s="116"/>
      <c r="LKE30" s="116"/>
      <c r="LKF30" s="116"/>
      <c r="LKG30" s="116"/>
      <c r="LKH30" s="116"/>
      <c r="LKI30" s="116"/>
      <c r="LKJ30" s="116"/>
      <c r="LKK30" s="116"/>
      <c r="LKL30" s="116"/>
      <c r="LKM30" s="116"/>
      <c r="LKN30" s="116"/>
      <c r="LKO30" s="116"/>
      <c r="LKP30" s="116"/>
      <c r="LKQ30" s="116"/>
      <c r="LKR30" s="116"/>
      <c r="LKS30" s="116"/>
      <c r="LKT30" s="116"/>
      <c r="LKU30" s="116"/>
      <c r="LKV30" s="116"/>
      <c r="LKW30" s="116"/>
      <c r="LKX30" s="116"/>
      <c r="LKY30" s="116"/>
      <c r="LKZ30" s="116"/>
      <c r="LLA30" s="116"/>
      <c r="LLB30" s="116"/>
      <c r="LLC30" s="116"/>
      <c r="LLD30" s="116"/>
      <c r="LLE30" s="116"/>
      <c r="LLF30" s="116"/>
      <c r="LLG30" s="116"/>
      <c r="LLH30" s="116"/>
      <c r="LLI30" s="116"/>
      <c r="LLJ30" s="116"/>
      <c r="LLK30" s="116"/>
      <c r="LLL30" s="116"/>
      <c r="LLM30" s="116"/>
      <c r="LLN30" s="116"/>
      <c r="LLO30" s="116"/>
      <c r="LLP30" s="116"/>
      <c r="LLQ30" s="116"/>
      <c r="LLR30" s="116"/>
      <c r="LLS30" s="116"/>
      <c r="LLT30" s="116"/>
      <c r="LLU30" s="116"/>
      <c r="LLV30" s="116"/>
      <c r="LLW30" s="116"/>
      <c r="LLX30" s="116"/>
      <c r="LLY30" s="116"/>
      <c r="LLZ30" s="116"/>
      <c r="LMA30" s="116"/>
      <c r="LMB30" s="116"/>
      <c r="LMC30" s="116"/>
      <c r="LMD30" s="116"/>
      <c r="LME30" s="116"/>
      <c r="LMF30" s="116"/>
      <c r="LMG30" s="116"/>
      <c r="LMH30" s="116"/>
      <c r="LMI30" s="116"/>
      <c r="LMJ30" s="116"/>
      <c r="LMK30" s="116"/>
      <c r="LML30" s="116"/>
      <c r="LMM30" s="116"/>
      <c r="LMN30" s="116"/>
      <c r="LMO30" s="116"/>
      <c r="LMP30" s="116"/>
      <c r="LMQ30" s="116"/>
      <c r="LMR30" s="116"/>
      <c r="LMS30" s="116"/>
      <c r="LMT30" s="116"/>
      <c r="LMU30" s="116"/>
      <c r="LMV30" s="116"/>
      <c r="LMW30" s="116"/>
      <c r="LMX30" s="116"/>
      <c r="LMY30" s="116"/>
      <c r="LMZ30" s="116"/>
      <c r="LNA30" s="116"/>
      <c r="LNB30" s="116"/>
      <c r="LNC30" s="116"/>
      <c r="LND30" s="116"/>
      <c r="LNE30" s="116"/>
      <c r="LNF30" s="116"/>
      <c r="LNG30" s="116"/>
      <c r="LNH30" s="116"/>
      <c r="LNI30" s="116"/>
      <c r="LNJ30" s="116"/>
      <c r="LNK30" s="116"/>
      <c r="LNL30" s="116"/>
      <c r="LNM30" s="116"/>
      <c r="LNN30" s="116"/>
      <c r="LNO30" s="116"/>
      <c r="LNP30" s="116"/>
      <c r="LNQ30" s="116"/>
      <c r="LNR30" s="116"/>
      <c r="LNS30" s="116"/>
      <c r="LNT30" s="116"/>
      <c r="LNU30" s="116"/>
      <c r="LNV30" s="116"/>
      <c r="LNW30" s="116"/>
      <c r="LNX30" s="116"/>
      <c r="LNY30" s="116"/>
      <c r="LNZ30" s="116"/>
      <c r="LOA30" s="116"/>
      <c r="LOB30" s="116"/>
      <c r="LOC30" s="116"/>
      <c r="LOD30" s="116"/>
      <c r="LOE30" s="116"/>
      <c r="LOF30" s="116"/>
      <c r="LOG30" s="116"/>
      <c r="LOH30" s="116"/>
      <c r="LOI30" s="116"/>
      <c r="LOJ30" s="116"/>
      <c r="LOK30" s="116"/>
      <c r="LOL30" s="116"/>
      <c r="LOM30" s="116"/>
      <c r="LON30" s="116"/>
      <c r="LOO30" s="116"/>
      <c r="LOP30" s="116"/>
      <c r="LOQ30" s="116"/>
      <c r="LOR30" s="116"/>
      <c r="LOS30" s="116"/>
      <c r="LOT30" s="116"/>
      <c r="LOU30" s="116"/>
      <c r="LOV30" s="116"/>
      <c r="LOW30" s="116"/>
      <c r="LOX30" s="116"/>
      <c r="LOY30" s="116"/>
      <c r="LOZ30" s="116"/>
      <c r="LPA30" s="116"/>
      <c r="LPB30" s="116"/>
      <c r="LPC30" s="116"/>
      <c r="LPD30" s="116"/>
      <c r="LPE30" s="116"/>
      <c r="LPF30" s="116"/>
      <c r="LPG30" s="116"/>
      <c r="LPH30" s="116"/>
      <c r="LPI30" s="116"/>
      <c r="LPJ30" s="116"/>
      <c r="LPK30" s="116"/>
      <c r="LPL30" s="116"/>
      <c r="LPM30" s="116"/>
      <c r="LPN30" s="116"/>
      <c r="LPO30" s="116"/>
      <c r="LPP30" s="116"/>
      <c r="LPQ30" s="116"/>
      <c r="LPR30" s="116"/>
      <c r="LPS30" s="116"/>
      <c r="LPT30" s="116"/>
      <c r="LPU30" s="116"/>
      <c r="LPV30" s="116"/>
      <c r="LPW30" s="116"/>
      <c r="LPX30" s="116"/>
      <c r="LPY30" s="116"/>
      <c r="LPZ30" s="116"/>
      <c r="LQA30" s="116"/>
      <c r="LQB30" s="116"/>
      <c r="LQC30" s="116"/>
      <c r="LQD30" s="116"/>
      <c r="LQE30" s="116"/>
      <c r="LQF30" s="116"/>
      <c r="LQG30" s="116"/>
      <c r="LQH30" s="116"/>
      <c r="LQI30" s="116"/>
      <c r="LQJ30" s="116"/>
      <c r="LQK30" s="116"/>
      <c r="LQL30" s="116"/>
      <c r="LQM30" s="116"/>
      <c r="LQN30" s="116"/>
      <c r="LQO30" s="116"/>
      <c r="LQP30" s="116"/>
      <c r="LQQ30" s="116"/>
      <c r="LQR30" s="116"/>
      <c r="LQS30" s="116"/>
      <c r="LQT30" s="116"/>
      <c r="LQU30" s="116"/>
      <c r="LQV30" s="116"/>
      <c r="LQW30" s="116"/>
      <c r="LQX30" s="116"/>
      <c r="LQY30" s="116"/>
      <c r="LQZ30" s="116"/>
      <c r="LRA30" s="116"/>
      <c r="LRB30" s="116"/>
      <c r="LRC30" s="116"/>
      <c r="LRD30" s="116"/>
      <c r="LRE30" s="116"/>
      <c r="LRF30" s="116"/>
      <c r="LRG30" s="116"/>
      <c r="LRH30" s="116"/>
      <c r="LRI30" s="116"/>
      <c r="LRJ30" s="116"/>
      <c r="LRK30" s="116"/>
      <c r="LRL30" s="116"/>
      <c r="LRM30" s="116"/>
      <c r="LRN30" s="116"/>
      <c r="LRO30" s="116"/>
      <c r="LRP30" s="116"/>
      <c r="LRQ30" s="116"/>
      <c r="LRR30" s="116"/>
      <c r="LRS30" s="116"/>
      <c r="LRT30" s="116"/>
      <c r="LRU30" s="116"/>
      <c r="LRV30" s="116"/>
      <c r="LRW30" s="116"/>
      <c r="LRX30" s="116"/>
      <c r="LRY30" s="116"/>
      <c r="LRZ30" s="116"/>
      <c r="LSA30" s="116"/>
      <c r="LSB30" s="116"/>
      <c r="LSC30" s="116"/>
      <c r="LSD30" s="116"/>
      <c r="LSE30" s="116"/>
      <c r="LSF30" s="116"/>
      <c r="LSG30" s="116"/>
      <c r="LSH30" s="116"/>
      <c r="LSI30" s="116"/>
      <c r="LSJ30" s="116"/>
      <c r="LSK30" s="116"/>
      <c r="LSL30" s="116"/>
      <c r="LSM30" s="116"/>
      <c r="LSN30" s="116"/>
      <c r="LSO30" s="116"/>
      <c r="LSP30" s="116"/>
      <c r="LSQ30" s="116"/>
      <c r="LSR30" s="116"/>
      <c r="LSS30" s="116"/>
      <c r="LST30" s="116"/>
      <c r="LSU30" s="116"/>
      <c r="LSV30" s="116"/>
      <c r="LSW30" s="116"/>
      <c r="LSX30" s="116"/>
      <c r="LSY30" s="116"/>
      <c r="LSZ30" s="116"/>
      <c r="LTA30" s="116"/>
      <c r="LTB30" s="116"/>
      <c r="LTC30" s="116"/>
      <c r="LTD30" s="116"/>
      <c r="LTE30" s="116"/>
      <c r="LTF30" s="116"/>
      <c r="LTG30" s="116"/>
      <c r="LTH30" s="116"/>
      <c r="LTI30" s="116"/>
      <c r="LTJ30" s="116"/>
      <c r="LTK30" s="116"/>
      <c r="LTL30" s="116"/>
      <c r="LTM30" s="116"/>
      <c r="LTN30" s="116"/>
      <c r="LTO30" s="116"/>
      <c r="LTP30" s="116"/>
      <c r="LTQ30" s="116"/>
      <c r="LTR30" s="116"/>
      <c r="LTS30" s="116"/>
      <c r="LTT30" s="116"/>
      <c r="LTU30" s="116"/>
      <c r="LTV30" s="116"/>
      <c r="LTW30" s="116"/>
      <c r="LTX30" s="116"/>
      <c r="LTY30" s="116"/>
      <c r="LTZ30" s="116"/>
      <c r="LUA30" s="116"/>
      <c r="LUB30" s="116"/>
      <c r="LUC30" s="116"/>
      <c r="LUD30" s="116"/>
      <c r="LUE30" s="116"/>
      <c r="LUF30" s="116"/>
      <c r="LUG30" s="116"/>
      <c r="LUH30" s="116"/>
      <c r="LUI30" s="116"/>
      <c r="LUJ30" s="116"/>
      <c r="LUK30" s="116"/>
      <c r="LUL30" s="116"/>
      <c r="LUM30" s="116"/>
      <c r="LUN30" s="116"/>
      <c r="LUO30" s="116"/>
      <c r="LUP30" s="116"/>
      <c r="LUQ30" s="116"/>
      <c r="LUR30" s="116"/>
      <c r="LUS30" s="116"/>
      <c r="LUT30" s="116"/>
      <c r="LUU30" s="116"/>
      <c r="LUV30" s="116"/>
      <c r="LUW30" s="116"/>
      <c r="LUX30" s="116"/>
      <c r="LUY30" s="116"/>
      <c r="LUZ30" s="116"/>
      <c r="LVA30" s="116"/>
      <c r="LVB30" s="116"/>
      <c r="LVC30" s="116"/>
      <c r="LVD30" s="116"/>
      <c r="LVE30" s="116"/>
      <c r="LVF30" s="116"/>
      <c r="LVG30" s="116"/>
      <c r="LVH30" s="116"/>
      <c r="LVI30" s="116"/>
      <c r="LVJ30" s="116"/>
      <c r="LVK30" s="116"/>
      <c r="LVL30" s="116"/>
      <c r="LVM30" s="116"/>
      <c r="LVN30" s="116"/>
      <c r="LVO30" s="116"/>
      <c r="LVP30" s="116"/>
      <c r="LVQ30" s="116"/>
      <c r="LVR30" s="116"/>
      <c r="LVS30" s="116"/>
      <c r="LVT30" s="116"/>
      <c r="LVU30" s="116"/>
      <c r="LVV30" s="116"/>
      <c r="LVW30" s="116"/>
      <c r="LVX30" s="116"/>
      <c r="LVY30" s="116"/>
      <c r="LVZ30" s="116"/>
      <c r="LWA30" s="116"/>
      <c r="LWB30" s="116"/>
      <c r="LWC30" s="116"/>
      <c r="LWD30" s="116"/>
      <c r="LWE30" s="116"/>
      <c r="LWF30" s="116"/>
      <c r="LWG30" s="116"/>
      <c r="LWH30" s="116"/>
      <c r="LWI30" s="116"/>
      <c r="LWJ30" s="116"/>
      <c r="LWK30" s="116"/>
      <c r="LWL30" s="116"/>
      <c r="LWM30" s="116"/>
      <c r="LWN30" s="116"/>
      <c r="LWO30" s="116"/>
      <c r="LWP30" s="116"/>
      <c r="LWQ30" s="116"/>
      <c r="LWR30" s="116"/>
      <c r="LWS30" s="116"/>
      <c r="LWT30" s="116"/>
      <c r="LWU30" s="116"/>
      <c r="LWV30" s="116"/>
      <c r="LWW30" s="116"/>
      <c r="LWX30" s="116"/>
      <c r="LWY30" s="116"/>
      <c r="LWZ30" s="116"/>
      <c r="LXA30" s="116"/>
      <c r="LXB30" s="116"/>
      <c r="LXC30" s="116"/>
      <c r="LXD30" s="116"/>
      <c r="LXE30" s="116"/>
      <c r="LXF30" s="116"/>
      <c r="LXG30" s="116"/>
      <c r="LXH30" s="116"/>
      <c r="LXI30" s="116"/>
      <c r="LXJ30" s="116"/>
      <c r="LXK30" s="116"/>
      <c r="LXL30" s="116"/>
      <c r="LXM30" s="116"/>
      <c r="LXN30" s="116"/>
      <c r="LXO30" s="116"/>
      <c r="LXP30" s="116"/>
      <c r="LXQ30" s="116"/>
      <c r="LXR30" s="116"/>
      <c r="LXS30" s="116"/>
      <c r="LXT30" s="116"/>
      <c r="LXU30" s="116"/>
      <c r="LXV30" s="116"/>
      <c r="LXW30" s="116"/>
      <c r="LXX30" s="116"/>
      <c r="LXY30" s="116"/>
      <c r="LXZ30" s="116"/>
      <c r="LYA30" s="116"/>
      <c r="LYB30" s="116"/>
      <c r="LYC30" s="116"/>
      <c r="LYD30" s="116"/>
      <c r="LYE30" s="116"/>
      <c r="LYF30" s="116"/>
      <c r="LYG30" s="116"/>
      <c r="LYH30" s="116"/>
      <c r="LYI30" s="116"/>
      <c r="LYJ30" s="116"/>
      <c r="LYK30" s="116"/>
      <c r="LYL30" s="116"/>
      <c r="LYM30" s="116"/>
      <c r="LYN30" s="116"/>
      <c r="LYO30" s="116"/>
      <c r="LYP30" s="116"/>
      <c r="LYQ30" s="116"/>
      <c r="LYR30" s="116"/>
      <c r="LYS30" s="116"/>
      <c r="LYT30" s="116"/>
      <c r="LYU30" s="116"/>
      <c r="LYV30" s="116"/>
      <c r="LYW30" s="116"/>
      <c r="LYX30" s="116"/>
      <c r="LYY30" s="116"/>
      <c r="LYZ30" s="116"/>
      <c r="LZA30" s="116"/>
      <c r="LZB30" s="116"/>
      <c r="LZC30" s="116"/>
      <c r="LZD30" s="116"/>
      <c r="LZE30" s="116"/>
      <c r="LZF30" s="116"/>
      <c r="LZG30" s="116"/>
      <c r="LZH30" s="116"/>
      <c r="LZI30" s="116"/>
      <c r="LZJ30" s="116"/>
      <c r="LZK30" s="116"/>
      <c r="LZL30" s="116"/>
      <c r="LZM30" s="116"/>
      <c r="LZN30" s="116"/>
      <c r="LZO30" s="116"/>
      <c r="LZP30" s="116"/>
      <c r="LZQ30" s="116"/>
      <c r="LZR30" s="116"/>
      <c r="LZS30" s="116"/>
      <c r="LZT30" s="116"/>
      <c r="LZU30" s="116"/>
      <c r="LZV30" s="116"/>
      <c r="LZW30" s="116"/>
      <c r="LZX30" s="116"/>
      <c r="LZY30" s="116"/>
      <c r="LZZ30" s="116"/>
      <c r="MAA30" s="116"/>
      <c r="MAB30" s="116"/>
      <c r="MAC30" s="116"/>
      <c r="MAD30" s="116"/>
      <c r="MAE30" s="116"/>
      <c r="MAF30" s="116"/>
      <c r="MAG30" s="116"/>
      <c r="MAH30" s="116"/>
      <c r="MAI30" s="116"/>
      <c r="MAJ30" s="116"/>
      <c r="MAK30" s="116"/>
      <c r="MAL30" s="116"/>
      <c r="MAM30" s="116"/>
      <c r="MAN30" s="116"/>
      <c r="MAO30" s="116"/>
      <c r="MAP30" s="116"/>
      <c r="MAQ30" s="116"/>
      <c r="MAR30" s="116"/>
      <c r="MAS30" s="116"/>
      <c r="MAT30" s="116"/>
      <c r="MAU30" s="116"/>
      <c r="MAV30" s="116"/>
      <c r="MAW30" s="116"/>
      <c r="MAX30" s="116"/>
      <c r="MAY30" s="116"/>
      <c r="MAZ30" s="116"/>
      <c r="MBA30" s="116"/>
      <c r="MBB30" s="116"/>
      <c r="MBC30" s="116"/>
      <c r="MBD30" s="116"/>
      <c r="MBE30" s="116"/>
      <c r="MBF30" s="116"/>
      <c r="MBG30" s="116"/>
      <c r="MBH30" s="116"/>
      <c r="MBI30" s="116"/>
      <c r="MBJ30" s="116"/>
      <c r="MBK30" s="116"/>
      <c r="MBL30" s="116"/>
      <c r="MBM30" s="116"/>
      <c r="MBN30" s="116"/>
      <c r="MBO30" s="116"/>
      <c r="MBP30" s="116"/>
      <c r="MBQ30" s="116"/>
      <c r="MBR30" s="116"/>
      <c r="MBS30" s="116"/>
      <c r="MBT30" s="116"/>
      <c r="MBU30" s="116"/>
      <c r="MBV30" s="116"/>
      <c r="MBW30" s="116"/>
      <c r="MBX30" s="116"/>
      <c r="MBY30" s="116"/>
      <c r="MBZ30" s="116"/>
      <c r="MCA30" s="116"/>
      <c r="MCB30" s="116"/>
      <c r="MCC30" s="116"/>
      <c r="MCD30" s="116"/>
      <c r="MCE30" s="116"/>
      <c r="MCF30" s="116"/>
      <c r="MCG30" s="116"/>
      <c r="MCH30" s="116"/>
      <c r="MCI30" s="116"/>
      <c r="MCJ30" s="116"/>
      <c r="MCK30" s="116"/>
      <c r="MCL30" s="116"/>
      <c r="MCM30" s="116"/>
      <c r="MCN30" s="116"/>
      <c r="MCO30" s="116"/>
      <c r="MCP30" s="116"/>
      <c r="MCQ30" s="116"/>
      <c r="MCR30" s="116"/>
      <c r="MCS30" s="116"/>
      <c r="MCT30" s="116"/>
      <c r="MCU30" s="116"/>
      <c r="MCV30" s="116"/>
      <c r="MCW30" s="116"/>
      <c r="MCX30" s="116"/>
      <c r="MCY30" s="116"/>
      <c r="MCZ30" s="116"/>
      <c r="MDA30" s="116"/>
      <c r="MDB30" s="116"/>
      <c r="MDC30" s="116"/>
      <c r="MDD30" s="116"/>
      <c r="MDE30" s="116"/>
      <c r="MDF30" s="116"/>
      <c r="MDG30" s="116"/>
      <c r="MDH30" s="116"/>
      <c r="MDI30" s="116"/>
      <c r="MDJ30" s="116"/>
      <c r="MDK30" s="116"/>
      <c r="MDL30" s="116"/>
      <c r="MDM30" s="116"/>
      <c r="MDN30" s="116"/>
      <c r="MDO30" s="116"/>
      <c r="MDP30" s="116"/>
      <c r="MDQ30" s="116"/>
      <c r="MDR30" s="116"/>
      <c r="MDS30" s="116"/>
      <c r="MDT30" s="116"/>
      <c r="MDU30" s="116"/>
      <c r="MDV30" s="116"/>
      <c r="MDW30" s="116"/>
      <c r="MDX30" s="116"/>
      <c r="MDY30" s="116"/>
      <c r="MDZ30" s="116"/>
      <c r="MEA30" s="116"/>
      <c r="MEB30" s="116"/>
      <c r="MEC30" s="116"/>
      <c r="MED30" s="116"/>
      <c r="MEE30" s="116"/>
      <c r="MEF30" s="116"/>
      <c r="MEG30" s="116"/>
      <c r="MEH30" s="116"/>
      <c r="MEI30" s="116"/>
      <c r="MEJ30" s="116"/>
      <c r="MEK30" s="116"/>
      <c r="MEL30" s="116"/>
      <c r="MEM30" s="116"/>
      <c r="MEN30" s="116"/>
      <c r="MEO30" s="116"/>
      <c r="MEP30" s="116"/>
      <c r="MEQ30" s="116"/>
      <c r="MER30" s="116"/>
      <c r="MES30" s="116"/>
      <c r="MET30" s="116"/>
      <c r="MEU30" s="116"/>
      <c r="MEV30" s="116"/>
      <c r="MEW30" s="116"/>
      <c r="MEX30" s="116"/>
      <c r="MEY30" s="116"/>
      <c r="MEZ30" s="116"/>
      <c r="MFA30" s="116"/>
      <c r="MFB30" s="116"/>
      <c r="MFC30" s="116"/>
      <c r="MFD30" s="116"/>
      <c r="MFE30" s="116"/>
      <c r="MFF30" s="116"/>
      <c r="MFG30" s="116"/>
      <c r="MFH30" s="116"/>
      <c r="MFI30" s="116"/>
      <c r="MFJ30" s="116"/>
      <c r="MFK30" s="116"/>
      <c r="MFL30" s="116"/>
      <c r="MFM30" s="116"/>
      <c r="MFN30" s="116"/>
      <c r="MFO30" s="116"/>
      <c r="MFP30" s="116"/>
      <c r="MFQ30" s="116"/>
      <c r="MFR30" s="116"/>
      <c r="MFS30" s="116"/>
      <c r="MFT30" s="116"/>
      <c r="MFU30" s="116"/>
      <c r="MFV30" s="116"/>
      <c r="MFW30" s="116"/>
      <c r="MFX30" s="116"/>
      <c r="MFY30" s="116"/>
      <c r="MFZ30" s="116"/>
      <c r="MGA30" s="116"/>
      <c r="MGB30" s="116"/>
      <c r="MGC30" s="116"/>
      <c r="MGD30" s="116"/>
      <c r="MGE30" s="116"/>
      <c r="MGF30" s="116"/>
      <c r="MGG30" s="116"/>
      <c r="MGH30" s="116"/>
      <c r="MGI30" s="116"/>
      <c r="MGJ30" s="116"/>
      <c r="MGK30" s="116"/>
      <c r="MGL30" s="116"/>
      <c r="MGM30" s="116"/>
      <c r="MGN30" s="116"/>
      <c r="MGO30" s="116"/>
      <c r="MGP30" s="116"/>
      <c r="MGQ30" s="116"/>
      <c r="MGR30" s="116"/>
      <c r="MGS30" s="116"/>
      <c r="MGT30" s="116"/>
      <c r="MGU30" s="116"/>
      <c r="MGV30" s="116"/>
      <c r="MGW30" s="116"/>
      <c r="MGX30" s="116"/>
      <c r="MGY30" s="116"/>
      <c r="MGZ30" s="116"/>
      <c r="MHA30" s="116"/>
      <c r="MHB30" s="116"/>
      <c r="MHC30" s="116"/>
      <c r="MHD30" s="116"/>
      <c r="MHE30" s="116"/>
      <c r="MHF30" s="116"/>
      <c r="MHG30" s="116"/>
      <c r="MHH30" s="116"/>
      <c r="MHI30" s="116"/>
      <c r="MHJ30" s="116"/>
      <c r="MHK30" s="116"/>
      <c r="MHL30" s="116"/>
      <c r="MHM30" s="116"/>
      <c r="MHN30" s="116"/>
      <c r="MHO30" s="116"/>
      <c r="MHP30" s="116"/>
      <c r="MHQ30" s="116"/>
      <c r="MHR30" s="116"/>
      <c r="MHS30" s="116"/>
      <c r="MHT30" s="116"/>
      <c r="MHU30" s="116"/>
      <c r="MHV30" s="116"/>
      <c r="MHW30" s="116"/>
      <c r="MHX30" s="116"/>
      <c r="MHY30" s="116"/>
      <c r="MHZ30" s="116"/>
      <c r="MIA30" s="116"/>
      <c r="MIB30" s="116"/>
      <c r="MIC30" s="116"/>
      <c r="MID30" s="116"/>
      <c r="MIE30" s="116"/>
      <c r="MIF30" s="116"/>
      <c r="MIG30" s="116"/>
      <c r="MIH30" s="116"/>
      <c r="MII30" s="116"/>
      <c r="MIJ30" s="116"/>
      <c r="MIK30" s="116"/>
      <c r="MIL30" s="116"/>
      <c r="MIM30" s="116"/>
      <c r="MIN30" s="116"/>
      <c r="MIO30" s="116"/>
      <c r="MIP30" s="116"/>
      <c r="MIQ30" s="116"/>
      <c r="MIR30" s="116"/>
      <c r="MIS30" s="116"/>
      <c r="MIT30" s="116"/>
      <c r="MIU30" s="116"/>
      <c r="MIV30" s="116"/>
      <c r="MIW30" s="116"/>
      <c r="MIX30" s="116"/>
      <c r="MIY30" s="116"/>
      <c r="MIZ30" s="116"/>
      <c r="MJA30" s="116"/>
      <c r="MJB30" s="116"/>
      <c r="MJC30" s="116"/>
      <c r="MJD30" s="116"/>
      <c r="MJE30" s="116"/>
      <c r="MJF30" s="116"/>
      <c r="MJG30" s="116"/>
      <c r="MJH30" s="116"/>
      <c r="MJI30" s="116"/>
      <c r="MJJ30" s="116"/>
      <c r="MJK30" s="116"/>
      <c r="MJL30" s="116"/>
      <c r="MJM30" s="116"/>
      <c r="MJN30" s="116"/>
      <c r="MJO30" s="116"/>
      <c r="MJP30" s="116"/>
      <c r="MJQ30" s="116"/>
      <c r="MJR30" s="116"/>
      <c r="MJS30" s="116"/>
      <c r="MJT30" s="116"/>
      <c r="MJU30" s="116"/>
      <c r="MJV30" s="116"/>
      <c r="MJW30" s="116"/>
      <c r="MJX30" s="116"/>
      <c r="MJY30" s="116"/>
      <c r="MJZ30" s="116"/>
      <c r="MKA30" s="116"/>
      <c r="MKB30" s="116"/>
      <c r="MKC30" s="116"/>
      <c r="MKD30" s="116"/>
      <c r="MKE30" s="116"/>
      <c r="MKF30" s="116"/>
      <c r="MKG30" s="116"/>
      <c r="MKH30" s="116"/>
      <c r="MKI30" s="116"/>
      <c r="MKJ30" s="116"/>
      <c r="MKK30" s="116"/>
      <c r="MKL30" s="116"/>
      <c r="MKM30" s="116"/>
      <c r="MKN30" s="116"/>
      <c r="MKO30" s="116"/>
      <c r="MKP30" s="116"/>
      <c r="MKQ30" s="116"/>
      <c r="MKR30" s="116"/>
      <c r="MKS30" s="116"/>
      <c r="MKT30" s="116"/>
      <c r="MKU30" s="116"/>
      <c r="MKV30" s="116"/>
      <c r="MKW30" s="116"/>
      <c r="MKX30" s="116"/>
      <c r="MKY30" s="116"/>
      <c r="MKZ30" s="116"/>
      <c r="MLA30" s="116"/>
      <c r="MLB30" s="116"/>
      <c r="MLC30" s="116"/>
      <c r="MLD30" s="116"/>
      <c r="MLE30" s="116"/>
      <c r="MLF30" s="116"/>
      <c r="MLG30" s="116"/>
      <c r="MLH30" s="116"/>
      <c r="MLI30" s="116"/>
      <c r="MLJ30" s="116"/>
      <c r="MLK30" s="116"/>
      <c r="MLL30" s="116"/>
      <c r="MLM30" s="116"/>
      <c r="MLN30" s="116"/>
      <c r="MLO30" s="116"/>
      <c r="MLP30" s="116"/>
      <c r="MLQ30" s="116"/>
      <c r="MLR30" s="116"/>
      <c r="MLS30" s="116"/>
      <c r="MLT30" s="116"/>
      <c r="MLU30" s="116"/>
      <c r="MLV30" s="116"/>
      <c r="MLW30" s="116"/>
      <c r="MLX30" s="116"/>
      <c r="MLY30" s="116"/>
      <c r="MLZ30" s="116"/>
      <c r="MMA30" s="116"/>
      <c r="MMB30" s="116"/>
      <c r="MMC30" s="116"/>
      <c r="MMD30" s="116"/>
      <c r="MME30" s="116"/>
      <c r="MMF30" s="116"/>
      <c r="MMG30" s="116"/>
      <c r="MMH30" s="116"/>
      <c r="MMI30" s="116"/>
      <c r="MMJ30" s="116"/>
      <c r="MMK30" s="116"/>
      <c r="MML30" s="116"/>
      <c r="MMM30" s="116"/>
      <c r="MMN30" s="116"/>
      <c r="MMO30" s="116"/>
      <c r="MMP30" s="116"/>
      <c r="MMQ30" s="116"/>
      <c r="MMR30" s="116"/>
      <c r="MMS30" s="116"/>
      <c r="MMT30" s="116"/>
      <c r="MMU30" s="116"/>
      <c r="MMV30" s="116"/>
      <c r="MMW30" s="116"/>
      <c r="MMX30" s="116"/>
      <c r="MMY30" s="116"/>
      <c r="MMZ30" s="116"/>
      <c r="MNA30" s="116"/>
      <c r="MNB30" s="116"/>
      <c r="MNC30" s="116"/>
      <c r="MND30" s="116"/>
      <c r="MNE30" s="116"/>
      <c r="MNF30" s="116"/>
      <c r="MNG30" s="116"/>
      <c r="MNH30" s="116"/>
      <c r="MNI30" s="116"/>
      <c r="MNJ30" s="116"/>
      <c r="MNK30" s="116"/>
      <c r="MNL30" s="116"/>
      <c r="MNM30" s="116"/>
      <c r="MNN30" s="116"/>
      <c r="MNO30" s="116"/>
      <c r="MNP30" s="116"/>
      <c r="MNQ30" s="116"/>
      <c r="MNR30" s="116"/>
      <c r="MNS30" s="116"/>
      <c r="MNT30" s="116"/>
      <c r="MNU30" s="116"/>
      <c r="MNV30" s="116"/>
      <c r="MNW30" s="116"/>
      <c r="MNX30" s="116"/>
      <c r="MNY30" s="116"/>
      <c r="MNZ30" s="116"/>
      <c r="MOA30" s="116"/>
      <c r="MOB30" s="116"/>
      <c r="MOC30" s="116"/>
      <c r="MOD30" s="116"/>
      <c r="MOE30" s="116"/>
      <c r="MOF30" s="116"/>
      <c r="MOG30" s="116"/>
      <c r="MOH30" s="116"/>
      <c r="MOI30" s="116"/>
      <c r="MOJ30" s="116"/>
      <c r="MOK30" s="116"/>
      <c r="MOL30" s="116"/>
      <c r="MOM30" s="116"/>
      <c r="MON30" s="116"/>
      <c r="MOO30" s="116"/>
      <c r="MOP30" s="116"/>
      <c r="MOQ30" s="116"/>
      <c r="MOR30" s="116"/>
      <c r="MOS30" s="116"/>
      <c r="MOT30" s="116"/>
      <c r="MOU30" s="116"/>
      <c r="MOV30" s="116"/>
      <c r="MOW30" s="116"/>
      <c r="MOX30" s="116"/>
      <c r="MOY30" s="116"/>
      <c r="MOZ30" s="116"/>
      <c r="MPA30" s="116"/>
      <c r="MPB30" s="116"/>
      <c r="MPC30" s="116"/>
      <c r="MPD30" s="116"/>
      <c r="MPE30" s="116"/>
      <c r="MPF30" s="116"/>
      <c r="MPG30" s="116"/>
      <c r="MPH30" s="116"/>
      <c r="MPI30" s="116"/>
      <c r="MPJ30" s="116"/>
      <c r="MPK30" s="116"/>
      <c r="MPL30" s="116"/>
      <c r="MPM30" s="116"/>
      <c r="MPN30" s="116"/>
      <c r="MPO30" s="116"/>
      <c r="MPP30" s="116"/>
      <c r="MPQ30" s="116"/>
      <c r="MPR30" s="116"/>
      <c r="MPS30" s="116"/>
      <c r="MPT30" s="116"/>
      <c r="MPU30" s="116"/>
      <c r="MPV30" s="116"/>
      <c r="MPW30" s="116"/>
      <c r="MPX30" s="116"/>
      <c r="MPY30" s="116"/>
      <c r="MPZ30" s="116"/>
      <c r="MQA30" s="116"/>
      <c r="MQB30" s="116"/>
      <c r="MQC30" s="116"/>
      <c r="MQD30" s="116"/>
      <c r="MQE30" s="116"/>
      <c r="MQF30" s="116"/>
      <c r="MQG30" s="116"/>
      <c r="MQH30" s="116"/>
      <c r="MQI30" s="116"/>
      <c r="MQJ30" s="116"/>
      <c r="MQK30" s="116"/>
      <c r="MQL30" s="116"/>
      <c r="MQM30" s="116"/>
      <c r="MQN30" s="116"/>
      <c r="MQO30" s="116"/>
      <c r="MQP30" s="116"/>
      <c r="MQQ30" s="116"/>
      <c r="MQR30" s="116"/>
      <c r="MQS30" s="116"/>
      <c r="MQT30" s="116"/>
      <c r="MQU30" s="116"/>
      <c r="MQV30" s="116"/>
      <c r="MQW30" s="116"/>
      <c r="MQX30" s="116"/>
      <c r="MQY30" s="116"/>
      <c r="MQZ30" s="116"/>
      <c r="MRA30" s="116"/>
      <c r="MRB30" s="116"/>
      <c r="MRC30" s="116"/>
      <c r="MRD30" s="116"/>
      <c r="MRE30" s="116"/>
      <c r="MRF30" s="116"/>
      <c r="MRG30" s="116"/>
      <c r="MRH30" s="116"/>
      <c r="MRI30" s="116"/>
      <c r="MRJ30" s="116"/>
      <c r="MRK30" s="116"/>
      <c r="MRL30" s="116"/>
      <c r="MRM30" s="116"/>
      <c r="MRN30" s="116"/>
      <c r="MRO30" s="116"/>
      <c r="MRP30" s="116"/>
      <c r="MRQ30" s="116"/>
      <c r="MRR30" s="116"/>
      <c r="MRS30" s="116"/>
      <c r="MRT30" s="116"/>
      <c r="MRU30" s="116"/>
      <c r="MRV30" s="116"/>
      <c r="MRW30" s="116"/>
      <c r="MRX30" s="116"/>
      <c r="MRY30" s="116"/>
      <c r="MRZ30" s="116"/>
      <c r="MSA30" s="116"/>
      <c r="MSB30" s="116"/>
      <c r="MSC30" s="116"/>
      <c r="MSD30" s="116"/>
      <c r="MSE30" s="116"/>
      <c r="MSF30" s="116"/>
      <c r="MSG30" s="116"/>
      <c r="MSH30" s="116"/>
      <c r="MSI30" s="116"/>
      <c r="MSJ30" s="116"/>
      <c r="MSK30" s="116"/>
      <c r="MSL30" s="116"/>
      <c r="MSM30" s="116"/>
      <c r="MSN30" s="116"/>
      <c r="MSO30" s="116"/>
      <c r="MSP30" s="116"/>
      <c r="MSQ30" s="116"/>
      <c r="MSR30" s="116"/>
      <c r="MSS30" s="116"/>
      <c r="MST30" s="116"/>
      <c r="MSU30" s="116"/>
      <c r="MSV30" s="116"/>
      <c r="MSW30" s="116"/>
      <c r="MSX30" s="116"/>
      <c r="MSY30" s="116"/>
      <c r="MSZ30" s="116"/>
      <c r="MTA30" s="116"/>
      <c r="MTB30" s="116"/>
      <c r="MTC30" s="116"/>
      <c r="MTD30" s="116"/>
      <c r="MTE30" s="116"/>
      <c r="MTF30" s="116"/>
      <c r="MTG30" s="116"/>
      <c r="MTH30" s="116"/>
      <c r="MTI30" s="116"/>
      <c r="MTJ30" s="116"/>
      <c r="MTK30" s="116"/>
      <c r="MTL30" s="116"/>
      <c r="MTM30" s="116"/>
      <c r="MTN30" s="116"/>
      <c r="MTO30" s="116"/>
      <c r="MTP30" s="116"/>
      <c r="MTQ30" s="116"/>
      <c r="MTR30" s="116"/>
      <c r="MTS30" s="116"/>
      <c r="MTT30" s="116"/>
      <c r="MTU30" s="116"/>
      <c r="MTV30" s="116"/>
      <c r="MTW30" s="116"/>
      <c r="MTX30" s="116"/>
      <c r="MTY30" s="116"/>
      <c r="MTZ30" s="116"/>
      <c r="MUA30" s="116"/>
      <c r="MUB30" s="116"/>
      <c r="MUC30" s="116"/>
      <c r="MUD30" s="116"/>
      <c r="MUE30" s="116"/>
      <c r="MUF30" s="116"/>
      <c r="MUG30" s="116"/>
      <c r="MUH30" s="116"/>
      <c r="MUI30" s="116"/>
      <c r="MUJ30" s="116"/>
      <c r="MUK30" s="116"/>
      <c r="MUL30" s="116"/>
      <c r="MUM30" s="116"/>
      <c r="MUN30" s="116"/>
      <c r="MUO30" s="116"/>
      <c r="MUP30" s="116"/>
      <c r="MUQ30" s="116"/>
      <c r="MUR30" s="116"/>
      <c r="MUS30" s="116"/>
      <c r="MUT30" s="116"/>
      <c r="MUU30" s="116"/>
      <c r="MUV30" s="116"/>
      <c r="MUW30" s="116"/>
      <c r="MUX30" s="116"/>
      <c r="MUY30" s="116"/>
      <c r="MUZ30" s="116"/>
      <c r="MVA30" s="116"/>
      <c r="MVB30" s="116"/>
      <c r="MVC30" s="116"/>
      <c r="MVD30" s="116"/>
      <c r="MVE30" s="116"/>
      <c r="MVF30" s="116"/>
      <c r="MVG30" s="116"/>
      <c r="MVH30" s="116"/>
      <c r="MVI30" s="116"/>
      <c r="MVJ30" s="116"/>
      <c r="MVK30" s="116"/>
      <c r="MVL30" s="116"/>
      <c r="MVM30" s="116"/>
      <c r="MVN30" s="116"/>
      <c r="MVO30" s="116"/>
      <c r="MVP30" s="116"/>
      <c r="MVQ30" s="116"/>
      <c r="MVR30" s="116"/>
      <c r="MVS30" s="116"/>
      <c r="MVT30" s="116"/>
      <c r="MVU30" s="116"/>
      <c r="MVV30" s="116"/>
      <c r="MVW30" s="116"/>
      <c r="MVX30" s="116"/>
      <c r="MVY30" s="116"/>
      <c r="MVZ30" s="116"/>
      <c r="MWA30" s="116"/>
      <c r="MWB30" s="116"/>
      <c r="MWC30" s="116"/>
      <c r="MWD30" s="116"/>
      <c r="MWE30" s="116"/>
      <c r="MWF30" s="116"/>
      <c r="MWG30" s="116"/>
      <c r="MWH30" s="116"/>
      <c r="MWI30" s="116"/>
      <c r="MWJ30" s="116"/>
      <c r="MWK30" s="116"/>
      <c r="MWL30" s="116"/>
      <c r="MWM30" s="116"/>
      <c r="MWN30" s="116"/>
      <c r="MWO30" s="116"/>
      <c r="MWP30" s="116"/>
      <c r="MWQ30" s="116"/>
      <c r="MWR30" s="116"/>
      <c r="MWS30" s="116"/>
      <c r="MWT30" s="116"/>
      <c r="MWU30" s="116"/>
      <c r="MWV30" s="116"/>
      <c r="MWW30" s="116"/>
      <c r="MWX30" s="116"/>
      <c r="MWY30" s="116"/>
      <c r="MWZ30" s="116"/>
      <c r="MXA30" s="116"/>
      <c r="MXB30" s="116"/>
      <c r="MXC30" s="116"/>
      <c r="MXD30" s="116"/>
      <c r="MXE30" s="116"/>
      <c r="MXF30" s="116"/>
      <c r="MXG30" s="116"/>
      <c r="MXH30" s="116"/>
      <c r="MXI30" s="116"/>
      <c r="MXJ30" s="116"/>
      <c r="MXK30" s="116"/>
      <c r="MXL30" s="116"/>
      <c r="MXM30" s="116"/>
      <c r="MXN30" s="116"/>
      <c r="MXO30" s="116"/>
      <c r="MXP30" s="116"/>
      <c r="MXQ30" s="116"/>
      <c r="MXR30" s="116"/>
      <c r="MXS30" s="116"/>
      <c r="MXT30" s="116"/>
      <c r="MXU30" s="116"/>
      <c r="MXV30" s="116"/>
      <c r="MXW30" s="116"/>
      <c r="MXX30" s="116"/>
      <c r="MXY30" s="116"/>
      <c r="MXZ30" s="116"/>
      <c r="MYA30" s="116"/>
      <c r="MYB30" s="116"/>
      <c r="MYC30" s="116"/>
      <c r="MYD30" s="116"/>
      <c r="MYE30" s="116"/>
      <c r="MYF30" s="116"/>
      <c r="MYG30" s="116"/>
      <c r="MYH30" s="116"/>
      <c r="MYI30" s="116"/>
      <c r="MYJ30" s="116"/>
      <c r="MYK30" s="116"/>
      <c r="MYL30" s="116"/>
      <c r="MYM30" s="116"/>
      <c r="MYN30" s="116"/>
      <c r="MYO30" s="116"/>
      <c r="MYP30" s="116"/>
      <c r="MYQ30" s="116"/>
      <c r="MYR30" s="116"/>
      <c r="MYS30" s="116"/>
      <c r="MYT30" s="116"/>
      <c r="MYU30" s="116"/>
      <c r="MYV30" s="116"/>
      <c r="MYW30" s="116"/>
      <c r="MYX30" s="116"/>
      <c r="MYY30" s="116"/>
      <c r="MYZ30" s="116"/>
      <c r="MZA30" s="116"/>
      <c r="MZB30" s="116"/>
      <c r="MZC30" s="116"/>
      <c r="MZD30" s="116"/>
      <c r="MZE30" s="116"/>
      <c r="MZF30" s="116"/>
      <c r="MZG30" s="116"/>
      <c r="MZH30" s="116"/>
      <c r="MZI30" s="116"/>
      <c r="MZJ30" s="116"/>
      <c r="MZK30" s="116"/>
      <c r="MZL30" s="116"/>
      <c r="MZM30" s="116"/>
      <c r="MZN30" s="116"/>
      <c r="MZO30" s="116"/>
      <c r="MZP30" s="116"/>
      <c r="MZQ30" s="116"/>
      <c r="MZR30" s="116"/>
      <c r="MZS30" s="116"/>
      <c r="MZT30" s="116"/>
      <c r="MZU30" s="116"/>
      <c r="MZV30" s="116"/>
      <c r="MZW30" s="116"/>
      <c r="MZX30" s="116"/>
      <c r="MZY30" s="116"/>
      <c r="MZZ30" s="116"/>
      <c r="NAA30" s="116"/>
      <c r="NAB30" s="116"/>
      <c r="NAC30" s="116"/>
      <c r="NAD30" s="116"/>
      <c r="NAE30" s="116"/>
      <c r="NAF30" s="116"/>
      <c r="NAG30" s="116"/>
      <c r="NAH30" s="116"/>
      <c r="NAI30" s="116"/>
      <c r="NAJ30" s="116"/>
      <c r="NAK30" s="116"/>
      <c r="NAL30" s="116"/>
      <c r="NAM30" s="116"/>
      <c r="NAN30" s="116"/>
      <c r="NAO30" s="116"/>
      <c r="NAP30" s="116"/>
      <c r="NAQ30" s="116"/>
      <c r="NAR30" s="116"/>
      <c r="NAS30" s="116"/>
      <c r="NAT30" s="116"/>
      <c r="NAU30" s="116"/>
      <c r="NAV30" s="116"/>
      <c r="NAW30" s="116"/>
      <c r="NAX30" s="116"/>
      <c r="NAY30" s="116"/>
      <c r="NAZ30" s="116"/>
      <c r="NBA30" s="116"/>
      <c r="NBB30" s="116"/>
      <c r="NBC30" s="116"/>
      <c r="NBD30" s="116"/>
      <c r="NBE30" s="116"/>
      <c r="NBF30" s="116"/>
      <c r="NBG30" s="116"/>
      <c r="NBH30" s="116"/>
      <c r="NBI30" s="116"/>
      <c r="NBJ30" s="116"/>
      <c r="NBK30" s="116"/>
      <c r="NBL30" s="116"/>
      <c r="NBM30" s="116"/>
      <c r="NBN30" s="116"/>
      <c r="NBO30" s="116"/>
      <c r="NBP30" s="116"/>
      <c r="NBQ30" s="116"/>
      <c r="NBR30" s="116"/>
      <c r="NBS30" s="116"/>
      <c r="NBT30" s="116"/>
      <c r="NBU30" s="116"/>
      <c r="NBV30" s="116"/>
      <c r="NBW30" s="116"/>
      <c r="NBX30" s="116"/>
      <c r="NBY30" s="116"/>
      <c r="NBZ30" s="116"/>
      <c r="NCA30" s="116"/>
      <c r="NCB30" s="116"/>
      <c r="NCC30" s="116"/>
      <c r="NCD30" s="116"/>
      <c r="NCE30" s="116"/>
      <c r="NCF30" s="116"/>
      <c r="NCG30" s="116"/>
      <c r="NCH30" s="116"/>
      <c r="NCI30" s="116"/>
      <c r="NCJ30" s="116"/>
      <c r="NCK30" s="116"/>
      <c r="NCL30" s="116"/>
      <c r="NCM30" s="116"/>
      <c r="NCN30" s="116"/>
      <c r="NCO30" s="116"/>
      <c r="NCP30" s="116"/>
      <c r="NCQ30" s="116"/>
      <c r="NCR30" s="116"/>
      <c r="NCS30" s="116"/>
      <c r="NCT30" s="116"/>
      <c r="NCU30" s="116"/>
      <c r="NCV30" s="116"/>
      <c r="NCW30" s="116"/>
      <c r="NCX30" s="116"/>
      <c r="NCY30" s="116"/>
      <c r="NCZ30" s="116"/>
      <c r="NDA30" s="116"/>
      <c r="NDB30" s="116"/>
      <c r="NDC30" s="116"/>
      <c r="NDD30" s="116"/>
      <c r="NDE30" s="116"/>
      <c r="NDF30" s="116"/>
      <c r="NDG30" s="116"/>
      <c r="NDH30" s="116"/>
      <c r="NDI30" s="116"/>
      <c r="NDJ30" s="116"/>
      <c r="NDK30" s="116"/>
      <c r="NDL30" s="116"/>
      <c r="NDM30" s="116"/>
      <c r="NDN30" s="116"/>
      <c r="NDO30" s="116"/>
      <c r="NDP30" s="116"/>
      <c r="NDQ30" s="116"/>
      <c r="NDR30" s="116"/>
      <c r="NDS30" s="116"/>
      <c r="NDT30" s="116"/>
      <c r="NDU30" s="116"/>
      <c r="NDV30" s="116"/>
      <c r="NDW30" s="116"/>
      <c r="NDX30" s="116"/>
      <c r="NDY30" s="116"/>
      <c r="NDZ30" s="116"/>
      <c r="NEA30" s="116"/>
      <c r="NEB30" s="116"/>
      <c r="NEC30" s="116"/>
      <c r="NED30" s="116"/>
      <c r="NEE30" s="116"/>
      <c r="NEF30" s="116"/>
      <c r="NEG30" s="116"/>
      <c r="NEH30" s="116"/>
      <c r="NEI30" s="116"/>
      <c r="NEJ30" s="116"/>
      <c r="NEK30" s="116"/>
      <c r="NEL30" s="116"/>
      <c r="NEM30" s="116"/>
      <c r="NEN30" s="116"/>
      <c r="NEO30" s="116"/>
      <c r="NEP30" s="116"/>
      <c r="NEQ30" s="116"/>
      <c r="NER30" s="116"/>
      <c r="NES30" s="116"/>
      <c r="NET30" s="116"/>
      <c r="NEU30" s="116"/>
      <c r="NEV30" s="116"/>
      <c r="NEW30" s="116"/>
      <c r="NEX30" s="116"/>
      <c r="NEY30" s="116"/>
      <c r="NEZ30" s="116"/>
      <c r="NFA30" s="116"/>
      <c r="NFB30" s="116"/>
      <c r="NFC30" s="116"/>
      <c r="NFD30" s="116"/>
      <c r="NFE30" s="116"/>
      <c r="NFF30" s="116"/>
      <c r="NFG30" s="116"/>
      <c r="NFH30" s="116"/>
      <c r="NFI30" s="116"/>
      <c r="NFJ30" s="116"/>
      <c r="NFK30" s="116"/>
      <c r="NFL30" s="116"/>
      <c r="NFM30" s="116"/>
      <c r="NFN30" s="116"/>
      <c r="NFO30" s="116"/>
      <c r="NFP30" s="116"/>
      <c r="NFQ30" s="116"/>
      <c r="NFR30" s="116"/>
      <c r="NFS30" s="116"/>
      <c r="NFT30" s="116"/>
      <c r="NFU30" s="116"/>
      <c r="NFV30" s="116"/>
      <c r="NFW30" s="116"/>
      <c r="NFX30" s="116"/>
      <c r="NFY30" s="116"/>
      <c r="NFZ30" s="116"/>
      <c r="NGA30" s="116"/>
      <c r="NGB30" s="116"/>
      <c r="NGC30" s="116"/>
      <c r="NGD30" s="116"/>
      <c r="NGE30" s="116"/>
      <c r="NGF30" s="116"/>
      <c r="NGG30" s="116"/>
      <c r="NGH30" s="116"/>
      <c r="NGI30" s="116"/>
      <c r="NGJ30" s="116"/>
      <c r="NGK30" s="116"/>
      <c r="NGL30" s="116"/>
      <c r="NGM30" s="116"/>
      <c r="NGN30" s="116"/>
      <c r="NGO30" s="116"/>
      <c r="NGP30" s="116"/>
      <c r="NGQ30" s="116"/>
      <c r="NGR30" s="116"/>
      <c r="NGS30" s="116"/>
      <c r="NGT30" s="116"/>
      <c r="NGU30" s="116"/>
      <c r="NGV30" s="116"/>
      <c r="NGW30" s="116"/>
      <c r="NGX30" s="116"/>
      <c r="NGY30" s="116"/>
      <c r="NGZ30" s="116"/>
      <c r="NHA30" s="116"/>
      <c r="NHB30" s="116"/>
      <c r="NHC30" s="116"/>
      <c r="NHD30" s="116"/>
      <c r="NHE30" s="116"/>
      <c r="NHF30" s="116"/>
      <c r="NHG30" s="116"/>
      <c r="NHH30" s="116"/>
      <c r="NHI30" s="116"/>
      <c r="NHJ30" s="116"/>
      <c r="NHK30" s="116"/>
      <c r="NHL30" s="116"/>
      <c r="NHM30" s="116"/>
      <c r="NHN30" s="116"/>
      <c r="NHO30" s="116"/>
      <c r="NHP30" s="116"/>
      <c r="NHQ30" s="116"/>
      <c r="NHR30" s="116"/>
      <c r="NHS30" s="116"/>
      <c r="NHT30" s="116"/>
      <c r="NHU30" s="116"/>
      <c r="NHV30" s="116"/>
      <c r="NHW30" s="116"/>
      <c r="NHX30" s="116"/>
      <c r="NHY30" s="116"/>
      <c r="NHZ30" s="116"/>
      <c r="NIA30" s="116"/>
      <c r="NIB30" s="116"/>
      <c r="NIC30" s="116"/>
      <c r="NID30" s="116"/>
      <c r="NIE30" s="116"/>
      <c r="NIF30" s="116"/>
      <c r="NIG30" s="116"/>
      <c r="NIH30" s="116"/>
      <c r="NII30" s="116"/>
      <c r="NIJ30" s="116"/>
      <c r="NIK30" s="116"/>
      <c r="NIL30" s="116"/>
      <c r="NIM30" s="116"/>
      <c r="NIN30" s="116"/>
      <c r="NIO30" s="116"/>
      <c r="NIP30" s="116"/>
      <c r="NIQ30" s="116"/>
      <c r="NIR30" s="116"/>
      <c r="NIS30" s="116"/>
      <c r="NIT30" s="116"/>
      <c r="NIU30" s="116"/>
      <c r="NIV30" s="116"/>
      <c r="NIW30" s="116"/>
      <c r="NIX30" s="116"/>
      <c r="NIY30" s="116"/>
      <c r="NIZ30" s="116"/>
      <c r="NJA30" s="116"/>
      <c r="NJB30" s="116"/>
      <c r="NJC30" s="116"/>
      <c r="NJD30" s="116"/>
      <c r="NJE30" s="116"/>
      <c r="NJF30" s="116"/>
      <c r="NJG30" s="116"/>
      <c r="NJH30" s="116"/>
      <c r="NJI30" s="116"/>
      <c r="NJJ30" s="116"/>
      <c r="NJK30" s="116"/>
      <c r="NJL30" s="116"/>
      <c r="NJM30" s="116"/>
      <c r="NJN30" s="116"/>
      <c r="NJO30" s="116"/>
      <c r="NJP30" s="116"/>
      <c r="NJQ30" s="116"/>
      <c r="NJR30" s="116"/>
      <c r="NJS30" s="116"/>
      <c r="NJT30" s="116"/>
      <c r="NJU30" s="116"/>
      <c r="NJV30" s="116"/>
      <c r="NJW30" s="116"/>
      <c r="NJX30" s="116"/>
      <c r="NJY30" s="116"/>
      <c r="NJZ30" s="116"/>
      <c r="NKA30" s="116"/>
      <c r="NKB30" s="116"/>
      <c r="NKC30" s="116"/>
      <c r="NKD30" s="116"/>
      <c r="NKE30" s="116"/>
      <c r="NKF30" s="116"/>
      <c r="NKG30" s="116"/>
      <c r="NKH30" s="116"/>
      <c r="NKI30" s="116"/>
      <c r="NKJ30" s="116"/>
      <c r="NKK30" s="116"/>
      <c r="NKL30" s="116"/>
      <c r="NKM30" s="116"/>
      <c r="NKN30" s="116"/>
      <c r="NKO30" s="116"/>
      <c r="NKP30" s="116"/>
      <c r="NKQ30" s="116"/>
      <c r="NKR30" s="116"/>
      <c r="NKS30" s="116"/>
      <c r="NKT30" s="116"/>
      <c r="NKU30" s="116"/>
      <c r="NKV30" s="116"/>
      <c r="NKW30" s="116"/>
      <c r="NKX30" s="116"/>
      <c r="NKY30" s="116"/>
      <c r="NKZ30" s="116"/>
      <c r="NLA30" s="116"/>
      <c r="NLB30" s="116"/>
      <c r="NLC30" s="116"/>
      <c r="NLD30" s="116"/>
      <c r="NLE30" s="116"/>
      <c r="NLF30" s="116"/>
      <c r="NLG30" s="116"/>
      <c r="NLH30" s="116"/>
      <c r="NLI30" s="116"/>
      <c r="NLJ30" s="116"/>
      <c r="NLK30" s="116"/>
      <c r="NLL30" s="116"/>
      <c r="NLM30" s="116"/>
      <c r="NLN30" s="116"/>
      <c r="NLO30" s="116"/>
      <c r="NLP30" s="116"/>
      <c r="NLQ30" s="116"/>
      <c r="NLR30" s="116"/>
      <c r="NLS30" s="116"/>
      <c r="NLT30" s="116"/>
      <c r="NLU30" s="116"/>
      <c r="NLV30" s="116"/>
      <c r="NLW30" s="116"/>
      <c r="NLX30" s="116"/>
      <c r="NLY30" s="116"/>
      <c r="NLZ30" s="116"/>
      <c r="NMA30" s="116"/>
      <c r="NMB30" s="116"/>
      <c r="NMC30" s="116"/>
      <c r="NMD30" s="116"/>
      <c r="NME30" s="116"/>
      <c r="NMF30" s="116"/>
      <c r="NMG30" s="116"/>
      <c r="NMH30" s="116"/>
      <c r="NMI30" s="116"/>
      <c r="NMJ30" s="116"/>
      <c r="NMK30" s="116"/>
      <c r="NML30" s="116"/>
      <c r="NMM30" s="116"/>
      <c r="NMN30" s="116"/>
      <c r="NMO30" s="116"/>
      <c r="NMP30" s="116"/>
      <c r="NMQ30" s="116"/>
      <c r="NMR30" s="116"/>
      <c r="NMS30" s="116"/>
      <c r="NMT30" s="116"/>
      <c r="NMU30" s="116"/>
      <c r="NMV30" s="116"/>
      <c r="NMW30" s="116"/>
      <c r="NMX30" s="116"/>
      <c r="NMY30" s="116"/>
      <c r="NMZ30" s="116"/>
      <c r="NNA30" s="116"/>
      <c r="NNB30" s="116"/>
      <c r="NNC30" s="116"/>
      <c r="NND30" s="116"/>
      <c r="NNE30" s="116"/>
      <c r="NNF30" s="116"/>
      <c r="NNG30" s="116"/>
      <c r="NNH30" s="116"/>
      <c r="NNI30" s="116"/>
      <c r="NNJ30" s="116"/>
      <c r="NNK30" s="116"/>
      <c r="NNL30" s="116"/>
      <c r="NNM30" s="116"/>
      <c r="NNN30" s="116"/>
      <c r="NNO30" s="116"/>
      <c r="NNP30" s="116"/>
      <c r="NNQ30" s="116"/>
      <c r="NNR30" s="116"/>
      <c r="NNS30" s="116"/>
      <c r="NNT30" s="116"/>
      <c r="NNU30" s="116"/>
      <c r="NNV30" s="116"/>
      <c r="NNW30" s="116"/>
      <c r="NNX30" s="116"/>
      <c r="NNY30" s="116"/>
      <c r="NNZ30" s="116"/>
      <c r="NOA30" s="116"/>
      <c r="NOB30" s="116"/>
      <c r="NOC30" s="116"/>
      <c r="NOD30" s="116"/>
      <c r="NOE30" s="116"/>
      <c r="NOF30" s="116"/>
      <c r="NOG30" s="116"/>
      <c r="NOH30" s="116"/>
      <c r="NOI30" s="116"/>
      <c r="NOJ30" s="116"/>
      <c r="NOK30" s="116"/>
      <c r="NOL30" s="116"/>
      <c r="NOM30" s="116"/>
      <c r="NON30" s="116"/>
      <c r="NOO30" s="116"/>
      <c r="NOP30" s="116"/>
      <c r="NOQ30" s="116"/>
      <c r="NOR30" s="116"/>
      <c r="NOS30" s="116"/>
      <c r="NOT30" s="116"/>
      <c r="NOU30" s="116"/>
      <c r="NOV30" s="116"/>
      <c r="NOW30" s="116"/>
      <c r="NOX30" s="116"/>
      <c r="NOY30" s="116"/>
      <c r="NOZ30" s="116"/>
      <c r="NPA30" s="116"/>
      <c r="NPB30" s="116"/>
      <c r="NPC30" s="116"/>
      <c r="NPD30" s="116"/>
      <c r="NPE30" s="116"/>
      <c r="NPF30" s="116"/>
      <c r="NPG30" s="116"/>
      <c r="NPH30" s="116"/>
      <c r="NPI30" s="116"/>
      <c r="NPJ30" s="116"/>
      <c r="NPK30" s="116"/>
      <c r="NPL30" s="116"/>
      <c r="NPM30" s="116"/>
      <c r="NPN30" s="116"/>
      <c r="NPO30" s="116"/>
      <c r="NPP30" s="116"/>
      <c r="NPQ30" s="116"/>
      <c r="NPR30" s="116"/>
      <c r="NPS30" s="116"/>
      <c r="NPT30" s="116"/>
      <c r="NPU30" s="116"/>
      <c r="NPV30" s="116"/>
      <c r="NPW30" s="116"/>
      <c r="NPX30" s="116"/>
      <c r="NPY30" s="116"/>
      <c r="NPZ30" s="116"/>
      <c r="NQA30" s="116"/>
      <c r="NQB30" s="116"/>
      <c r="NQC30" s="116"/>
      <c r="NQD30" s="116"/>
      <c r="NQE30" s="116"/>
      <c r="NQF30" s="116"/>
      <c r="NQG30" s="116"/>
      <c r="NQH30" s="116"/>
      <c r="NQI30" s="116"/>
      <c r="NQJ30" s="116"/>
      <c r="NQK30" s="116"/>
      <c r="NQL30" s="116"/>
      <c r="NQM30" s="116"/>
      <c r="NQN30" s="116"/>
      <c r="NQO30" s="116"/>
      <c r="NQP30" s="116"/>
      <c r="NQQ30" s="116"/>
      <c r="NQR30" s="116"/>
      <c r="NQS30" s="116"/>
      <c r="NQT30" s="116"/>
      <c r="NQU30" s="116"/>
      <c r="NQV30" s="116"/>
      <c r="NQW30" s="116"/>
      <c r="NQX30" s="116"/>
      <c r="NQY30" s="116"/>
      <c r="NQZ30" s="116"/>
      <c r="NRA30" s="116"/>
      <c r="NRB30" s="116"/>
      <c r="NRC30" s="116"/>
      <c r="NRD30" s="116"/>
      <c r="NRE30" s="116"/>
      <c r="NRF30" s="116"/>
      <c r="NRG30" s="116"/>
      <c r="NRH30" s="116"/>
      <c r="NRI30" s="116"/>
      <c r="NRJ30" s="116"/>
      <c r="NRK30" s="116"/>
      <c r="NRL30" s="116"/>
      <c r="NRM30" s="116"/>
      <c r="NRN30" s="116"/>
      <c r="NRO30" s="116"/>
      <c r="NRP30" s="116"/>
      <c r="NRQ30" s="116"/>
      <c r="NRR30" s="116"/>
      <c r="NRS30" s="116"/>
      <c r="NRT30" s="116"/>
      <c r="NRU30" s="116"/>
      <c r="NRV30" s="116"/>
      <c r="NRW30" s="116"/>
      <c r="NRX30" s="116"/>
      <c r="NRY30" s="116"/>
      <c r="NRZ30" s="116"/>
      <c r="NSA30" s="116"/>
      <c r="NSB30" s="116"/>
      <c r="NSC30" s="116"/>
      <c r="NSD30" s="116"/>
      <c r="NSE30" s="116"/>
      <c r="NSF30" s="116"/>
      <c r="NSG30" s="116"/>
      <c r="NSH30" s="116"/>
      <c r="NSI30" s="116"/>
      <c r="NSJ30" s="116"/>
      <c r="NSK30" s="116"/>
      <c r="NSL30" s="116"/>
      <c r="NSM30" s="116"/>
      <c r="NSN30" s="116"/>
      <c r="NSO30" s="116"/>
      <c r="NSP30" s="116"/>
      <c r="NSQ30" s="116"/>
      <c r="NSR30" s="116"/>
      <c r="NSS30" s="116"/>
      <c r="NST30" s="116"/>
      <c r="NSU30" s="116"/>
      <c r="NSV30" s="116"/>
      <c r="NSW30" s="116"/>
      <c r="NSX30" s="116"/>
      <c r="NSY30" s="116"/>
      <c r="NSZ30" s="116"/>
      <c r="NTA30" s="116"/>
      <c r="NTB30" s="116"/>
      <c r="NTC30" s="116"/>
      <c r="NTD30" s="116"/>
      <c r="NTE30" s="116"/>
      <c r="NTF30" s="116"/>
      <c r="NTG30" s="116"/>
      <c r="NTH30" s="116"/>
      <c r="NTI30" s="116"/>
      <c r="NTJ30" s="116"/>
      <c r="NTK30" s="116"/>
      <c r="NTL30" s="116"/>
      <c r="NTM30" s="116"/>
      <c r="NTN30" s="116"/>
      <c r="NTO30" s="116"/>
      <c r="NTP30" s="116"/>
      <c r="NTQ30" s="116"/>
      <c r="NTR30" s="116"/>
      <c r="NTS30" s="116"/>
      <c r="NTT30" s="116"/>
      <c r="NTU30" s="116"/>
      <c r="NTV30" s="116"/>
      <c r="NTW30" s="116"/>
      <c r="NTX30" s="116"/>
      <c r="NTY30" s="116"/>
      <c r="NTZ30" s="116"/>
      <c r="NUA30" s="116"/>
      <c r="NUB30" s="116"/>
      <c r="NUC30" s="116"/>
      <c r="NUD30" s="116"/>
      <c r="NUE30" s="116"/>
      <c r="NUF30" s="116"/>
      <c r="NUG30" s="116"/>
      <c r="NUH30" s="116"/>
      <c r="NUI30" s="116"/>
      <c r="NUJ30" s="116"/>
      <c r="NUK30" s="116"/>
      <c r="NUL30" s="116"/>
      <c r="NUM30" s="116"/>
      <c r="NUN30" s="116"/>
      <c r="NUO30" s="116"/>
      <c r="NUP30" s="116"/>
      <c r="NUQ30" s="116"/>
      <c r="NUR30" s="116"/>
      <c r="NUS30" s="116"/>
      <c r="NUT30" s="116"/>
      <c r="NUU30" s="116"/>
      <c r="NUV30" s="116"/>
      <c r="NUW30" s="116"/>
      <c r="NUX30" s="116"/>
      <c r="NUY30" s="116"/>
      <c r="NUZ30" s="116"/>
      <c r="NVA30" s="116"/>
      <c r="NVB30" s="116"/>
      <c r="NVC30" s="116"/>
      <c r="NVD30" s="116"/>
      <c r="NVE30" s="116"/>
      <c r="NVF30" s="116"/>
      <c r="NVG30" s="116"/>
      <c r="NVH30" s="116"/>
      <c r="NVI30" s="116"/>
      <c r="NVJ30" s="116"/>
      <c r="NVK30" s="116"/>
      <c r="NVL30" s="116"/>
      <c r="NVM30" s="116"/>
      <c r="NVN30" s="116"/>
      <c r="NVO30" s="116"/>
      <c r="NVP30" s="116"/>
      <c r="NVQ30" s="116"/>
      <c r="NVR30" s="116"/>
      <c r="NVS30" s="116"/>
      <c r="NVT30" s="116"/>
      <c r="NVU30" s="116"/>
      <c r="NVV30" s="116"/>
      <c r="NVW30" s="116"/>
      <c r="NVX30" s="116"/>
      <c r="NVY30" s="116"/>
      <c r="NVZ30" s="116"/>
      <c r="NWA30" s="116"/>
      <c r="NWB30" s="116"/>
      <c r="NWC30" s="116"/>
      <c r="NWD30" s="116"/>
      <c r="NWE30" s="116"/>
      <c r="NWF30" s="116"/>
      <c r="NWG30" s="116"/>
      <c r="NWH30" s="116"/>
      <c r="NWI30" s="116"/>
      <c r="NWJ30" s="116"/>
      <c r="NWK30" s="116"/>
      <c r="NWL30" s="116"/>
      <c r="NWM30" s="116"/>
      <c r="NWN30" s="116"/>
      <c r="NWO30" s="116"/>
      <c r="NWP30" s="116"/>
      <c r="NWQ30" s="116"/>
      <c r="NWR30" s="116"/>
      <c r="NWS30" s="116"/>
      <c r="NWT30" s="116"/>
      <c r="NWU30" s="116"/>
      <c r="NWV30" s="116"/>
      <c r="NWW30" s="116"/>
      <c r="NWX30" s="116"/>
      <c r="NWY30" s="116"/>
      <c r="NWZ30" s="116"/>
      <c r="NXA30" s="116"/>
      <c r="NXB30" s="116"/>
      <c r="NXC30" s="116"/>
      <c r="NXD30" s="116"/>
      <c r="NXE30" s="116"/>
      <c r="NXF30" s="116"/>
      <c r="NXG30" s="116"/>
      <c r="NXH30" s="116"/>
      <c r="NXI30" s="116"/>
      <c r="NXJ30" s="116"/>
      <c r="NXK30" s="116"/>
      <c r="NXL30" s="116"/>
      <c r="NXM30" s="116"/>
      <c r="NXN30" s="116"/>
      <c r="NXO30" s="116"/>
      <c r="NXP30" s="116"/>
      <c r="NXQ30" s="116"/>
      <c r="NXR30" s="116"/>
      <c r="NXS30" s="116"/>
      <c r="NXT30" s="116"/>
      <c r="NXU30" s="116"/>
      <c r="NXV30" s="116"/>
      <c r="NXW30" s="116"/>
      <c r="NXX30" s="116"/>
      <c r="NXY30" s="116"/>
      <c r="NXZ30" s="116"/>
      <c r="NYA30" s="116"/>
      <c r="NYB30" s="116"/>
      <c r="NYC30" s="116"/>
      <c r="NYD30" s="116"/>
      <c r="NYE30" s="116"/>
      <c r="NYF30" s="116"/>
      <c r="NYG30" s="116"/>
      <c r="NYH30" s="116"/>
      <c r="NYI30" s="116"/>
      <c r="NYJ30" s="116"/>
      <c r="NYK30" s="116"/>
      <c r="NYL30" s="116"/>
      <c r="NYM30" s="116"/>
      <c r="NYN30" s="116"/>
      <c r="NYO30" s="116"/>
      <c r="NYP30" s="116"/>
      <c r="NYQ30" s="116"/>
      <c r="NYR30" s="116"/>
      <c r="NYS30" s="116"/>
      <c r="NYT30" s="116"/>
      <c r="NYU30" s="116"/>
      <c r="NYV30" s="116"/>
      <c r="NYW30" s="116"/>
      <c r="NYX30" s="116"/>
      <c r="NYY30" s="116"/>
      <c r="NYZ30" s="116"/>
      <c r="NZA30" s="116"/>
      <c r="NZB30" s="116"/>
      <c r="NZC30" s="116"/>
      <c r="NZD30" s="116"/>
      <c r="NZE30" s="116"/>
      <c r="NZF30" s="116"/>
      <c r="NZG30" s="116"/>
      <c r="NZH30" s="116"/>
      <c r="NZI30" s="116"/>
      <c r="NZJ30" s="116"/>
      <c r="NZK30" s="116"/>
      <c r="NZL30" s="116"/>
      <c r="NZM30" s="116"/>
      <c r="NZN30" s="116"/>
      <c r="NZO30" s="116"/>
      <c r="NZP30" s="116"/>
      <c r="NZQ30" s="116"/>
      <c r="NZR30" s="116"/>
      <c r="NZS30" s="116"/>
      <c r="NZT30" s="116"/>
      <c r="NZU30" s="116"/>
      <c r="NZV30" s="116"/>
      <c r="NZW30" s="116"/>
      <c r="NZX30" s="116"/>
      <c r="NZY30" s="116"/>
      <c r="NZZ30" s="116"/>
      <c r="OAA30" s="116"/>
      <c r="OAB30" s="116"/>
      <c r="OAC30" s="116"/>
      <c r="OAD30" s="116"/>
      <c r="OAE30" s="116"/>
      <c r="OAF30" s="116"/>
      <c r="OAG30" s="116"/>
      <c r="OAH30" s="116"/>
      <c r="OAI30" s="116"/>
      <c r="OAJ30" s="116"/>
      <c r="OAK30" s="116"/>
      <c r="OAL30" s="116"/>
      <c r="OAM30" s="116"/>
      <c r="OAN30" s="116"/>
      <c r="OAO30" s="116"/>
      <c r="OAP30" s="116"/>
      <c r="OAQ30" s="116"/>
      <c r="OAR30" s="116"/>
      <c r="OAS30" s="116"/>
      <c r="OAT30" s="116"/>
      <c r="OAU30" s="116"/>
      <c r="OAV30" s="116"/>
      <c r="OAW30" s="116"/>
      <c r="OAX30" s="116"/>
      <c r="OAY30" s="116"/>
      <c r="OAZ30" s="116"/>
      <c r="OBA30" s="116"/>
      <c r="OBB30" s="116"/>
      <c r="OBC30" s="116"/>
      <c r="OBD30" s="116"/>
      <c r="OBE30" s="116"/>
      <c r="OBF30" s="116"/>
      <c r="OBG30" s="116"/>
      <c r="OBH30" s="116"/>
      <c r="OBI30" s="116"/>
      <c r="OBJ30" s="116"/>
      <c r="OBK30" s="116"/>
      <c r="OBL30" s="116"/>
      <c r="OBM30" s="116"/>
      <c r="OBN30" s="116"/>
      <c r="OBO30" s="116"/>
      <c r="OBP30" s="116"/>
      <c r="OBQ30" s="116"/>
      <c r="OBR30" s="116"/>
      <c r="OBS30" s="116"/>
      <c r="OBT30" s="116"/>
      <c r="OBU30" s="116"/>
      <c r="OBV30" s="116"/>
      <c r="OBW30" s="116"/>
      <c r="OBX30" s="116"/>
      <c r="OBY30" s="116"/>
      <c r="OBZ30" s="116"/>
      <c r="OCA30" s="116"/>
      <c r="OCB30" s="116"/>
      <c r="OCC30" s="116"/>
      <c r="OCD30" s="116"/>
      <c r="OCE30" s="116"/>
      <c r="OCF30" s="116"/>
      <c r="OCG30" s="116"/>
      <c r="OCH30" s="116"/>
      <c r="OCI30" s="116"/>
      <c r="OCJ30" s="116"/>
      <c r="OCK30" s="116"/>
      <c r="OCL30" s="116"/>
      <c r="OCM30" s="116"/>
      <c r="OCN30" s="116"/>
      <c r="OCO30" s="116"/>
      <c r="OCP30" s="116"/>
      <c r="OCQ30" s="116"/>
      <c r="OCR30" s="116"/>
      <c r="OCS30" s="116"/>
      <c r="OCT30" s="116"/>
      <c r="OCU30" s="116"/>
      <c r="OCV30" s="116"/>
      <c r="OCW30" s="116"/>
      <c r="OCX30" s="116"/>
      <c r="OCY30" s="116"/>
      <c r="OCZ30" s="116"/>
      <c r="ODA30" s="116"/>
      <c r="ODB30" s="116"/>
      <c r="ODC30" s="116"/>
      <c r="ODD30" s="116"/>
      <c r="ODE30" s="116"/>
      <c r="ODF30" s="116"/>
      <c r="ODG30" s="116"/>
      <c r="ODH30" s="116"/>
      <c r="ODI30" s="116"/>
      <c r="ODJ30" s="116"/>
      <c r="ODK30" s="116"/>
      <c r="ODL30" s="116"/>
      <c r="ODM30" s="116"/>
      <c r="ODN30" s="116"/>
      <c r="ODO30" s="116"/>
      <c r="ODP30" s="116"/>
      <c r="ODQ30" s="116"/>
      <c r="ODR30" s="116"/>
      <c r="ODS30" s="116"/>
      <c r="ODT30" s="116"/>
      <c r="ODU30" s="116"/>
      <c r="ODV30" s="116"/>
      <c r="ODW30" s="116"/>
      <c r="ODX30" s="116"/>
      <c r="ODY30" s="116"/>
      <c r="ODZ30" s="116"/>
      <c r="OEA30" s="116"/>
      <c r="OEB30" s="116"/>
      <c r="OEC30" s="116"/>
      <c r="OED30" s="116"/>
      <c r="OEE30" s="116"/>
      <c r="OEF30" s="116"/>
      <c r="OEG30" s="116"/>
      <c r="OEH30" s="116"/>
      <c r="OEI30" s="116"/>
      <c r="OEJ30" s="116"/>
      <c r="OEK30" s="116"/>
      <c r="OEL30" s="116"/>
      <c r="OEM30" s="116"/>
      <c r="OEN30" s="116"/>
      <c r="OEO30" s="116"/>
      <c r="OEP30" s="116"/>
      <c r="OEQ30" s="116"/>
      <c r="OER30" s="116"/>
      <c r="OES30" s="116"/>
      <c r="OET30" s="116"/>
      <c r="OEU30" s="116"/>
      <c r="OEV30" s="116"/>
      <c r="OEW30" s="116"/>
      <c r="OEX30" s="116"/>
      <c r="OEY30" s="116"/>
      <c r="OEZ30" s="116"/>
      <c r="OFA30" s="116"/>
      <c r="OFB30" s="116"/>
      <c r="OFC30" s="116"/>
      <c r="OFD30" s="116"/>
      <c r="OFE30" s="116"/>
      <c r="OFF30" s="116"/>
      <c r="OFG30" s="116"/>
      <c r="OFH30" s="116"/>
      <c r="OFI30" s="116"/>
      <c r="OFJ30" s="116"/>
      <c r="OFK30" s="116"/>
      <c r="OFL30" s="116"/>
      <c r="OFM30" s="116"/>
      <c r="OFN30" s="116"/>
      <c r="OFO30" s="116"/>
      <c r="OFP30" s="116"/>
      <c r="OFQ30" s="116"/>
      <c r="OFR30" s="116"/>
      <c r="OFS30" s="116"/>
      <c r="OFT30" s="116"/>
      <c r="OFU30" s="116"/>
      <c r="OFV30" s="116"/>
      <c r="OFW30" s="116"/>
      <c r="OFX30" s="116"/>
      <c r="OFY30" s="116"/>
      <c r="OFZ30" s="116"/>
      <c r="OGA30" s="116"/>
      <c r="OGB30" s="116"/>
      <c r="OGC30" s="116"/>
      <c r="OGD30" s="116"/>
      <c r="OGE30" s="116"/>
      <c r="OGF30" s="116"/>
      <c r="OGG30" s="116"/>
      <c r="OGH30" s="116"/>
      <c r="OGI30" s="116"/>
      <c r="OGJ30" s="116"/>
      <c r="OGK30" s="116"/>
      <c r="OGL30" s="116"/>
      <c r="OGM30" s="116"/>
      <c r="OGN30" s="116"/>
      <c r="OGO30" s="116"/>
      <c r="OGP30" s="116"/>
      <c r="OGQ30" s="116"/>
      <c r="OGR30" s="116"/>
      <c r="OGS30" s="116"/>
      <c r="OGT30" s="116"/>
      <c r="OGU30" s="116"/>
      <c r="OGV30" s="116"/>
      <c r="OGW30" s="116"/>
      <c r="OGX30" s="116"/>
      <c r="OGY30" s="116"/>
      <c r="OGZ30" s="116"/>
      <c r="OHA30" s="116"/>
      <c r="OHB30" s="116"/>
      <c r="OHC30" s="116"/>
      <c r="OHD30" s="116"/>
      <c r="OHE30" s="116"/>
      <c r="OHF30" s="116"/>
      <c r="OHG30" s="116"/>
      <c r="OHH30" s="116"/>
      <c r="OHI30" s="116"/>
      <c r="OHJ30" s="116"/>
      <c r="OHK30" s="116"/>
      <c r="OHL30" s="116"/>
      <c r="OHM30" s="116"/>
      <c r="OHN30" s="116"/>
      <c r="OHO30" s="116"/>
      <c r="OHP30" s="116"/>
      <c r="OHQ30" s="116"/>
      <c r="OHR30" s="116"/>
      <c r="OHS30" s="116"/>
      <c r="OHT30" s="116"/>
      <c r="OHU30" s="116"/>
      <c r="OHV30" s="116"/>
      <c r="OHW30" s="116"/>
      <c r="OHX30" s="116"/>
      <c r="OHY30" s="116"/>
      <c r="OHZ30" s="116"/>
      <c r="OIA30" s="116"/>
      <c r="OIB30" s="116"/>
      <c r="OIC30" s="116"/>
      <c r="OID30" s="116"/>
      <c r="OIE30" s="116"/>
      <c r="OIF30" s="116"/>
      <c r="OIG30" s="116"/>
      <c r="OIH30" s="116"/>
      <c r="OII30" s="116"/>
      <c r="OIJ30" s="116"/>
      <c r="OIK30" s="116"/>
      <c r="OIL30" s="116"/>
      <c r="OIM30" s="116"/>
      <c r="OIN30" s="116"/>
      <c r="OIO30" s="116"/>
      <c r="OIP30" s="116"/>
      <c r="OIQ30" s="116"/>
      <c r="OIR30" s="116"/>
      <c r="OIS30" s="116"/>
      <c r="OIT30" s="116"/>
      <c r="OIU30" s="116"/>
      <c r="OIV30" s="116"/>
      <c r="OIW30" s="116"/>
      <c r="OIX30" s="116"/>
      <c r="OIY30" s="116"/>
      <c r="OIZ30" s="116"/>
      <c r="OJA30" s="116"/>
      <c r="OJB30" s="116"/>
      <c r="OJC30" s="116"/>
      <c r="OJD30" s="116"/>
      <c r="OJE30" s="116"/>
      <c r="OJF30" s="116"/>
      <c r="OJG30" s="116"/>
      <c r="OJH30" s="116"/>
      <c r="OJI30" s="116"/>
      <c r="OJJ30" s="116"/>
      <c r="OJK30" s="116"/>
      <c r="OJL30" s="116"/>
      <c r="OJM30" s="116"/>
      <c r="OJN30" s="116"/>
      <c r="OJO30" s="116"/>
      <c r="OJP30" s="116"/>
      <c r="OJQ30" s="116"/>
      <c r="OJR30" s="116"/>
      <c r="OJS30" s="116"/>
      <c r="OJT30" s="116"/>
      <c r="OJU30" s="116"/>
      <c r="OJV30" s="116"/>
      <c r="OJW30" s="116"/>
      <c r="OJX30" s="116"/>
      <c r="OJY30" s="116"/>
      <c r="OJZ30" s="116"/>
      <c r="OKA30" s="116"/>
      <c r="OKB30" s="116"/>
      <c r="OKC30" s="116"/>
      <c r="OKD30" s="116"/>
      <c r="OKE30" s="116"/>
      <c r="OKF30" s="116"/>
      <c r="OKG30" s="116"/>
      <c r="OKH30" s="116"/>
      <c r="OKI30" s="116"/>
      <c r="OKJ30" s="116"/>
      <c r="OKK30" s="116"/>
      <c r="OKL30" s="116"/>
      <c r="OKM30" s="116"/>
      <c r="OKN30" s="116"/>
      <c r="OKO30" s="116"/>
      <c r="OKP30" s="116"/>
      <c r="OKQ30" s="116"/>
      <c r="OKR30" s="116"/>
      <c r="OKS30" s="116"/>
      <c r="OKT30" s="116"/>
      <c r="OKU30" s="116"/>
      <c r="OKV30" s="116"/>
      <c r="OKW30" s="116"/>
      <c r="OKX30" s="116"/>
      <c r="OKY30" s="116"/>
      <c r="OKZ30" s="116"/>
      <c r="OLA30" s="116"/>
      <c r="OLB30" s="116"/>
      <c r="OLC30" s="116"/>
      <c r="OLD30" s="116"/>
      <c r="OLE30" s="116"/>
      <c r="OLF30" s="116"/>
      <c r="OLG30" s="116"/>
      <c r="OLH30" s="116"/>
      <c r="OLI30" s="116"/>
      <c r="OLJ30" s="116"/>
      <c r="OLK30" s="116"/>
      <c r="OLL30" s="116"/>
      <c r="OLM30" s="116"/>
      <c r="OLN30" s="116"/>
      <c r="OLO30" s="116"/>
      <c r="OLP30" s="116"/>
      <c r="OLQ30" s="116"/>
      <c r="OLR30" s="116"/>
      <c r="OLS30" s="116"/>
      <c r="OLT30" s="116"/>
      <c r="OLU30" s="116"/>
      <c r="OLV30" s="116"/>
      <c r="OLW30" s="116"/>
      <c r="OLX30" s="116"/>
      <c r="OLY30" s="116"/>
      <c r="OLZ30" s="116"/>
      <c r="OMA30" s="116"/>
      <c r="OMB30" s="116"/>
      <c r="OMC30" s="116"/>
      <c r="OMD30" s="116"/>
      <c r="OME30" s="116"/>
      <c r="OMF30" s="116"/>
      <c r="OMG30" s="116"/>
      <c r="OMH30" s="116"/>
      <c r="OMI30" s="116"/>
      <c r="OMJ30" s="116"/>
      <c r="OMK30" s="116"/>
      <c r="OML30" s="116"/>
      <c r="OMM30" s="116"/>
      <c r="OMN30" s="116"/>
      <c r="OMO30" s="116"/>
      <c r="OMP30" s="116"/>
      <c r="OMQ30" s="116"/>
      <c r="OMR30" s="116"/>
      <c r="OMS30" s="116"/>
      <c r="OMT30" s="116"/>
      <c r="OMU30" s="116"/>
      <c r="OMV30" s="116"/>
      <c r="OMW30" s="116"/>
      <c r="OMX30" s="116"/>
      <c r="OMY30" s="116"/>
      <c r="OMZ30" s="116"/>
      <c r="ONA30" s="116"/>
      <c r="ONB30" s="116"/>
      <c r="ONC30" s="116"/>
      <c r="OND30" s="116"/>
      <c r="ONE30" s="116"/>
      <c r="ONF30" s="116"/>
      <c r="ONG30" s="116"/>
      <c r="ONH30" s="116"/>
      <c r="ONI30" s="116"/>
      <c r="ONJ30" s="116"/>
      <c r="ONK30" s="116"/>
      <c r="ONL30" s="116"/>
      <c r="ONM30" s="116"/>
      <c r="ONN30" s="116"/>
      <c r="ONO30" s="116"/>
      <c r="ONP30" s="116"/>
      <c r="ONQ30" s="116"/>
      <c r="ONR30" s="116"/>
      <c r="ONS30" s="116"/>
      <c r="ONT30" s="116"/>
      <c r="ONU30" s="116"/>
      <c r="ONV30" s="116"/>
      <c r="ONW30" s="116"/>
      <c r="ONX30" s="116"/>
      <c r="ONY30" s="116"/>
      <c r="ONZ30" s="116"/>
      <c r="OOA30" s="116"/>
      <c r="OOB30" s="116"/>
      <c r="OOC30" s="116"/>
      <c r="OOD30" s="116"/>
      <c r="OOE30" s="116"/>
      <c r="OOF30" s="116"/>
      <c r="OOG30" s="116"/>
      <c r="OOH30" s="116"/>
      <c r="OOI30" s="116"/>
      <c r="OOJ30" s="116"/>
      <c r="OOK30" s="116"/>
      <c r="OOL30" s="116"/>
      <c r="OOM30" s="116"/>
      <c r="OON30" s="116"/>
      <c r="OOO30" s="116"/>
      <c r="OOP30" s="116"/>
      <c r="OOQ30" s="116"/>
      <c r="OOR30" s="116"/>
      <c r="OOS30" s="116"/>
      <c r="OOT30" s="116"/>
      <c r="OOU30" s="116"/>
      <c r="OOV30" s="116"/>
      <c r="OOW30" s="116"/>
      <c r="OOX30" s="116"/>
      <c r="OOY30" s="116"/>
      <c r="OOZ30" s="116"/>
      <c r="OPA30" s="116"/>
      <c r="OPB30" s="116"/>
      <c r="OPC30" s="116"/>
      <c r="OPD30" s="116"/>
      <c r="OPE30" s="116"/>
      <c r="OPF30" s="116"/>
      <c r="OPG30" s="116"/>
      <c r="OPH30" s="116"/>
      <c r="OPI30" s="116"/>
      <c r="OPJ30" s="116"/>
      <c r="OPK30" s="116"/>
      <c r="OPL30" s="116"/>
      <c r="OPM30" s="116"/>
      <c r="OPN30" s="116"/>
      <c r="OPO30" s="116"/>
      <c r="OPP30" s="116"/>
      <c r="OPQ30" s="116"/>
      <c r="OPR30" s="116"/>
      <c r="OPS30" s="116"/>
      <c r="OPT30" s="116"/>
      <c r="OPU30" s="116"/>
      <c r="OPV30" s="116"/>
      <c r="OPW30" s="116"/>
      <c r="OPX30" s="116"/>
      <c r="OPY30" s="116"/>
      <c r="OPZ30" s="116"/>
      <c r="OQA30" s="116"/>
      <c r="OQB30" s="116"/>
      <c r="OQC30" s="116"/>
      <c r="OQD30" s="116"/>
      <c r="OQE30" s="116"/>
      <c r="OQF30" s="116"/>
      <c r="OQG30" s="116"/>
      <c r="OQH30" s="116"/>
      <c r="OQI30" s="116"/>
      <c r="OQJ30" s="116"/>
      <c r="OQK30" s="116"/>
      <c r="OQL30" s="116"/>
      <c r="OQM30" s="116"/>
      <c r="OQN30" s="116"/>
      <c r="OQO30" s="116"/>
      <c r="OQP30" s="116"/>
      <c r="OQQ30" s="116"/>
      <c r="OQR30" s="116"/>
      <c r="OQS30" s="116"/>
      <c r="OQT30" s="116"/>
      <c r="OQU30" s="116"/>
      <c r="OQV30" s="116"/>
      <c r="OQW30" s="116"/>
      <c r="OQX30" s="116"/>
      <c r="OQY30" s="116"/>
      <c r="OQZ30" s="116"/>
      <c r="ORA30" s="116"/>
      <c r="ORB30" s="116"/>
      <c r="ORC30" s="116"/>
      <c r="ORD30" s="116"/>
      <c r="ORE30" s="116"/>
      <c r="ORF30" s="116"/>
      <c r="ORG30" s="116"/>
      <c r="ORH30" s="116"/>
      <c r="ORI30" s="116"/>
      <c r="ORJ30" s="116"/>
      <c r="ORK30" s="116"/>
      <c r="ORL30" s="116"/>
      <c r="ORM30" s="116"/>
      <c r="ORN30" s="116"/>
      <c r="ORO30" s="116"/>
      <c r="ORP30" s="116"/>
      <c r="ORQ30" s="116"/>
      <c r="ORR30" s="116"/>
      <c r="ORS30" s="116"/>
      <c r="ORT30" s="116"/>
      <c r="ORU30" s="116"/>
      <c r="ORV30" s="116"/>
      <c r="ORW30" s="116"/>
      <c r="ORX30" s="116"/>
      <c r="ORY30" s="116"/>
      <c r="ORZ30" s="116"/>
      <c r="OSA30" s="116"/>
      <c r="OSB30" s="116"/>
      <c r="OSC30" s="116"/>
      <c r="OSD30" s="116"/>
      <c r="OSE30" s="116"/>
      <c r="OSF30" s="116"/>
      <c r="OSG30" s="116"/>
      <c r="OSH30" s="116"/>
      <c r="OSI30" s="116"/>
      <c r="OSJ30" s="116"/>
      <c r="OSK30" s="116"/>
      <c r="OSL30" s="116"/>
      <c r="OSM30" s="116"/>
      <c r="OSN30" s="116"/>
      <c r="OSO30" s="116"/>
      <c r="OSP30" s="116"/>
      <c r="OSQ30" s="116"/>
      <c r="OSR30" s="116"/>
      <c r="OSS30" s="116"/>
      <c r="OST30" s="116"/>
      <c r="OSU30" s="116"/>
      <c r="OSV30" s="116"/>
      <c r="OSW30" s="116"/>
      <c r="OSX30" s="116"/>
      <c r="OSY30" s="116"/>
      <c r="OSZ30" s="116"/>
      <c r="OTA30" s="116"/>
      <c r="OTB30" s="116"/>
      <c r="OTC30" s="116"/>
      <c r="OTD30" s="116"/>
      <c r="OTE30" s="116"/>
      <c r="OTF30" s="116"/>
      <c r="OTG30" s="116"/>
      <c r="OTH30" s="116"/>
      <c r="OTI30" s="116"/>
      <c r="OTJ30" s="116"/>
      <c r="OTK30" s="116"/>
      <c r="OTL30" s="116"/>
      <c r="OTM30" s="116"/>
      <c r="OTN30" s="116"/>
      <c r="OTO30" s="116"/>
      <c r="OTP30" s="116"/>
      <c r="OTQ30" s="116"/>
      <c r="OTR30" s="116"/>
      <c r="OTS30" s="116"/>
      <c r="OTT30" s="116"/>
      <c r="OTU30" s="116"/>
      <c r="OTV30" s="116"/>
      <c r="OTW30" s="116"/>
      <c r="OTX30" s="116"/>
      <c r="OTY30" s="116"/>
      <c r="OTZ30" s="116"/>
      <c r="OUA30" s="116"/>
      <c r="OUB30" s="116"/>
      <c r="OUC30" s="116"/>
      <c r="OUD30" s="116"/>
      <c r="OUE30" s="116"/>
      <c r="OUF30" s="116"/>
      <c r="OUG30" s="116"/>
      <c r="OUH30" s="116"/>
      <c r="OUI30" s="116"/>
      <c r="OUJ30" s="116"/>
      <c r="OUK30" s="116"/>
      <c r="OUL30" s="116"/>
      <c r="OUM30" s="116"/>
      <c r="OUN30" s="116"/>
      <c r="OUO30" s="116"/>
      <c r="OUP30" s="116"/>
      <c r="OUQ30" s="116"/>
      <c r="OUR30" s="116"/>
      <c r="OUS30" s="116"/>
      <c r="OUT30" s="116"/>
      <c r="OUU30" s="116"/>
      <c r="OUV30" s="116"/>
      <c r="OUW30" s="116"/>
      <c r="OUX30" s="116"/>
      <c r="OUY30" s="116"/>
      <c r="OUZ30" s="116"/>
      <c r="OVA30" s="116"/>
      <c r="OVB30" s="116"/>
      <c r="OVC30" s="116"/>
      <c r="OVD30" s="116"/>
      <c r="OVE30" s="116"/>
      <c r="OVF30" s="116"/>
      <c r="OVG30" s="116"/>
      <c r="OVH30" s="116"/>
      <c r="OVI30" s="116"/>
      <c r="OVJ30" s="116"/>
      <c r="OVK30" s="116"/>
      <c r="OVL30" s="116"/>
      <c r="OVM30" s="116"/>
      <c r="OVN30" s="116"/>
      <c r="OVO30" s="116"/>
      <c r="OVP30" s="116"/>
      <c r="OVQ30" s="116"/>
      <c r="OVR30" s="116"/>
      <c r="OVS30" s="116"/>
      <c r="OVT30" s="116"/>
      <c r="OVU30" s="116"/>
      <c r="OVV30" s="116"/>
      <c r="OVW30" s="116"/>
      <c r="OVX30" s="116"/>
      <c r="OVY30" s="116"/>
      <c r="OVZ30" s="116"/>
      <c r="OWA30" s="116"/>
      <c r="OWB30" s="116"/>
      <c r="OWC30" s="116"/>
      <c r="OWD30" s="116"/>
      <c r="OWE30" s="116"/>
      <c r="OWF30" s="116"/>
      <c r="OWG30" s="116"/>
      <c r="OWH30" s="116"/>
      <c r="OWI30" s="116"/>
      <c r="OWJ30" s="116"/>
      <c r="OWK30" s="116"/>
      <c r="OWL30" s="116"/>
      <c r="OWM30" s="116"/>
      <c r="OWN30" s="116"/>
      <c r="OWO30" s="116"/>
      <c r="OWP30" s="116"/>
      <c r="OWQ30" s="116"/>
      <c r="OWR30" s="116"/>
      <c r="OWS30" s="116"/>
      <c r="OWT30" s="116"/>
      <c r="OWU30" s="116"/>
      <c r="OWV30" s="116"/>
      <c r="OWW30" s="116"/>
      <c r="OWX30" s="116"/>
      <c r="OWY30" s="116"/>
      <c r="OWZ30" s="116"/>
      <c r="OXA30" s="116"/>
      <c r="OXB30" s="116"/>
      <c r="OXC30" s="116"/>
      <c r="OXD30" s="116"/>
      <c r="OXE30" s="116"/>
      <c r="OXF30" s="116"/>
      <c r="OXG30" s="116"/>
      <c r="OXH30" s="116"/>
      <c r="OXI30" s="116"/>
      <c r="OXJ30" s="116"/>
      <c r="OXK30" s="116"/>
      <c r="OXL30" s="116"/>
      <c r="OXM30" s="116"/>
      <c r="OXN30" s="116"/>
      <c r="OXO30" s="116"/>
      <c r="OXP30" s="116"/>
      <c r="OXQ30" s="116"/>
      <c r="OXR30" s="116"/>
      <c r="OXS30" s="116"/>
      <c r="OXT30" s="116"/>
      <c r="OXU30" s="116"/>
      <c r="OXV30" s="116"/>
      <c r="OXW30" s="116"/>
      <c r="OXX30" s="116"/>
      <c r="OXY30" s="116"/>
      <c r="OXZ30" s="116"/>
      <c r="OYA30" s="116"/>
      <c r="OYB30" s="116"/>
      <c r="OYC30" s="116"/>
      <c r="OYD30" s="116"/>
      <c r="OYE30" s="116"/>
      <c r="OYF30" s="116"/>
      <c r="OYG30" s="116"/>
      <c r="OYH30" s="116"/>
      <c r="OYI30" s="116"/>
      <c r="OYJ30" s="116"/>
      <c r="OYK30" s="116"/>
      <c r="OYL30" s="116"/>
      <c r="OYM30" s="116"/>
      <c r="OYN30" s="116"/>
      <c r="OYO30" s="116"/>
      <c r="OYP30" s="116"/>
      <c r="OYQ30" s="116"/>
      <c r="OYR30" s="116"/>
      <c r="OYS30" s="116"/>
      <c r="OYT30" s="116"/>
      <c r="OYU30" s="116"/>
      <c r="OYV30" s="116"/>
      <c r="OYW30" s="116"/>
      <c r="OYX30" s="116"/>
      <c r="OYY30" s="116"/>
      <c r="OYZ30" s="116"/>
      <c r="OZA30" s="116"/>
      <c r="OZB30" s="116"/>
      <c r="OZC30" s="116"/>
      <c r="OZD30" s="116"/>
      <c r="OZE30" s="116"/>
      <c r="OZF30" s="116"/>
      <c r="OZG30" s="116"/>
      <c r="OZH30" s="116"/>
      <c r="OZI30" s="116"/>
      <c r="OZJ30" s="116"/>
      <c r="OZK30" s="116"/>
      <c r="OZL30" s="116"/>
      <c r="OZM30" s="116"/>
      <c r="OZN30" s="116"/>
      <c r="OZO30" s="116"/>
      <c r="OZP30" s="116"/>
      <c r="OZQ30" s="116"/>
      <c r="OZR30" s="116"/>
      <c r="OZS30" s="116"/>
      <c r="OZT30" s="116"/>
      <c r="OZU30" s="116"/>
      <c r="OZV30" s="116"/>
      <c r="OZW30" s="116"/>
      <c r="OZX30" s="116"/>
      <c r="OZY30" s="116"/>
      <c r="OZZ30" s="116"/>
      <c r="PAA30" s="116"/>
      <c r="PAB30" s="116"/>
      <c r="PAC30" s="116"/>
      <c r="PAD30" s="116"/>
      <c r="PAE30" s="116"/>
      <c r="PAF30" s="116"/>
      <c r="PAG30" s="116"/>
      <c r="PAH30" s="116"/>
      <c r="PAI30" s="116"/>
      <c r="PAJ30" s="116"/>
      <c r="PAK30" s="116"/>
      <c r="PAL30" s="116"/>
      <c r="PAM30" s="116"/>
      <c r="PAN30" s="116"/>
      <c r="PAO30" s="116"/>
      <c r="PAP30" s="116"/>
      <c r="PAQ30" s="116"/>
      <c r="PAR30" s="116"/>
      <c r="PAS30" s="116"/>
      <c r="PAT30" s="116"/>
      <c r="PAU30" s="116"/>
      <c r="PAV30" s="116"/>
      <c r="PAW30" s="116"/>
      <c r="PAX30" s="116"/>
      <c r="PAY30" s="116"/>
      <c r="PAZ30" s="116"/>
      <c r="PBA30" s="116"/>
      <c r="PBB30" s="116"/>
      <c r="PBC30" s="116"/>
      <c r="PBD30" s="116"/>
      <c r="PBE30" s="116"/>
      <c r="PBF30" s="116"/>
      <c r="PBG30" s="116"/>
      <c r="PBH30" s="116"/>
      <c r="PBI30" s="116"/>
      <c r="PBJ30" s="116"/>
      <c r="PBK30" s="116"/>
      <c r="PBL30" s="116"/>
      <c r="PBM30" s="116"/>
      <c r="PBN30" s="116"/>
      <c r="PBO30" s="116"/>
      <c r="PBP30" s="116"/>
      <c r="PBQ30" s="116"/>
      <c r="PBR30" s="116"/>
      <c r="PBS30" s="116"/>
      <c r="PBT30" s="116"/>
      <c r="PBU30" s="116"/>
      <c r="PBV30" s="116"/>
      <c r="PBW30" s="116"/>
      <c r="PBX30" s="116"/>
      <c r="PBY30" s="116"/>
      <c r="PBZ30" s="116"/>
      <c r="PCA30" s="116"/>
      <c r="PCB30" s="116"/>
      <c r="PCC30" s="116"/>
      <c r="PCD30" s="116"/>
      <c r="PCE30" s="116"/>
      <c r="PCF30" s="116"/>
      <c r="PCG30" s="116"/>
      <c r="PCH30" s="116"/>
      <c r="PCI30" s="116"/>
      <c r="PCJ30" s="116"/>
      <c r="PCK30" s="116"/>
      <c r="PCL30" s="116"/>
      <c r="PCM30" s="116"/>
      <c r="PCN30" s="116"/>
      <c r="PCO30" s="116"/>
      <c r="PCP30" s="116"/>
      <c r="PCQ30" s="116"/>
      <c r="PCR30" s="116"/>
      <c r="PCS30" s="116"/>
      <c r="PCT30" s="116"/>
      <c r="PCU30" s="116"/>
      <c r="PCV30" s="116"/>
      <c r="PCW30" s="116"/>
      <c r="PCX30" s="116"/>
      <c r="PCY30" s="116"/>
      <c r="PCZ30" s="116"/>
      <c r="PDA30" s="116"/>
      <c r="PDB30" s="116"/>
      <c r="PDC30" s="116"/>
      <c r="PDD30" s="116"/>
      <c r="PDE30" s="116"/>
      <c r="PDF30" s="116"/>
      <c r="PDG30" s="116"/>
      <c r="PDH30" s="116"/>
      <c r="PDI30" s="116"/>
      <c r="PDJ30" s="116"/>
      <c r="PDK30" s="116"/>
      <c r="PDL30" s="116"/>
      <c r="PDM30" s="116"/>
      <c r="PDN30" s="116"/>
      <c r="PDO30" s="116"/>
      <c r="PDP30" s="116"/>
      <c r="PDQ30" s="116"/>
      <c r="PDR30" s="116"/>
      <c r="PDS30" s="116"/>
      <c r="PDT30" s="116"/>
      <c r="PDU30" s="116"/>
      <c r="PDV30" s="116"/>
      <c r="PDW30" s="116"/>
      <c r="PDX30" s="116"/>
      <c r="PDY30" s="116"/>
      <c r="PDZ30" s="116"/>
      <c r="PEA30" s="116"/>
      <c r="PEB30" s="116"/>
      <c r="PEC30" s="116"/>
      <c r="PED30" s="116"/>
      <c r="PEE30" s="116"/>
      <c r="PEF30" s="116"/>
      <c r="PEG30" s="116"/>
      <c r="PEH30" s="116"/>
      <c r="PEI30" s="116"/>
      <c r="PEJ30" s="116"/>
      <c r="PEK30" s="116"/>
      <c r="PEL30" s="116"/>
      <c r="PEM30" s="116"/>
      <c r="PEN30" s="116"/>
      <c r="PEO30" s="116"/>
      <c r="PEP30" s="116"/>
      <c r="PEQ30" s="116"/>
      <c r="PER30" s="116"/>
      <c r="PES30" s="116"/>
      <c r="PET30" s="116"/>
      <c r="PEU30" s="116"/>
      <c r="PEV30" s="116"/>
      <c r="PEW30" s="116"/>
      <c r="PEX30" s="116"/>
      <c r="PEY30" s="116"/>
      <c r="PEZ30" s="116"/>
      <c r="PFA30" s="116"/>
      <c r="PFB30" s="116"/>
      <c r="PFC30" s="116"/>
      <c r="PFD30" s="116"/>
      <c r="PFE30" s="116"/>
      <c r="PFF30" s="116"/>
      <c r="PFG30" s="116"/>
      <c r="PFH30" s="116"/>
      <c r="PFI30" s="116"/>
      <c r="PFJ30" s="116"/>
      <c r="PFK30" s="116"/>
      <c r="PFL30" s="116"/>
      <c r="PFM30" s="116"/>
      <c r="PFN30" s="116"/>
      <c r="PFO30" s="116"/>
      <c r="PFP30" s="116"/>
      <c r="PFQ30" s="116"/>
      <c r="PFR30" s="116"/>
      <c r="PFS30" s="116"/>
      <c r="PFT30" s="116"/>
      <c r="PFU30" s="116"/>
      <c r="PFV30" s="116"/>
      <c r="PFW30" s="116"/>
      <c r="PFX30" s="116"/>
      <c r="PFY30" s="116"/>
      <c r="PFZ30" s="116"/>
      <c r="PGA30" s="116"/>
      <c r="PGB30" s="116"/>
      <c r="PGC30" s="116"/>
      <c r="PGD30" s="116"/>
      <c r="PGE30" s="116"/>
      <c r="PGF30" s="116"/>
      <c r="PGG30" s="116"/>
      <c r="PGH30" s="116"/>
      <c r="PGI30" s="116"/>
      <c r="PGJ30" s="116"/>
      <c r="PGK30" s="116"/>
      <c r="PGL30" s="116"/>
      <c r="PGM30" s="116"/>
      <c r="PGN30" s="116"/>
      <c r="PGO30" s="116"/>
      <c r="PGP30" s="116"/>
      <c r="PGQ30" s="116"/>
      <c r="PGR30" s="116"/>
      <c r="PGS30" s="116"/>
      <c r="PGT30" s="116"/>
      <c r="PGU30" s="116"/>
      <c r="PGV30" s="116"/>
      <c r="PGW30" s="116"/>
      <c r="PGX30" s="116"/>
      <c r="PGY30" s="116"/>
      <c r="PGZ30" s="116"/>
      <c r="PHA30" s="116"/>
      <c r="PHB30" s="116"/>
      <c r="PHC30" s="116"/>
      <c r="PHD30" s="116"/>
      <c r="PHE30" s="116"/>
      <c r="PHF30" s="116"/>
      <c r="PHG30" s="116"/>
      <c r="PHH30" s="116"/>
      <c r="PHI30" s="116"/>
      <c r="PHJ30" s="116"/>
      <c r="PHK30" s="116"/>
      <c r="PHL30" s="116"/>
      <c r="PHM30" s="116"/>
      <c r="PHN30" s="116"/>
      <c r="PHO30" s="116"/>
      <c r="PHP30" s="116"/>
      <c r="PHQ30" s="116"/>
      <c r="PHR30" s="116"/>
      <c r="PHS30" s="116"/>
      <c r="PHT30" s="116"/>
      <c r="PHU30" s="116"/>
      <c r="PHV30" s="116"/>
      <c r="PHW30" s="116"/>
      <c r="PHX30" s="116"/>
      <c r="PHY30" s="116"/>
      <c r="PHZ30" s="116"/>
      <c r="PIA30" s="116"/>
      <c r="PIB30" s="116"/>
      <c r="PIC30" s="116"/>
      <c r="PID30" s="116"/>
      <c r="PIE30" s="116"/>
      <c r="PIF30" s="116"/>
      <c r="PIG30" s="116"/>
      <c r="PIH30" s="116"/>
      <c r="PII30" s="116"/>
      <c r="PIJ30" s="116"/>
      <c r="PIK30" s="116"/>
      <c r="PIL30" s="116"/>
      <c r="PIM30" s="116"/>
      <c r="PIN30" s="116"/>
      <c r="PIO30" s="116"/>
      <c r="PIP30" s="116"/>
      <c r="PIQ30" s="116"/>
      <c r="PIR30" s="116"/>
      <c r="PIS30" s="116"/>
      <c r="PIT30" s="116"/>
      <c r="PIU30" s="116"/>
      <c r="PIV30" s="116"/>
      <c r="PIW30" s="116"/>
      <c r="PIX30" s="116"/>
      <c r="PIY30" s="116"/>
      <c r="PIZ30" s="116"/>
      <c r="PJA30" s="116"/>
      <c r="PJB30" s="116"/>
      <c r="PJC30" s="116"/>
      <c r="PJD30" s="116"/>
      <c r="PJE30" s="116"/>
      <c r="PJF30" s="116"/>
      <c r="PJG30" s="116"/>
      <c r="PJH30" s="116"/>
      <c r="PJI30" s="116"/>
      <c r="PJJ30" s="116"/>
      <c r="PJK30" s="116"/>
      <c r="PJL30" s="116"/>
      <c r="PJM30" s="116"/>
      <c r="PJN30" s="116"/>
      <c r="PJO30" s="116"/>
      <c r="PJP30" s="116"/>
      <c r="PJQ30" s="116"/>
      <c r="PJR30" s="116"/>
      <c r="PJS30" s="116"/>
      <c r="PJT30" s="116"/>
      <c r="PJU30" s="116"/>
      <c r="PJV30" s="116"/>
      <c r="PJW30" s="116"/>
      <c r="PJX30" s="116"/>
      <c r="PJY30" s="116"/>
      <c r="PJZ30" s="116"/>
      <c r="PKA30" s="116"/>
      <c r="PKB30" s="116"/>
      <c r="PKC30" s="116"/>
      <c r="PKD30" s="116"/>
      <c r="PKE30" s="116"/>
      <c r="PKF30" s="116"/>
      <c r="PKG30" s="116"/>
      <c r="PKH30" s="116"/>
      <c r="PKI30" s="116"/>
      <c r="PKJ30" s="116"/>
      <c r="PKK30" s="116"/>
      <c r="PKL30" s="116"/>
      <c r="PKM30" s="116"/>
      <c r="PKN30" s="116"/>
      <c r="PKO30" s="116"/>
      <c r="PKP30" s="116"/>
      <c r="PKQ30" s="116"/>
      <c r="PKR30" s="116"/>
      <c r="PKS30" s="116"/>
      <c r="PKT30" s="116"/>
      <c r="PKU30" s="116"/>
      <c r="PKV30" s="116"/>
      <c r="PKW30" s="116"/>
      <c r="PKX30" s="116"/>
      <c r="PKY30" s="116"/>
      <c r="PKZ30" s="116"/>
      <c r="PLA30" s="116"/>
      <c r="PLB30" s="116"/>
      <c r="PLC30" s="116"/>
      <c r="PLD30" s="116"/>
      <c r="PLE30" s="116"/>
      <c r="PLF30" s="116"/>
      <c r="PLG30" s="116"/>
      <c r="PLH30" s="116"/>
      <c r="PLI30" s="116"/>
      <c r="PLJ30" s="116"/>
      <c r="PLK30" s="116"/>
      <c r="PLL30" s="116"/>
      <c r="PLM30" s="116"/>
      <c r="PLN30" s="116"/>
      <c r="PLO30" s="116"/>
      <c r="PLP30" s="116"/>
      <c r="PLQ30" s="116"/>
      <c r="PLR30" s="116"/>
      <c r="PLS30" s="116"/>
      <c r="PLT30" s="116"/>
      <c r="PLU30" s="116"/>
      <c r="PLV30" s="116"/>
      <c r="PLW30" s="116"/>
      <c r="PLX30" s="116"/>
      <c r="PLY30" s="116"/>
      <c r="PLZ30" s="116"/>
      <c r="PMA30" s="116"/>
      <c r="PMB30" s="116"/>
      <c r="PMC30" s="116"/>
      <c r="PMD30" s="116"/>
      <c r="PME30" s="116"/>
      <c r="PMF30" s="116"/>
      <c r="PMG30" s="116"/>
      <c r="PMH30" s="116"/>
      <c r="PMI30" s="116"/>
      <c r="PMJ30" s="116"/>
      <c r="PMK30" s="116"/>
      <c r="PML30" s="116"/>
      <c r="PMM30" s="116"/>
      <c r="PMN30" s="116"/>
      <c r="PMO30" s="116"/>
      <c r="PMP30" s="116"/>
      <c r="PMQ30" s="116"/>
      <c r="PMR30" s="116"/>
      <c r="PMS30" s="116"/>
      <c r="PMT30" s="116"/>
      <c r="PMU30" s="116"/>
      <c r="PMV30" s="116"/>
      <c r="PMW30" s="116"/>
      <c r="PMX30" s="116"/>
      <c r="PMY30" s="116"/>
      <c r="PMZ30" s="116"/>
      <c r="PNA30" s="116"/>
      <c r="PNB30" s="116"/>
      <c r="PNC30" s="116"/>
      <c r="PND30" s="116"/>
      <c r="PNE30" s="116"/>
      <c r="PNF30" s="116"/>
      <c r="PNG30" s="116"/>
      <c r="PNH30" s="116"/>
      <c r="PNI30" s="116"/>
      <c r="PNJ30" s="116"/>
      <c r="PNK30" s="116"/>
      <c r="PNL30" s="116"/>
      <c r="PNM30" s="116"/>
      <c r="PNN30" s="116"/>
      <c r="PNO30" s="116"/>
      <c r="PNP30" s="116"/>
      <c r="PNQ30" s="116"/>
      <c r="PNR30" s="116"/>
      <c r="PNS30" s="116"/>
      <c r="PNT30" s="116"/>
      <c r="PNU30" s="116"/>
      <c r="PNV30" s="116"/>
      <c r="PNW30" s="116"/>
      <c r="PNX30" s="116"/>
      <c r="PNY30" s="116"/>
      <c r="PNZ30" s="116"/>
      <c r="POA30" s="116"/>
      <c r="POB30" s="116"/>
      <c r="POC30" s="116"/>
      <c r="POD30" s="116"/>
      <c r="POE30" s="116"/>
      <c r="POF30" s="116"/>
      <c r="POG30" s="116"/>
      <c r="POH30" s="116"/>
      <c r="POI30" s="116"/>
      <c r="POJ30" s="116"/>
      <c r="POK30" s="116"/>
      <c r="POL30" s="116"/>
      <c r="POM30" s="116"/>
      <c r="PON30" s="116"/>
      <c r="POO30" s="116"/>
      <c r="POP30" s="116"/>
      <c r="POQ30" s="116"/>
      <c r="POR30" s="116"/>
      <c r="POS30" s="116"/>
      <c r="POT30" s="116"/>
      <c r="POU30" s="116"/>
      <c r="POV30" s="116"/>
      <c r="POW30" s="116"/>
      <c r="POX30" s="116"/>
      <c r="POY30" s="116"/>
      <c r="POZ30" s="116"/>
      <c r="PPA30" s="116"/>
      <c r="PPB30" s="116"/>
      <c r="PPC30" s="116"/>
      <c r="PPD30" s="116"/>
      <c r="PPE30" s="116"/>
      <c r="PPF30" s="116"/>
      <c r="PPG30" s="116"/>
      <c r="PPH30" s="116"/>
      <c r="PPI30" s="116"/>
      <c r="PPJ30" s="116"/>
      <c r="PPK30" s="116"/>
      <c r="PPL30" s="116"/>
      <c r="PPM30" s="116"/>
      <c r="PPN30" s="116"/>
      <c r="PPO30" s="116"/>
      <c r="PPP30" s="116"/>
      <c r="PPQ30" s="116"/>
      <c r="PPR30" s="116"/>
      <c r="PPS30" s="116"/>
      <c r="PPT30" s="116"/>
      <c r="PPU30" s="116"/>
      <c r="PPV30" s="116"/>
      <c r="PPW30" s="116"/>
      <c r="PPX30" s="116"/>
      <c r="PPY30" s="116"/>
      <c r="PPZ30" s="116"/>
      <c r="PQA30" s="116"/>
      <c r="PQB30" s="116"/>
      <c r="PQC30" s="116"/>
      <c r="PQD30" s="116"/>
      <c r="PQE30" s="116"/>
      <c r="PQF30" s="116"/>
      <c r="PQG30" s="116"/>
      <c r="PQH30" s="116"/>
      <c r="PQI30" s="116"/>
      <c r="PQJ30" s="116"/>
      <c r="PQK30" s="116"/>
      <c r="PQL30" s="116"/>
      <c r="PQM30" s="116"/>
      <c r="PQN30" s="116"/>
      <c r="PQO30" s="116"/>
      <c r="PQP30" s="116"/>
      <c r="PQQ30" s="116"/>
      <c r="PQR30" s="116"/>
      <c r="PQS30" s="116"/>
      <c r="PQT30" s="116"/>
      <c r="PQU30" s="116"/>
      <c r="PQV30" s="116"/>
      <c r="PQW30" s="116"/>
      <c r="PQX30" s="116"/>
      <c r="PQY30" s="116"/>
      <c r="PQZ30" s="116"/>
      <c r="PRA30" s="116"/>
      <c r="PRB30" s="116"/>
      <c r="PRC30" s="116"/>
      <c r="PRD30" s="116"/>
      <c r="PRE30" s="116"/>
      <c r="PRF30" s="116"/>
      <c r="PRG30" s="116"/>
      <c r="PRH30" s="116"/>
      <c r="PRI30" s="116"/>
      <c r="PRJ30" s="116"/>
      <c r="PRK30" s="116"/>
      <c r="PRL30" s="116"/>
      <c r="PRM30" s="116"/>
      <c r="PRN30" s="116"/>
      <c r="PRO30" s="116"/>
      <c r="PRP30" s="116"/>
      <c r="PRQ30" s="116"/>
      <c r="PRR30" s="116"/>
      <c r="PRS30" s="116"/>
      <c r="PRT30" s="116"/>
      <c r="PRU30" s="116"/>
      <c r="PRV30" s="116"/>
      <c r="PRW30" s="116"/>
      <c r="PRX30" s="116"/>
      <c r="PRY30" s="116"/>
      <c r="PRZ30" s="116"/>
      <c r="PSA30" s="116"/>
      <c r="PSB30" s="116"/>
      <c r="PSC30" s="116"/>
      <c r="PSD30" s="116"/>
      <c r="PSE30" s="116"/>
      <c r="PSF30" s="116"/>
      <c r="PSG30" s="116"/>
      <c r="PSH30" s="116"/>
      <c r="PSI30" s="116"/>
      <c r="PSJ30" s="116"/>
      <c r="PSK30" s="116"/>
      <c r="PSL30" s="116"/>
      <c r="PSM30" s="116"/>
      <c r="PSN30" s="116"/>
      <c r="PSO30" s="116"/>
      <c r="PSP30" s="116"/>
      <c r="PSQ30" s="116"/>
      <c r="PSR30" s="116"/>
      <c r="PSS30" s="116"/>
      <c r="PST30" s="116"/>
      <c r="PSU30" s="116"/>
      <c r="PSV30" s="116"/>
      <c r="PSW30" s="116"/>
      <c r="PSX30" s="116"/>
      <c r="PSY30" s="116"/>
      <c r="PSZ30" s="116"/>
      <c r="PTA30" s="116"/>
      <c r="PTB30" s="116"/>
      <c r="PTC30" s="116"/>
      <c r="PTD30" s="116"/>
      <c r="PTE30" s="116"/>
      <c r="PTF30" s="116"/>
      <c r="PTG30" s="116"/>
      <c r="PTH30" s="116"/>
      <c r="PTI30" s="116"/>
      <c r="PTJ30" s="116"/>
      <c r="PTK30" s="116"/>
      <c r="PTL30" s="116"/>
      <c r="PTM30" s="116"/>
      <c r="PTN30" s="116"/>
      <c r="PTO30" s="116"/>
      <c r="PTP30" s="116"/>
      <c r="PTQ30" s="116"/>
      <c r="PTR30" s="116"/>
      <c r="PTS30" s="116"/>
      <c r="PTT30" s="116"/>
      <c r="PTU30" s="116"/>
      <c r="PTV30" s="116"/>
      <c r="PTW30" s="116"/>
      <c r="PTX30" s="116"/>
      <c r="PTY30" s="116"/>
      <c r="PTZ30" s="116"/>
      <c r="PUA30" s="116"/>
      <c r="PUB30" s="116"/>
      <c r="PUC30" s="116"/>
      <c r="PUD30" s="116"/>
      <c r="PUE30" s="116"/>
      <c r="PUF30" s="116"/>
      <c r="PUG30" s="116"/>
      <c r="PUH30" s="116"/>
      <c r="PUI30" s="116"/>
      <c r="PUJ30" s="116"/>
      <c r="PUK30" s="116"/>
      <c r="PUL30" s="116"/>
      <c r="PUM30" s="116"/>
      <c r="PUN30" s="116"/>
      <c r="PUO30" s="116"/>
      <c r="PUP30" s="116"/>
      <c r="PUQ30" s="116"/>
      <c r="PUR30" s="116"/>
      <c r="PUS30" s="116"/>
      <c r="PUT30" s="116"/>
      <c r="PUU30" s="116"/>
      <c r="PUV30" s="116"/>
      <c r="PUW30" s="116"/>
      <c r="PUX30" s="116"/>
      <c r="PUY30" s="116"/>
      <c r="PUZ30" s="116"/>
      <c r="PVA30" s="116"/>
      <c r="PVB30" s="116"/>
      <c r="PVC30" s="116"/>
      <c r="PVD30" s="116"/>
      <c r="PVE30" s="116"/>
      <c r="PVF30" s="116"/>
      <c r="PVG30" s="116"/>
      <c r="PVH30" s="116"/>
      <c r="PVI30" s="116"/>
      <c r="PVJ30" s="116"/>
      <c r="PVK30" s="116"/>
      <c r="PVL30" s="116"/>
      <c r="PVM30" s="116"/>
      <c r="PVN30" s="116"/>
      <c r="PVO30" s="116"/>
      <c r="PVP30" s="116"/>
      <c r="PVQ30" s="116"/>
      <c r="PVR30" s="116"/>
      <c r="PVS30" s="116"/>
      <c r="PVT30" s="116"/>
      <c r="PVU30" s="116"/>
      <c r="PVV30" s="116"/>
      <c r="PVW30" s="116"/>
      <c r="PVX30" s="116"/>
      <c r="PVY30" s="116"/>
      <c r="PVZ30" s="116"/>
      <c r="PWA30" s="116"/>
      <c r="PWB30" s="116"/>
      <c r="PWC30" s="116"/>
      <c r="PWD30" s="116"/>
      <c r="PWE30" s="116"/>
      <c r="PWF30" s="116"/>
      <c r="PWG30" s="116"/>
      <c r="PWH30" s="116"/>
      <c r="PWI30" s="116"/>
      <c r="PWJ30" s="116"/>
      <c r="PWK30" s="116"/>
      <c r="PWL30" s="116"/>
      <c r="PWM30" s="116"/>
      <c r="PWN30" s="116"/>
      <c r="PWO30" s="116"/>
      <c r="PWP30" s="116"/>
      <c r="PWQ30" s="116"/>
      <c r="PWR30" s="116"/>
      <c r="PWS30" s="116"/>
      <c r="PWT30" s="116"/>
      <c r="PWU30" s="116"/>
      <c r="PWV30" s="116"/>
      <c r="PWW30" s="116"/>
      <c r="PWX30" s="116"/>
      <c r="PWY30" s="116"/>
      <c r="PWZ30" s="116"/>
      <c r="PXA30" s="116"/>
      <c r="PXB30" s="116"/>
      <c r="PXC30" s="116"/>
      <c r="PXD30" s="116"/>
      <c r="PXE30" s="116"/>
      <c r="PXF30" s="116"/>
      <c r="PXG30" s="116"/>
      <c r="PXH30" s="116"/>
      <c r="PXI30" s="116"/>
      <c r="PXJ30" s="116"/>
      <c r="PXK30" s="116"/>
      <c r="PXL30" s="116"/>
      <c r="PXM30" s="116"/>
      <c r="PXN30" s="116"/>
      <c r="PXO30" s="116"/>
      <c r="PXP30" s="116"/>
      <c r="PXQ30" s="116"/>
      <c r="PXR30" s="116"/>
      <c r="PXS30" s="116"/>
      <c r="PXT30" s="116"/>
      <c r="PXU30" s="116"/>
      <c r="PXV30" s="116"/>
      <c r="PXW30" s="116"/>
      <c r="PXX30" s="116"/>
      <c r="PXY30" s="116"/>
      <c r="PXZ30" s="116"/>
      <c r="PYA30" s="116"/>
      <c r="PYB30" s="116"/>
      <c r="PYC30" s="116"/>
      <c r="PYD30" s="116"/>
      <c r="PYE30" s="116"/>
      <c r="PYF30" s="116"/>
      <c r="PYG30" s="116"/>
      <c r="PYH30" s="116"/>
      <c r="PYI30" s="116"/>
      <c r="PYJ30" s="116"/>
      <c r="PYK30" s="116"/>
      <c r="PYL30" s="116"/>
      <c r="PYM30" s="116"/>
      <c r="PYN30" s="116"/>
      <c r="PYO30" s="116"/>
      <c r="PYP30" s="116"/>
      <c r="PYQ30" s="116"/>
      <c r="PYR30" s="116"/>
      <c r="PYS30" s="116"/>
      <c r="PYT30" s="116"/>
      <c r="PYU30" s="116"/>
      <c r="PYV30" s="116"/>
      <c r="PYW30" s="116"/>
      <c r="PYX30" s="116"/>
      <c r="PYY30" s="116"/>
      <c r="PYZ30" s="116"/>
      <c r="PZA30" s="116"/>
      <c r="PZB30" s="116"/>
      <c r="PZC30" s="116"/>
      <c r="PZD30" s="116"/>
      <c r="PZE30" s="116"/>
      <c r="PZF30" s="116"/>
      <c r="PZG30" s="116"/>
      <c r="PZH30" s="116"/>
      <c r="PZI30" s="116"/>
      <c r="PZJ30" s="116"/>
      <c r="PZK30" s="116"/>
      <c r="PZL30" s="116"/>
      <c r="PZM30" s="116"/>
      <c r="PZN30" s="116"/>
      <c r="PZO30" s="116"/>
      <c r="PZP30" s="116"/>
      <c r="PZQ30" s="116"/>
      <c r="PZR30" s="116"/>
      <c r="PZS30" s="116"/>
      <c r="PZT30" s="116"/>
      <c r="PZU30" s="116"/>
      <c r="PZV30" s="116"/>
      <c r="PZW30" s="116"/>
      <c r="PZX30" s="116"/>
      <c r="PZY30" s="116"/>
      <c r="PZZ30" s="116"/>
      <c r="QAA30" s="116"/>
      <c r="QAB30" s="116"/>
      <c r="QAC30" s="116"/>
      <c r="QAD30" s="116"/>
      <c r="QAE30" s="116"/>
      <c r="QAF30" s="116"/>
      <c r="QAG30" s="116"/>
      <c r="QAH30" s="116"/>
      <c r="QAI30" s="116"/>
      <c r="QAJ30" s="116"/>
      <c r="QAK30" s="116"/>
      <c r="QAL30" s="116"/>
      <c r="QAM30" s="116"/>
      <c r="QAN30" s="116"/>
      <c r="QAO30" s="116"/>
      <c r="QAP30" s="116"/>
      <c r="QAQ30" s="116"/>
      <c r="QAR30" s="116"/>
      <c r="QAS30" s="116"/>
      <c r="QAT30" s="116"/>
      <c r="QAU30" s="116"/>
      <c r="QAV30" s="116"/>
      <c r="QAW30" s="116"/>
      <c r="QAX30" s="116"/>
      <c r="QAY30" s="116"/>
      <c r="QAZ30" s="116"/>
      <c r="QBA30" s="116"/>
      <c r="QBB30" s="116"/>
      <c r="QBC30" s="116"/>
      <c r="QBD30" s="116"/>
      <c r="QBE30" s="116"/>
      <c r="QBF30" s="116"/>
      <c r="QBG30" s="116"/>
      <c r="QBH30" s="116"/>
      <c r="QBI30" s="116"/>
      <c r="QBJ30" s="116"/>
      <c r="QBK30" s="116"/>
      <c r="QBL30" s="116"/>
      <c r="QBM30" s="116"/>
      <c r="QBN30" s="116"/>
      <c r="QBO30" s="116"/>
      <c r="QBP30" s="116"/>
      <c r="QBQ30" s="116"/>
      <c r="QBR30" s="116"/>
      <c r="QBS30" s="116"/>
      <c r="QBT30" s="116"/>
      <c r="QBU30" s="116"/>
      <c r="QBV30" s="116"/>
      <c r="QBW30" s="116"/>
      <c r="QBX30" s="116"/>
      <c r="QBY30" s="116"/>
      <c r="QBZ30" s="116"/>
      <c r="QCA30" s="116"/>
      <c r="QCB30" s="116"/>
      <c r="QCC30" s="116"/>
      <c r="QCD30" s="116"/>
      <c r="QCE30" s="116"/>
      <c r="QCF30" s="116"/>
      <c r="QCG30" s="116"/>
      <c r="QCH30" s="116"/>
      <c r="QCI30" s="116"/>
      <c r="QCJ30" s="116"/>
      <c r="QCK30" s="116"/>
      <c r="QCL30" s="116"/>
      <c r="QCM30" s="116"/>
      <c r="QCN30" s="116"/>
      <c r="QCO30" s="116"/>
      <c r="QCP30" s="116"/>
      <c r="QCQ30" s="116"/>
      <c r="QCR30" s="116"/>
      <c r="QCS30" s="116"/>
      <c r="QCT30" s="116"/>
      <c r="QCU30" s="116"/>
      <c r="QCV30" s="116"/>
      <c r="QCW30" s="116"/>
      <c r="QCX30" s="116"/>
      <c r="QCY30" s="116"/>
      <c r="QCZ30" s="116"/>
      <c r="QDA30" s="116"/>
      <c r="QDB30" s="116"/>
      <c r="QDC30" s="116"/>
      <c r="QDD30" s="116"/>
      <c r="QDE30" s="116"/>
      <c r="QDF30" s="116"/>
      <c r="QDG30" s="116"/>
      <c r="QDH30" s="116"/>
      <c r="QDI30" s="116"/>
      <c r="QDJ30" s="116"/>
      <c r="QDK30" s="116"/>
      <c r="QDL30" s="116"/>
      <c r="QDM30" s="116"/>
      <c r="QDN30" s="116"/>
      <c r="QDO30" s="116"/>
      <c r="QDP30" s="116"/>
      <c r="QDQ30" s="116"/>
      <c r="QDR30" s="116"/>
      <c r="QDS30" s="116"/>
      <c r="QDT30" s="116"/>
      <c r="QDU30" s="116"/>
      <c r="QDV30" s="116"/>
      <c r="QDW30" s="116"/>
      <c r="QDX30" s="116"/>
      <c r="QDY30" s="116"/>
      <c r="QDZ30" s="116"/>
      <c r="QEA30" s="116"/>
      <c r="QEB30" s="116"/>
      <c r="QEC30" s="116"/>
      <c r="QED30" s="116"/>
      <c r="QEE30" s="116"/>
      <c r="QEF30" s="116"/>
      <c r="QEG30" s="116"/>
      <c r="QEH30" s="116"/>
      <c r="QEI30" s="116"/>
      <c r="QEJ30" s="116"/>
      <c r="QEK30" s="116"/>
      <c r="QEL30" s="116"/>
      <c r="QEM30" s="116"/>
      <c r="QEN30" s="116"/>
      <c r="QEO30" s="116"/>
      <c r="QEP30" s="116"/>
      <c r="QEQ30" s="116"/>
      <c r="QER30" s="116"/>
      <c r="QES30" s="116"/>
      <c r="QET30" s="116"/>
      <c r="QEU30" s="116"/>
      <c r="QEV30" s="116"/>
      <c r="QEW30" s="116"/>
      <c r="QEX30" s="116"/>
      <c r="QEY30" s="116"/>
      <c r="QEZ30" s="116"/>
      <c r="QFA30" s="116"/>
      <c r="QFB30" s="116"/>
      <c r="QFC30" s="116"/>
      <c r="QFD30" s="116"/>
      <c r="QFE30" s="116"/>
      <c r="QFF30" s="116"/>
      <c r="QFG30" s="116"/>
      <c r="QFH30" s="116"/>
      <c r="QFI30" s="116"/>
      <c r="QFJ30" s="116"/>
      <c r="QFK30" s="116"/>
      <c r="QFL30" s="116"/>
      <c r="QFM30" s="116"/>
      <c r="QFN30" s="116"/>
      <c r="QFO30" s="116"/>
      <c r="QFP30" s="116"/>
      <c r="QFQ30" s="116"/>
      <c r="QFR30" s="116"/>
      <c r="QFS30" s="116"/>
      <c r="QFT30" s="116"/>
      <c r="QFU30" s="116"/>
      <c r="QFV30" s="116"/>
      <c r="QFW30" s="116"/>
      <c r="QFX30" s="116"/>
      <c r="QFY30" s="116"/>
      <c r="QFZ30" s="116"/>
      <c r="QGA30" s="116"/>
      <c r="QGB30" s="116"/>
      <c r="QGC30" s="116"/>
      <c r="QGD30" s="116"/>
      <c r="QGE30" s="116"/>
      <c r="QGF30" s="116"/>
      <c r="QGG30" s="116"/>
      <c r="QGH30" s="116"/>
      <c r="QGI30" s="116"/>
      <c r="QGJ30" s="116"/>
      <c r="QGK30" s="116"/>
      <c r="QGL30" s="116"/>
      <c r="QGM30" s="116"/>
      <c r="QGN30" s="116"/>
      <c r="QGO30" s="116"/>
      <c r="QGP30" s="116"/>
      <c r="QGQ30" s="116"/>
      <c r="QGR30" s="116"/>
      <c r="QGS30" s="116"/>
      <c r="QGT30" s="116"/>
      <c r="QGU30" s="116"/>
      <c r="QGV30" s="116"/>
      <c r="QGW30" s="116"/>
      <c r="QGX30" s="116"/>
      <c r="QGY30" s="116"/>
      <c r="QGZ30" s="116"/>
      <c r="QHA30" s="116"/>
      <c r="QHB30" s="116"/>
      <c r="QHC30" s="116"/>
      <c r="QHD30" s="116"/>
      <c r="QHE30" s="116"/>
      <c r="QHF30" s="116"/>
      <c r="QHG30" s="116"/>
      <c r="QHH30" s="116"/>
      <c r="QHI30" s="116"/>
      <c r="QHJ30" s="116"/>
      <c r="QHK30" s="116"/>
      <c r="QHL30" s="116"/>
      <c r="QHM30" s="116"/>
      <c r="QHN30" s="116"/>
      <c r="QHO30" s="116"/>
      <c r="QHP30" s="116"/>
      <c r="QHQ30" s="116"/>
      <c r="QHR30" s="116"/>
      <c r="QHS30" s="116"/>
      <c r="QHT30" s="116"/>
      <c r="QHU30" s="116"/>
      <c r="QHV30" s="116"/>
      <c r="QHW30" s="116"/>
      <c r="QHX30" s="116"/>
      <c r="QHY30" s="116"/>
      <c r="QHZ30" s="116"/>
      <c r="QIA30" s="116"/>
      <c r="QIB30" s="116"/>
      <c r="QIC30" s="116"/>
      <c r="QID30" s="116"/>
      <c r="QIE30" s="116"/>
      <c r="QIF30" s="116"/>
      <c r="QIG30" s="116"/>
      <c r="QIH30" s="116"/>
      <c r="QII30" s="116"/>
      <c r="QIJ30" s="116"/>
      <c r="QIK30" s="116"/>
      <c r="QIL30" s="116"/>
      <c r="QIM30" s="116"/>
      <c r="QIN30" s="116"/>
      <c r="QIO30" s="116"/>
      <c r="QIP30" s="116"/>
      <c r="QIQ30" s="116"/>
      <c r="QIR30" s="116"/>
      <c r="QIS30" s="116"/>
      <c r="QIT30" s="116"/>
      <c r="QIU30" s="116"/>
      <c r="QIV30" s="116"/>
      <c r="QIW30" s="116"/>
      <c r="QIX30" s="116"/>
      <c r="QIY30" s="116"/>
      <c r="QIZ30" s="116"/>
      <c r="QJA30" s="116"/>
      <c r="QJB30" s="116"/>
      <c r="QJC30" s="116"/>
      <c r="QJD30" s="116"/>
      <c r="QJE30" s="116"/>
      <c r="QJF30" s="116"/>
      <c r="QJG30" s="116"/>
      <c r="QJH30" s="116"/>
      <c r="QJI30" s="116"/>
      <c r="QJJ30" s="116"/>
      <c r="QJK30" s="116"/>
      <c r="QJL30" s="116"/>
      <c r="QJM30" s="116"/>
      <c r="QJN30" s="116"/>
      <c r="QJO30" s="116"/>
      <c r="QJP30" s="116"/>
      <c r="QJQ30" s="116"/>
      <c r="QJR30" s="116"/>
      <c r="QJS30" s="116"/>
      <c r="QJT30" s="116"/>
      <c r="QJU30" s="116"/>
      <c r="QJV30" s="116"/>
      <c r="QJW30" s="116"/>
      <c r="QJX30" s="116"/>
      <c r="QJY30" s="116"/>
      <c r="QJZ30" s="116"/>
      <c r="QKA30" s="116"/>
      <c r="QKB30" s="116"/>
      <c r="QKC30" s="116"/>
      <c r="QKD30" s="116"/>
      <c r="QKE30" s="116"/>
      <c r="QKF30" s="116"/>
      <c r="QKG30" s="116"/>
      <c r="QKH30" s="116"/>
      <c r="QKI30" s="116"/>
      <c r="QKJ30" s="116"/>
      <c r="QKK30" s="116"/>
      <c r="QKL30" s="116"/>
      <c r="QKM30" s="116"/>
      <c r="QKN30" s="116"/>
      <c r="QKO30" s="116"/>
      <c r="QKP30" s="116"/>
      <c r="QKQ30" s="116"/>
      <c r="QKR30" s="116"/>
      <c r="QKS30" s="116"/>
      <c r="QKT30" s="116"/>
      <c r="QKU30" s="116"/>
      <c r="QKV30" s="116"/>
      <c r="QKW30" s="116"/>
      <c r="QKX30" s="116"/>
      <c r="QKY30" s="116"/>
      <c r="QKZ30" s="116"/>
      <c r="QLA30" s="116"/>
      <c r="QLB30" s="116"/>
      <c r="QLC30" s="116"/>
      <c r="QLD30" s="116"/>
      <c r="QLE30" s="116"/>
      <c r="QLF30" s="116"/>
      <c r="QLG30" s="116"/>
      <c r="QLH30" s="116"/>
      <c r="QLI30" s="116"/>
      <c r="QLJ30" s="116"/>
      <c r="QLK30" s="116"/>
      <c r="QLL30" s="116"/>
      <c r="QLM30" s="116"/>
      <c r="QLN30" s="116"/>
      <c r="QLO30" s="116"/>
      <c r="QLP30" s="116"/>
      <c r="QLQ30" s="116"/>
      <c r="QLR30" s="116"/>
      <c r="QLS30" s="116"/>
      <c r="QLT30" s="116"/>
      <c r="QLU30" s="116"/>
      <c r="QLV30" s="116"/>
      <c r="QLW30" s="116"/>
      <c r="QLX30" s="116"/>
      <c r="QLY30" s="116"/>
      <c r="QLZ30" s="116"/>
      <c r="QMA30" s="116"/>
      <c r="QMB30" s="116"/>
      <c r="QMC30" s="116"/>
      <c r="QMD30" s="116"/>
      <c r="QME30" s="116"/>
      <c r="QMF30" s="116"/>
      <c r="QMG30" s="116"/>
      <c r="QMH30" s="116"/>
      <c r="QMI30" s="116"/>
      <c r="QMJ30" s="116"/>
      <c r="QMK30" s="116"/>
      <c r="QML30" s="116"/>
      <c r="QMM30" s="116"/>
      <c r="QMN30" s="116"/>
      <c r="QMO30" s="116"/>
      <c r="QMP30" s="116"/>
      <c r="QMQ30" s="116"/>
      <c r="QMR30" s="116"/>
      <c r="QMS30" s="116"/>
      <c r="QMT30" s="116"/>
      <c r="QMU30" s="116"/>
      <c r="QMV30" s="116"/>
      <c r="QMW30" s="116"/>
      <c r="QMX30" s="116"/>
      <c r="QMY30" s="116"/>
      <c r="QMZ30" s="116"/>
      <c r="QNA30" s="116"/>
      <c r="QNB30" s="116"/>
      <c r="QNC30" s="116"/>
      <c r="QND30" s="116"/>
      <c r="QNE30" s="116"/>
      <c r="QNF30" s="116"/>
      <c r="QNG30" s="116"/>
      <c r="QNH30" s="116"/>
      <c r="QNI30" s="116"/>
      <c r="QNJ30" s="116"/>
      <c r="QNK30" s="116"/>
      <c r="QNL30" s="116"/>
      <c r="QNM30" s="116"/>
      <c r="QNN30" s="116"/>
      <c r="QNO30" s="116"/>
      <c r="QNP30" s="116"/>
      <c r="QNQ30" s="116"/>
      <c r="QNR30" s="116"/>
      <c r="QNS30" s="116"/>
      <c r="QNT30" s="116"/>
      <c r="QNU30" s="116"/>
      <c r="QNV30" s="116"/>
      <c r="QNW30" s="116"/>
      <c r="QNX30" s="116"/>
      <c r="QNY30" s="116"/>
      <c r="QNZ30" s="116"/>
      <c r="QOA30" s="116"/>
      <c r="QOB30" s="116"/>
      <c r="QOC30" s="116"/>
      <c r="QOD30" s="116"/>
      <c r="QOE30" s="116"/>
      <c r="QOF30" s="116"/>
      <c r="QOG30" s="116"/>
      <c r="QOH30" s="116"/>
      <c r="QOI30" s="116"/>
      <c r="QOJ30" s="116"/>
      <c r="QOK30" s="116"/>
      <c r="QOL30" s="116"/>
      <c r="QOM30" s="116"/>
      <c r="QON30" s="116"/>
      <c r="QOO30" s="116"/>
      <c r="QOP30" s="116"/>
      <c r="QOQ30" s="116"/>
      <c r="QOR30" s="116"/>
      <c r="QOS30" s="116"/>
      <c r="QOT30" s="116"/>
      <c r="QOU30" s="116"/>
      <c r="QOV30" s="116"/>
      <c r="QOW30" s="116"/>
      <c r="QOX30" s="116"/>
      <c r="QOY30" s="116"/>
      <c r="QOZ30" s="116"/>
      <c r="QPA30" s="116"/>
      <c r="QPB30" s="116"/>
      <c r="QPC30" s="116"/>
      <c r="QPD30" s="116"/>
      <c r="QPE30" s="116"/>
      <c r="QPF30" s="116"/>
      <c r="QPG30" s="116"/>
      <c r="QPH30" s="116"/>
      <c r="QPI30" s="116"/>
      <c r="QPJ30" s="116"/>
      <c r="QPK30" s="116"/>
      <c r="QPL30" s="116"/>
      <c r="QPM30" s="116"/>
      <c r="QPN30" s="116"/>
      <c r="QPO30" s="116"/>
      <c r="QPP30" s="116"/>
      <c r="QPQ30" s="116"/>
      <c r="QPR30" s="116"/>
      <c r="QPS30" s="116"/>
      <c r="QPT30" s="116"/>
      <c r="QPU30" s="116"/>
      <c r="QPV30" s="116"/>
      <c r="QPW30" s="116"/>
      <c r="QPX30" s="116"/>
      <c r="QPY30" s="116"/>
      <c r="QPZ30" s="116"/>
      <c r="QQA30" s="116"/>
      <c r="QQB30" s="116"/>
      <c r="QQC30" s="116"/>
      <c r="QQD30" s="116"/>
      <c r="QQE30" s="116"/>
      <c r="QQF30" s="116"/>
      <c r="QQG30" s="116"/>
      <c r="QQH30" s="116"/>
      <c r="QQI30" s="116"/>
      <c r="QQJ30" s="116"/>
      <c r="QQK30" s="116"/>
      <c r="QQL30" s="116"/>
      <c r="QQM30" s="116"/>
      <c r="QQN30" s="116"/>
      <c r="QQO30" s="116"/>
      <c r="QQP30" s="116"/>
      <c r="QQQ30" s="116"/>
      <c r="QQR30" s="116"/>
      <c r="QQS30" s="116"/>
      <c r="QQT30" s="116"/>
      <c r="QQU30" s="116"/>
      <c r="QQV30" s="116"/>
      <c r="QQW30" s="116"/>
      <c r="QQX30" s="116"/>
      <c r="QQY30" s="116"/>
      <c r="QQZ30" s="116"/>
      <c r="QRA30" s="116"/>
      <c r="QRB30" s="116"/>
      <c r="QRC30" s="116"/>
      <c r="QRD30" s="116"/>
      <c r="QRE30" s="116"/>
      <c r="QRF30" s="116"/>
      <c r="QRG30" s="116"/>
      <c r="QRH30" s="116"/>
      <c r="QRI30" s="116"/>
      <c r="QRJ30" s="116"/>
      <c r="QRK30" s="116"/>
      <c r="QRL30" s="116"/>
      <c r="QRM30" s="116"/>
      <c r="QRN30" s="116"/>
      <c r="QRO30" s="116"/>
      <c r="QRP30" s="116"/>
      <c r="QRQ30" s="116"/>
      <c r="QRR30" s="116"/>
      <c r="QRS30" s="116"/>
      <c r="QRT30" s="116"/>
      <c r="QRU30" s="116"/>
      <c r="QRV30" s="116"/>
      <c r="QRW30" s="116"/>
      <c r="QRX30" s="116"/>
      <c r="QRY30" s="116"/>
      <c r="QRZ30" s="116"/>
      <c r="QSA30" s="116"/>
      <c r="QSB30" s="116"/>
      <c r="QSC30" s="116"/>
      <c r="QSD30" s="116"/>
      <c r="QSE30" s="116"/>
      <c r="QSF30" s="116"/>
      <c r="QSG30" s="116"/>
      <c r="QSH30" s="116"/>
      <c r="QSI30" s="116"/>
      <c r="QSJ30" s="116"/>
      <c r="QSK30" s="116"/>
      <c r="QSL30" s="116"/>
      <c r="QSM30" s="116"/>
      <c r="QSN30" s="116"/>
      <c r="QSO30" s="116"/>
      <c r="QSP30" s="116"/>
      <c r="QSQ30" s="116"/>
      <c r="QSR30" s="116"/>
      <c r="QSS30" s="116"/>
      <c r="QST30" s="116"/>
      <c r="QSU30" s="116"/>
      <c r="QSV30" s="116"/>
      <c r="QSW30" s="116"/>
      <c r="QSX30" s="116"/>
      <c r="QSY30" s="116"/>
      <c r="QSZ30" s="116"/>
      <c r="QTA30" s="116"/>
      <c r="QTB30" s="116"/>
      <c r="QTC30" s="116"/>
      <c r="QTD30" s="116"/>
      <c r="QTE30" s="116"/>
      <c r="QTF30" s="116"/>
      <c r="QTG30" s="116"/>
      <c r="QTH30" s="116"/>
      <c r="QTI30" s="116"/>
      <c r="QTJ30" s="116"/>
      <c r="QTK30" s="116"/>
      <c r="QTL30" s="116"/>
      <c r="QTM30" s="116"/>
      <c r="QTN30" s="116"/>
      <c r="QTO30" s="116"/>
      <c r="QTP30" s="116"/>
      <c r="QTQ30" s="116"/>
      <c r="QTR30" s="116"/>
      <c r="QTS30" s="116"/>
      <c r="QTT30" s="116"/>
      <c r="QTU30" s="116"/>
      <c r="QTV30" s="116"/>
      <c r="QTW30" s="116"/>
      <c r="QTX30" s="116"/>
      <c r="QTY30" s="116"/>
      <c r="QTZ30" s="116"/>
      <c r="QUA30" s="116"/>
      <c r="QUB30" s="116"/>
      <c r="QUC30" s="116"/>
      <c r="QUD30" s="116"/>
      <c r="QUE30" s="116"/>
      <c r="QUF30" s="116"/>
      <c r="QUG30" s="116"/>
      <c r="QUH30" s="116"/>
      <c r="QUI30" s="116"/>
      <c r="QUJ30" s="116"/>
      <c r="QUK30" s="116"/>
      <c r="QUL30" s="116"/>
      <c r="QUM30" s="116"/>
      <c r="QUN30" s="116"/>
      <c r="QUO30" s="116"/>
      <c r="QUP30" s="116"/>
      <c r="QUQ30" s="116"/>
      <c r="QUR30" s="116"/>
      <c r="QUS30" s="116"/>
      <c r="QUT30" s="116"/>
      <c r="QUU30" s="116"/>
      <c r="QUV30" s="116"/>
      <c r="QUW30" s="116"/>
      <c r="QUX30" s="116"/>
      <c r="QUY30" s="116"/>
      <c r="QUZ30" s="116"/>
      <c r="QVA30" s="116"/>
      <c r="QVB30" s="116"/>
      <c r="QVC30" s="116"/>
      <c r="QVD30" s="116"/>
      <c r="QVE30" s="116"/>
      <c r="QVF30" s="116"/>
      <c r="QVG30" s="116"/>
      <c r="QVH30" s="116"/>
      <c r="QVI30" s="116"/>
      <c r="QVJ30" s="116"/>
      <c r="QVK30" s="116"/>
      <c r="QVL30" s="116"/>
      <c r="QVM30" s="116"/>
      <c r="QVN30" s="116"/>
      <c r="QVO30" s="116"/>
      <c r="QVP30" s="116"/>
      <c r="QVQ30" s="116"/>
      <c r="QVR30" s="116"/>
      <c r="QVS30" s="116"/>
      <c r="QVT30" s="116"/>
      <c r="QVU30" s="116"/>
      <c r="QVV30" s="116"/>
      <c r="QVW30" s="116"/>
      <c r="QVX30" s="116"/>
      <c r="QVY30" s="116"/>
      <c r="QVZ30" s="116"/>
      <c r="QWA30" s="116"/>
      <c r="QWB30" s="116"/>
      <c r="QWC30" s="116"/>
      <c r="QWD30" s="116"/>
      <c r="QWE30" s="116"/>
      <c r="QWF30" s="116"/>
      <c r="QWG30" s="116"/>
      <c r="QWH30" s="116"/>
      <c r="QWI30" s="116"/>
      <c r="QWJ30" s="116"/>
      <c r="QWK30" s="116"/>
      <c r="QWL30" s="116"/>
      <c r="QWM30" s="116"/>
      <c r="QWN30" s="116"/>
      <c r="QWO30" s="116"/>
      <c r="QWP30" s="116"/>
      <c r="QWQ30" s="116"/>
      <c r="QWR30" s="116"/>
      <c r="QWS30" s="116"/>
      <c r="QWT30" s="116"/>
      <c r="QWU30" s="116"/>
      <c r="QWV30" s="116"/>
      <c r="QWW30" s="116"/>
      <c r="QWX30" s="116"/>
      <c r="QWY30" s="116"/>
      <c r="QWZ30" s="116"/>
      <c r="QXA30" s="116"/>
      <c r="QXB30" s="116"/>
      <c r="QXC30" s="116"/>
      <c r="QXD30" s="116"/>
      <c r="QXE30" s="116"/>
      <c r="QXF30" s="116"/>
      <c r="QXG30" s="116"/>
      <c r="QXH30" s="116"/>
      <c r="QXI30" s="116"/>
      <c r="QXJ30" s="116"/>
      <c r="QXK30" s="116"/>
      <c r="QXL30" s="116"/>
      <c r="QXM30" s="116"/>
      <c r="QXN30" s="116"/>
      <c r="QXO30" s="116"/>
      <c r="QXP30" s="116"/>
      <c r="QXQ30" s="116"/>
      <c r="QXR30" s="116"/>
      <c r="QXS30" s="116"/>
      <c r="QXT30" s="116"/>
      <c r="QXU30" s="116"/>
      <c r="QXV30" s="116"/>
      <c r="QXW30" s="116"/>
      <c r="QXX30" s="116"/>
      <c r="QXY30" s="116"/>
      <c r="QXZ30" s="116"/>
      <c r="QYA30" s="116"/>
      <c r="QYB30" s="116"/>
      <c r="QYC30" s="116"/>
      <c r="QYD30" s="116"/>
      <c r="QYE30" s="116"/>
      <c r="QYF30" s="116"/>
      <c r="QYG30" s="116"/>
      <c r="QYH30" s="116"/>
      <c r="QYI30" s="116"/>
      <c r="QYJ30" s="116"/>
      <c r="QYK30" s="116"/>
      <c r="QYL30" s="116"/>
      <c r="QYM30" s="116"/>
      <c r="QYN30" s="116"/>
      <c r="QYO30" s="116"/>
      <c r="QYP30" s="116"/>
      <c r="QYQ30" s="116"/>
      <c r="QYR30" s="116"/>
      <c r="QYS30" s="116"/>
      <c r="QYT30" s="116"/>
      <c r="QYU30" s="116"/>
      <c r="QYV30" s="116"/>
      <c r="QYW30" s="116"/>
      <c r="QYX30" s="116"/>
      <c r="QYY30" s="116"/>
      <c r="QYZ30" s="116"/>
      <c r="QZA30" s="116"/>
      <c r="QZB30" s="116"/>
      <c r="QZC30" s="116"/>
      <c r="QZD30" s="116"/>
      <c r="QZE30" s="116"/>
      <c r="QZF30" s="116"/>
      <c r="QZG30" s="116"/>
      <c r="QZH30" s="116"/>
      <c r="QZI30" s="116"/>
      <c r="QZJ30" s="116"/>
      <c r="QZK30" s="116"/>
      <c r="QZL30" s="116"/>
      <c r="QZM30" s="116"/>
      <c r="QZN30" s="116"/>
      <c r="QZO30" s="116"/>
      <c r="QZP30" s="116"/>
      <c r="QZQ30" s="116"/>
      <c r="QZR30" s="116"/>
      <c r="QZS30" s="116"/>
      <c r="QZT30" s="116"/>
      <c r="QZU30" s="116"/>
      <c r="QZV30" s="116"/>
      <c r="QZW30" s="116"/>
      <c r="QZX30" s="116"/>
      <c r="QZY30" s="116"/>
      <c r="QZZ30" s="116"/>
      <c r="RAA30" s="116"/>
      <c r="RAB30" s="116"/>
      <c r="RAC30" s="116"/>
      <c r="RAD30" s="116"/>
      <c r="RAE30" s="116"/>
      <c r="RAF30" s="116"/>
      <c r="RAG30" s="116"/>
      <c r="RAH30" s="116"/>
      <c r="RAI30" s="116"/>
      <c r="RAJ30" s="116"/>
      <c r="RAK30" s="116"/>
      <c r="RAL30" s="116"/>
      <c r="RAM30" s="116"/>
      <c r="RAN30" s="116"/>
      <c r="RAO30" s="116"/>
      <c r="RAP30" s="116"/>
      <c r="RAQ30" s="116"/>
      <c r="RAR30" s="116"/>
      <c r="RAS30" s="116"/>
      <c r="RAT30" s="116"/>
      <c r="RAU30" s="116"/>
      <c r="RAV30" s="116"/>
      <c r="RAW30" s="116"/>
      <c r="RAX30" s="116"/>
      <c r="RAY30" s="116"/>
      <c r="RAZ30" s="116"/>
      <c r="RBA30" s="116"/>
      <c r="RBB30" s="116"/>
      <c r="RBC30" s="116"/>
      <c r="RBD30" s="116"/>
      <c r="RBE30" s="116"/>
      <c r="RBF30" s="116"/>
      <c r="RBG30" s="116"/>
      <c r="RBH30" s="116"/>
      <c r="RBI30" s="116"/>
      <c r="RBJ30" s="116"/>
      <c r="RBK30" s="116"/>
      <c r="RBL30" s="116"/>
      <c r="RBM30" s="116"/>
      <c r="RBN30" s="116"/>
      <c r="RBO30" s="116"/>
      <c r="RBP30" s="116"/>
      <c r="RBQ30" s="116"/>
      <c r="RBR30" s="116"/>
      <c r="RBS30" s="116"/>
      <c r="RBT30" s="116"/>
      <c r="RBU30" s="116"/>
      <c r="RBV30" s="116"/>
      <c r="RBW30" s="116"/>
      <c r="RBX30" s="116"/>
      <c r="RBY30" s="116"/>
      <c r="RBZ30" s="116"/>
      <c r="RCA30" s="116"/>
      <c r="RCB30" s="116"/>
      <c r="RCC30" s="116"/>
      <c r="RCD30" s="116"/>
      <c r="RCE30" s="116"/>
      <c r="RCF30" s="116"/>
      <c r="RCG30" s="116"/>
      <c r="RCH30" s="116"/>
      <c r="RCI30" s="116"/>
      <c r="RCJ30" s="116"/>
      <c r="RCK30" s="116"/>
      <c r="RCL30" s="116"/>
      <c r="RCM30" s="116"/>
      <c r="RCN30" s="116"/>
      <c r="RCO30" s="116"/>
      <c r="RCP30" s="116"/>
      <c r="RCQ30" s="116"/>
      <c r="RCR30" s="116"/>
      <c r="RCS30" s="116"/>
      <c r="RCT30" s="116"/>
      <c r="RCU30" s="116"/>
      <c r="RCV30" s="116"/>
      <c r="RCW30" s="116"/>
      <c r="RCX30" s="116"/>
      <c r="RCY30" s="116"/>
      <c r="RCZ30" s="116"/>
      <c r="RDA30" s="116"/>
      <c r="RDB30" s="116"/>
      <c r="RDC30" s="116"/>
      <c r="RDD30" s="116"/>
      <c r="RDE30" s="116"/>
      <c r="RDF30" s="116"/>
      <c r="RDG30" s="116"/>
      <c r="RDH30" s="116"/>
      <c r="RDI30" s="116"/>
      <c r="RDJ30" s="116"/>
      <c r="RDK30" s="116"/>
      <c r="RDL30" s="116"/>
      <c r="RDM30" s="116"/>
      <c r="RDN30" s="116"/>
      <c r="RDO30" s="116"/>
      <c r="RDP30" s="116"/>
      <c r="RDQ30" s="116"/>
      <c r="RDR30" s="116"/>
      <c r="RDS30" s="116"/>
      <c r="RDT30" s="116"/>
      <c r="RDU30" s="116"/>
      <c r="RDV30" s="116"/>
      <c r="RDW30" s="116"/>
      <c r="RDX30" s="116"/>
      <c r="RDY30" s="116"/>
      <c r="RDZ30" s="116"/>
      <c r="REA30" s="116"/>
      <c r="REB30" s="116"/>
      <c r="REC30" s="116"/>
      <c r="RED30" s="116"/>
      <c r="REE30" s="116"/>
      <c r="REF30" s="116"/>
      <c r="REG30" s="116"/>
      <c r="REH30" s="116"/>
      <c r="REI30" s="116"/>
      <c r="REJ30" s="116"/>
      <c r="REK30" s="116"/>
      <c r="REL30" s="116"/>
      <c r="REM30" s="116"/>
      <c r="REN30" s="116"/>
      <c r="REO30" s="116"/>
      <c r="REP30" s="116"/>
      <c r="REQ30" s="116"/>
      <c r="RER30" s="116"/>
      <c r="RES30" s="116"/>
      <c r="RET30" s="116"/>
      <c r="REU30" s="116"/>
      <c r="REV30" s="116"/>
      <c r="REW30" s="116"/>
      <c r="REX30" s="116"/>
      <c r="REY30" s="116"/>
      <c r="REZ30" s="116"/>
      <c r="RFA30" s="116"/>
      <c r="RFB30" s="116"/>
      <c r="RFC30" s="116"/>
      <c r="RFD30" s="116"/>
      <c r="RFE30" s="116"/>
      <c r="RFF30" s="116"/>
      <c r="RFG30" s="116"/>
      <c r="RFH30" s="116"/>
      <c r="RFI30" s="116"/>
      <c r="RFJ30" s="116"/>
      <c r="RFK30" s="116"/>
      <c r="RFL30" s="116"/>
      <c r="RFM30" s="116"/>
      <c r="RFN30" s="116"/>
      <c r="RFO30" s="116"/>
      <c r="RFP30" s="116"/>
      <c r="RFQ30" s="116"/>
      <c r="RFR30" s="116"/>
      <c r="RFS30" s="116"/>
      <c r="RFT30" s="116"/>
      <c r="RFU30" s="116"/>
      <c r="RFV30" s="116"/>
      <c r="RFW30" s="116"/>
      <c r="RFX30" s="116"/>
      <c r="RFY30" s="116"/>
      <c r="RFZ30" s="116"/>
      <c r="RGA30" s="116"/>
      <c r="RGB30" s="116"/>
      <c r="RGC30" s="116"/>
      <c r="RGD30" s="116"/>
      <c r="RGE30" s="116"/>
      <c r="RGF30" s="116"/>
      <c r="RGG30" s="116"/>
      <c r="RGH30" s="116"/>
      <c r="RGI30" s="116"/>
      <c r="RGJ30" s="116"/>
      <c r="RGK30" s="116"/>
      <c r="RGL30" s="116"/>
      <c r="RGM30" s="116"/>
      <c r="RGN30" s="116"/>
      <c r="RGO30" s="116"/>
      <c r="RGP30" s="116"/>
      <c r="RGQ30" s="116"/>
      <c r="RGR30" s="116"/>
      <c r="RGS30" s="116"/>
      <c r="RGT30" s="116"/>
      <c r="RGU30" s="116"/>
      <c r="RGV30" s="116"/>
      <c r="RGW30" s="116"/>
      <c r="RGX30" s="116"/>
      <c r="RGY30" s="116"/>
      <c r="RGZ30" s="116"/>
      <c r="RHA30" s="116"/>
      <c r="RHB30" s="116"/>
      <c r="RHC30" s="116"/>
      <c r="RHD30" s="116"/>
      <c r="RHE30" s="116"/>
      <c r="RHF30" s="116"/>
      <c r="RHG30" s="116"/>
      <c r="RHH30" s="116"/>
      <c r="RHI30" s="116"/>
      <c r="RHJ30" s="116"/>
      <c r="RHK30" s="116"/>
      <c r="RHL30" s="116"/>
      <c r="RHM30" s="116"/>
      <c r="RHN30" s="116"/>
      <c r="RHO30" s="116"/>
      <c r="RHP30" s="116"/>
      <c r="RHQ30" s="116"/>
      <c r="RHR30" s="116"/>
      <c r="RHS30" s="116"/>
      <c r="RHT30" s="116"/>
      <c r="RHU30" s="116"/>
      <c r="RHV30" s="116"/>
      <c r="RHW30" s="116"/>
      <c r="RHX30" s="116"/>
      <c r="RHY30" s="116"/>
      <c r="RHZ30" s="116"/>
      <c r="RIA30" s="116"/>
      <c r="RIB30" s="116"/>
      <c r="RIC30" s="116"/>
      <c r="RID30" s="116"/>
      <c r="RIE30" s="116"/>
      <c r="RIF30" s="116"/>
      <c r="RIG30" s="116"/>
      <c r="RIH30" s="116"/>
      <c r="RII30" s="116"/>
      <c r="RIJ30" s="116"/>
      <c r="RIK30" s="116"/>
      <c r="RIL30" s="116"/>
      <c r="RIM30" s="116"/>
      <c r="RIN30" s="116"/>
      <c r="RIO30" s="116"/>
      <c r="RIP30" s="116"/>
      <c r="RIQ30" s="116"/>
      <c r="RIR30" s="116"/>
      <c r="RIS30" s="116"/>
      <c r="RIT30" s="116"/>
      <c r="RIU30" s="116"/>
      <c r="RIV30" s="116"/>
      <c r="RIW30" s="116"/>
      <c r="RIX30" s="116"/>
      <c r="RIY30" s="116"/>
      <c r="RIZ30" s="116"/>
      <c r="RJA30" s="116"/>
      <c r="RJB30" s="116"/>
      <c r="RJC30" s="116"/>
      <c r="RJD30" s="116"/>
      <c r="RJE30" s="116"/>
      <c r="RJF30" s="116"/>
      <c r="RJG30" s="116"/>
      <c r="RJH30" s="116"/>
      <c r="RJI30" s="116"/>
      <c r="RJJ30" s="116"/>
      <c r="RJK30" s="116"/>
      <c r="RJL30" s="116"/>
      <c r="RJM30" s="116"/>
      <c r="RJN30" s="116"/>
      <c r="RJO30" s="116"/>
      <c r="RJP30" s="116"/>
      <c r="RJQ30" s="116"/>
      <c r="RJR30" s="116"/>
      <c r="RJS30" s="116"/>
      <c r="RJT30" s="116"/>
      <c r="RJU30" s="116"/>
      <c r="RJV30" s="116"/>
      <c r="RJW30" s="116"/>
      <c r="RJX30" s="116"/>
      <c r="RJY30" s="116"/>
      <c r="RJZ30" s="116"/>
      <c r="RKA30" s="116"/>
      <c r="RKB30" s="116"/>
      <c r="RKC30" s="116"/>
      <c r="RKD30" s="116"/>
      <c r="RKE30" s="116"/>
      <c r="RKF30" s="116"/>
      <c r="RKG30" s="116"/>
      <c r="RKH30" s="116"/>
      <c r="RKI30" s="116"/>
      <c r="RKJ30" s="116"/>
      <c r="RKK30" s="116"/>
      <c r="RKL30" s="116"/>
      <c r="RKM30" s="116"/>
      <c r="RKN30" s="116"/>
      <c r="RKO30" s="116"/>
      <c r="RKP30" s="116"/>
      <c r="RKQ30" s="116"/>
      <c r="RKR30" s="116"/>
      <c r="RKS30" s="116"/>
      <c r="RKT30" s="116"/>
      <c r="RKU30" s="116"/>
      <c r="RKV30" s="116"/>
      <c r="RKW30" s="116"/>
      <c r="RKX30" s="116"/>
      <c r="RKY30" s="116"/>
      <c r="RKZ30" s="116"/>
      <c r="RLA30" s="116"/>
      <c r="RLB30" s="116"/>
      <c r="RLC30" s="116"/>
      <c r="RLD30" s="116"/>
      <c r="RLE30" s="116"/>
      <c r="RLF30" s="116"/>
      <c r="RLG30" s="116"/>
      <c r="RLH30" s="116"/>
      <c r="RLI30" s="116"/>
      <c r="RLJ30" s="116"/>
      <c r="RLK30" s="116"/>
      <c r="RLL30" s="116"/>
      <c r="RLM30" s="116"/>
      <c r="RLN30" s="116"/>
      <c r="RLO30" s="116"/>
      <c r="RLP30" s="116"/>
      <c r="RLQ30" s="116"/>
      <c r="RLR30" s="116"/>
      <c r="RLS30" s="116"/>
      <c r="RLT30" s="116"/>
      <c r="RLU30" s="116"/>
      <c r="RLV30" s="116"/>
      <c r="RLW30" s="116"/>
      <c r="RLX30" s="116"/>
      <c r="RLY30" s="116"/>
      <c r="RLZ30" s="116"/>
      <c r="RMA30" s="116"/>
      <c r="RMB30" s="116"/>
      <c r="RMC30" s="116"/>
      <c r="RMD30" s="116"/>
      <c r="RME30" s="116"/>
      <c r="RMF30" s="116"/>
      <c r="RMG30" s="116"/>
      <c r="RMH30" s="116"/>
      <c r="RMI30" s="116"/>
      <c r="RMJ30" s="116"/>
      <c r="RMK30" s="116"/>
      <c r="RML30" s="116"/>
      <c r="RMM30" s="116"/>
      <c r="RMN30" s="116"/>
      <c r="RMO30" s="116"/>
      <c r="RMP30" s="116"/>
      <c r="RMQ30" s="116"/>
      <c r="RMR30" s="116"/>
      <c r="RMS30" s="116"/>
      <c r="RMT30" s="116"/>
      <c r="RMU30" s="116"/>
      <c r="RMV30" s="116"/>
      <c r="RMW30" s="116"/>
      <c r="RMX30" s="116"/>
      <c r="RMY30" s="116"/>
      <c r="RMZ30" s="116"/>
      <c r="RNA30" s="116"/>
      <c r="RNB30" s="116"/>
      <c r="RNC30" s="116"/>
      <c r="RND30" s="116"/>
      <c r="RNE30" s="116"/>
      <c r="RNF30" s="116"/>
      <c r="RNG30" s="116"/>
      <c r="RNH30" s="116"/>
      <c r="RNI30" s="116"/>
      <c r="RNJ30" s="116"/>
      <c r="RNK30" s="116"/>
      <c r="RNL30" s="116"/>
      <c r="RNM30" s="116"/>
      <c r="RNN30" s="116"/>
      <c r="RNO30" s="116"/>
      <c r="RNP30" s="116"/>
      <c r="RNQ30" s="116"/>
      <c r="RNR30" s="116"/>
      <c r="RNS30" s="116"/>
      <c r="RNT30" s="116"/>
      <c r="RNU30" s="116"/>
      <c r="RNV30" s="116"/>
      <c r="RNW30" s="116"/>
      <c r="RNX30" s="116"/>
      <c r="RNY30" s="116"/>
      <c r="RNZ30" s="116"/>
      <c r="ROA30" s="116"/>
      <c r="ROB30" s="116"/>
      <c r="ROC30" s="116"/>
      <c r="ROD30" s="116"/>
      <c r="ROE30" s="116"/>
      <c r="ROF30" s="116"/>
      <c r="ROG30" s="116"/>
      <c r="ROH30" s="116"/>
      <c r="ROI30" s="116"/>
      <c r="ROJ30" s="116"/>
      <c r="ROK30" s="116"/>
      <c r="ROL30" s="116"/>
      <c r="ROM30" s="116"/>
      <c r="RON30" s="116"/>
      <c r="ROO30" s="116"/>
      <c r="ROP30" s="116"/>
      <c r="ROQ30" s="116"/>
      <c r="ROR30" s="116"/>
      <c r="ROS30" s="116"/>
      <c r="ROT30" s="116"/>
      <c r="ROU30" s="116"/>
      <c r="ROV30" s="116"/>
      <c r="ROW30" s="116"/>
      <c r="ROX30" s="116"/>
      <c r="ROY30" s="116"/>
      <c r="ROZ30" s="116"/>
      <c r="RPA30" s="116"/>
      <c r="RPB30" s="116"/>
      <c r="RPC30" s="116"/>
      <c r="RPD30" s="116"/>
      <c r="RPE30" s="116"/>
      <c r="RPF30" s="116"/>
      <c r="RPG30" s="116"/>
      <c r="RPH30" s="116"/>
      <c r="RPI30" s="116"/>
      <c r="RPJ30" s="116"/>
      <c r="RPK30" s="116"/>
      <c r="RPL30" s="116"/>
      <c r="RPM30" s="116"/>
      <c r="RPN30" s="116"/>
      <c r="RPO30" s="116"/>
      <c r="RPP30" s="116"/>
      <c r="RPQ30" s="116"/>
      <c r="RPR30" s="116"/>
      <c r="RPS30" s="116"/>
      <c r="RPT30" s="116"/>
      <c r="RPU30" s="116"/>
      <c r="RPV30" s="116"/>
      <c r="RPW30" s="116"/>
      <c r="RPX30" s="116"/>
      <c r="RPY30" s="116"/>
      <c r="RPZ30" s="116"/>
      <c r="RQA30" s="116"/>
      <c r="RQB30" s="116"/>
      <c r="RQC30" s="116"/>
      <c r="RQD30" s="116"/>
      <c r="RQE30" s="116"/>
      <c r="RQF30" s="116"/>
      <c r="RQG30" s="116"/>
      <c r="RQH30" s="116"/>
      <c r="RQI30" s="116"/>
      <c r="RQJ30" s="116"/>
      <c r="RQK30" s="116"/>
      <c r="RQL30" s="116"/>
      <c r="RQM30" s="116"/>
      <c r="RQN30" s="116"/>
      <c r="RQO30" s="116"/>
      <c r="RQP30" s="116"/>
      <c r="RQQ30" s="116"/>
      <c r="RQR30" s="116"/>
      <c r="RQS30" s="116"/>
      <c r="RQT30" s="116"/>
      <c r="RQU30" s="116"/>
      <c r="RQV30" s="116"/>
      <c r="RQW30" s="116"/>
      <c r="RQX30" s="116"/>
      <c r="RQY30" s="116"/>
      <c r="RQZ30" s="116"/>
      <c r="RRA30" s="116"/>
      <c r="RRB30" s="116"/>
      <c r="RRC30" s="116"/>
      <c r="RRD30" s="116"/>
      <c r="RRE30" s="116"/>
      <c r="RRF30" s="116"/>
      <c r="RRG30" s="116"/>
      <c r="RRH30" s="116"/>
      <c r="RRI30" s="116"/>
      <c r="RRJ30" s="116"/>
      <c r="RRK30" s="116"/>
      <c r="RRL30" s="116"/>
      <c r="RRM30" s="116"/>
      <c r="RRN30" s="116"/>
      <c r="RRO30" s="116"/>
      <c r="RRP30" s="116"/>
      <c r="RRQ30" s="116"/>
      <c r="RRR30" s="116"/>
      <c r="RRS30" s="116"/>
      <c r="RRT30" s="116"/>
      <c r="RRU30" s="116"/>
      <c r="RRV30" s="116"/>
      <c r="RRW30" s="116"/>
      <c r="RRX30" s="116"/>
      <c r="RRY30" s="116"/>
      <c r="RRZ30" s="116"/>
      <c r="RSA30" s="116"/>
      <c r="RSB30" s="116"/>
      <c r="RSC30" s="116"/>
      <c r="RSD30" s="116"/>
      <c r="RSE30" s="116"/>
      <c r="RSF30" s="116"/>
      <c r="RSG30" s="116"/>
      <c r="RSH30" s="116"/>
      <c r="RSI30" s="116"/>
      <c r="RSJ30" s="116"/>
      <c r="RSK30" s="116"/>
      <c r="RSL30" s="116"/>
      <c r="RSM30" s="116"/>
      <c r="RSN30" s="116"/>
      <c r="RSO30" s="116"/>
      <c r="RSP30" s="116"/>
      <c r="RSQ30" s="116"/>
      <c r="RSR30" s="116"/>
      <c r="RSS30" s="116"/>
      <c r="RST30" s="116"/>
      <c r="RSU30" s="116"/>
      <c r="RSV30" s="116"/>
      <c r="RSW30" s="116"/>
      <c r="RSX30" s="116"/>
      <c r="RSY30" s="116"/>
      <c r="RSZ30" s="116"/>
      <c r="RTA30" s="116"/>
      <c r="RTB30" s="116"/>
      <c r="RTC30" s="116"/>
      <c r="RTD30" s="116"/>
      <c r="RTE30" s="116"/>
      <c r="RTF30" s="116"/>
      <c r="RTG30" s="116"/>
      <c r="RTH30" s="116"/>
      <c r="RTI30" s="116"/>
      <c r="RTJ30" s="116"/>
      <c r="RTK30" s="116"/>
      <c r="RTL30" s="116"/>
      <c r="RTM30" s="116"/>
      <c r="RTN30" s="116"/>
      <c r="RTO30" s="116"/>
      <c r="RTP30" s="116"/>
      <c r="RTQ30" s="116"/>
      <c r="RTR30" s="116"/>
      <c r="RTS30" s="116"/>
      <c r="RTT30" s="116"/>
      <c r="RTU30" s="116"/>
      <c r="RTV30" s="116"/>
      <c r="RTW30" s="116"/>
      <c r="RTX30" s="116"/>
      <c r="RTY30" s="116"/>
      <c r="RTZ30" s="116"/>
      <c r="RUA30" s="116"/>
      <c r="RUB30" s="116"/>
      <c r="RUC30" s="116"/>
      <c r="RUD30" s="116"/>
      <c r="RUE30" s="116"/>
      <c r="RUF30" s="116"/>
      <c r="RUG30" s="116"/>
      <c r="RUH30" s="116"/>
      <c r="RUI30" s="116"/>
      <c r="RUJ30" s="116"/>
      <c r="RUK30" s="116"/>
      <c r="RUL30" s="116"/>
      <c r="RUM30" s="116"/>
      <c r="RUN30" s="116"/>
      <c r="RUO30" s="116"/>
      <c r="RUP30" s="116"/>
      <c r="RUQ30" s="116"/>
      <c r="RUR30" s="116"/>
      <c r="RUS30" s="116"/>
      <c r="RUT30" s="116"/>
      <c r="RUU30" s="116"/>
      <c r="RUV30" s="116"/>
      <c r="RUW30" s="116"/>
      <c r="RUX30" s="116"/>
      <c r="RUY30" s="116"/>
      <c r="RUZ30" s="116"/>
      <c r="RVA30" s="116"/>
      <c r="RVB30" s="116"/>
      <c r="RVC30" s="116"/>
      <c r="RVD30" s="116"/>
      <c r="RVE30" s="116"/>
      <c r="RVF30" s="116"/>
      <c r="RVG30" s="116"/>
      <c r="RVH30" s="116"/>
      <c r="RVI30" s="116"/>
      <c r="RVJ30" s="116"/>
      <c r="RVK30" s="116"/>
      <c r="RVL30" s="116"/>
      <c r="RVM30" s="116"/>
      <c r="RVN30" s="116"/>
      <c r="RVO30" s="116"/>
      <c r="RVP30" s="116"/>
      <c r="RVQ30" s="116"/>
      <c r="RVR30" s="116"/>
      <c r="RVS30" s="116"/>
      <c r="RVT30" s="116"/>
      <c r="RVU30" s="116"/>
      <c r="RVV30" s="116"/>
      <c r="RVW30" s="116"/>
      <c r="RVX30" s="116"/>
      <c r="RVY30" s="116"/>
      <c r="RVZ30" s="116"/>
      <c r="RWA30" s="116"/>
      <c r="RWB30" s="116"/>
      <c r="RWC30" s="116"/>
      <c r="RWD30" s="116"/>
      <c r="RWE30" s="116"/>
      <c r="RWF30" s="116"/>
      <c r="RWG30" s="116"/>
      <c r="RWH30" s="116"/>
      <c r="RWI30" s="116"/>
      <c r="RWJ30" s="116"/>
      <c r="RWK30" s="116"/>
      <c r="RWL30" s="116"/>
      <c r="RWM30" s="116"/>
      <c r="RWN30" s="116"/>
      <c r="RWO30" s="116"/>
      <c r="RWP30" s="116"/>
      <c r="RWQ30" s="116"/>
      <c r="RWR30" s="116"/>
      <c r="RWS30" s="116"/>
      <c r="RWT30" s="116"/>
      <c r="RWU30" s="116"/>
      <c r="RWV30" s="116"/>
      <c r="RWW30" s="116"/>
      <c r="RWX30" s="116"/>
      <c r="RWY30" s="116"/>
      <c r="RWZ30" s="116"/>
      <c r="RXA30" s="116"/>
      <c r="RXB30" s="116"/>
      <c r="RXC30" s="116"/>
      <c r="RXD30" s="116"/>
      <c r="RXE30" s="116"/>
      <c r="RXF30" s="116"/>
      <c r="RXG30" s="116"/>
      <c r="RXH30" s="116"/>
      <c r="RXI30" s="116"/>
      <c r="RXJ30" s="116"/>
      <c r="RXK30" s="116"/>
      <c r="RXL30" s="116"/>
      <c r="RXM30" s="116"/>
      <c r="RXN30" s="116"/>
      <c r="RXO30" s="116"/>
      <c r="RXP30" s="116"/>
      <c r="RXQ30" s="116"/>
      <c r="RXR30" s="116"/>
      <c r="RXS30" s="116"/>
      <c r="RXT30" s="116"/>
      <c r="RXU30" s="116"/>
      <c r="RXV30" s="116"/>
      <c r="RXW30" s="116"/>
      <c r="RXX30" s="116"/>
      <c r="RXY30" s="116"/>
      <c r="RXZ30" s="116"/>
      <c r="RYA30" s="116"/>
      <c r="RYB30" s="116"/>
      <c r="RYC30" s="116"/>
      <c r="RYD30" s="116"/>
      <c r="RYE30" s="116"/>
      <c r="RYF30" s="116"/>
      <c r="RYG30" s="116"/>
      <c r="RYH30" s="116"/>
      <c r="RYI30" s="116"/>
      <c r="RYJ30" s="116"/>
      <c r="RYK30" s="116"/>
      <c r="RYL30" s="116"/>
      <c r="RYM30" s="116"/>
      <c r="RYN30" s="116"/>
      <c r="RYO30" s="116"/>
      <c r="RYP30" s="116"/>
      <c r="RYQ30" s="116"/>
      <c r="RYR30" s="116"/>
      <c r="RYS30" s="116"/>
      <c r="RYT30" s="116"/>
      <c r="RYU30" s="116"/>
      <c r="RYV30" s="116"/>
      <c r="RYW30" s="116"/>
      <c r="RYX30" s="116"/>
      <c r="RYY30" s="116"/>
      <c r="RYZ30" s="116"/>
      <c r="RZA30" s="116"/>
      <c r="RZB30" s="116"/>
      <c r="RZC30" s="116"/>
      <c r="RZD30" s="116"/>
      <c r="RZE30" s="116"/>
      <c r="RZF30" s="116"/>
      <c r="RZG30" s="116"/>
      <c r="RZH30" s="116"/>
      <c r="RZI30" s="116"/>
      <c r="RZJ30" s="116"/>
      <c r="RZK30" s="116"/>
      <c r="RZL30" s="116"/>
      <c r="RZM30" s="116"/>
      <c r="RZN30" s="116"/>
      <c r="RZO30" s="116"/>
      <c r="RZP30" s="116"/>
      <c r="RZQ30" s="116"/>
      <c r="RZR30" s="116"/>
      <c r="RZS30" s="116"/>
      <c r="RZT30" s="116"/>
      <c r="RZU30" s="116"/>
      <c r="RZV30" s="116"/>
      <c r="RZW30" s="116"/>
      <c r="RZX30" s="116"/>
      <c r="RZY30" s="116"/>
      <c r="RZZ30" s="116"/>
      <c r="SAA30" s="116"/>
      <c r="SAB30" s="116"/>
      <c r="SAC30" s="116"/>
      <c r="SAD30" s="116"/>
      <c r="SAE30" s="116"/>
      <c r="SAF30" s="116"/>
      <c r="SAG30" s="116"/>
      <c r="SAH30" s="116"/>
      <c r="SAI30" s="116"/>
      <c r="SAJ30" s="116"/>
      <c r="SAK30" s="116"/>
      <c r="SAL30" s="116"/>
      <c r="SAM30" s="116"/>
      <c r="SAN30" s="116"/>
      <c r="SAO30" s="116"/>
      <c r="SAP30" s="116"/>
      <c r="SAQ30" s="116"/>
      <c r="SAR30" s="116"/>
      <c r="SAS30" s="116"/>
      <c r="SAT30" s="116"/>
      <c r="SAU30" s="116"/>
      <c r="SAV30" s="116"/>
      <c r="SAW30" s="116"/>
      <c r="SAX30" s="116"/>
      <c r="SAY30" s="116"/>
      <c r="SAZ30" s="116"/>
      <c r="SBA30" s="116"/>
      <c r="SBB30" s="116"/>
      <c r="SBC30" s="116"/>
      <c r="SBD30" s="116"/>
      <c r="SBE30" s="116"/>
      <c r="SBF30" s="116"/>
      <c r="SBG30" s="116"/>
      <c r="SBH30" s="116"/>
      <c r="SBI30" s="116"/>
      <c r="SBJ30" s="116"/>
      <c r="SBK30" s="116"/>
      <c r="SBL30" s="116"/>
      <c r="SBM30" s="116"/>
      <c r="SBN30" s="116"/>
      <c r="SBO30" s="116"/>
      <c r="SBP30" s="116"/>
      <c r="SBQ30" s="116"/>
      <c r="SBR30" s="116"/>
      <c r="SBS30" s="116"/>
      <c r="SBT30" s="116"/>
      <c r="SBU30" s="116"/>
      <c r="SBV30" s="116"/>
      <c r="SBW30" s="116"/>
      <c r="SBX30" s="116"/>
      <c r="SBY30" s="116"/>
      <c r="SBZ30" s="116"/>
      <c r="SCA30" s="116"/>
      <c r="SCB30" s="116"/>
      <c r="SCC30" s="116"/>
      <c r="SCD30" s="116"/>
      <c r="SCE30" s="116"/>
      <c r="SCF30" s="116"/>
      <c r="SCG30" s="116"/>
      <c r="SCH30" s="116"/>
      <c r="SCI30" s="116"/>
      <c r="SCJ30" s="116"/>
      <c r="SCK30" s="116"/>
      <c r="SCL30" s="116"/>
      <c r="SCM30" s="116"/>
      <c r="SCN30" s="116"/>
      <c r="SCO30" s="116"/>
      <c r="SCP30" s="116"/>
      <c r="SCQ30" s="116"/>
      <c r="SCR30" s="116"/>
      <c r="SCS30" s="116"/>
      <c r="SCT30" s="116"/>
      <c r="SCU30" s="116"/>
      <c r="SCV30" s="116"/>
      <c r="SCW30" s="116"/>
      <c r="SCX30" s="116"/>
      <c r="SCY30" s="116"/>
      <c r="SCZ30" s="116"/>
      <c r="SDA30" s="116"/>
      <c r="SDB30" s="116"/>
      <c r="SDC30" s="116"/>
      <c r="SDD30" s="116"/>
      <c r="SDE30" s="116"/>
      <c r="SDF30" s="116"/>
      <c r="SDG30" s="116"/>
      <c r="SDH30" s="116"/>
      <c r="SDI30" s="116"/>
      <c r="SDJ30" s="116"/>
      <c r="SDK30" s="116"/>
      <c r="SDL30" s="116"/>
      <c r="SDM30" s="116"/>
      <c r="SDN30" s="116"/>
      <c r="SDO30" s="116"/>
      <c r="SDP30" s="116"/>
      <c r="SDQ30" s="116"/>
      <c r="SDR30" s="116"/>
      <c r="SDS30" s="116"/>
      <c r="SDT30" s="116"/>
      <c r="SDU30" s="116"/>
      <c r="SDV30" s="116"/>
      <c r="SDW30" s="116"/>
      <c r="SDX30" s="116"/>
      <c r="SDY30" s="116"/>
      <c r="SDZ30" s="116"/>
      <c r="SEA30" s="116"/>
      <c r="SEB30" s="116"/>
      <c r="SEC30" s="116"/>
      <c r="SED30" s="116"/>
      <c r="SEE30" s="116"/>
      <c r="SEF30" s="116"/>
      <c r="SEG30" s="116"/>
      <c r="SEH30" s="116"/>
      <c r="SEI30" s="116"/>
      <c r="SEJ30" s="116"/>
      <c r="SEK30" s="116"/>
      <c r="SEL30" s="116"/>
      <c r="SEM30" s="116"/>
      <c r="SEN30" s="116"/>
      <c r="SEO30" s="116"/>
      <c r="SEP30" s="116"/>
      <c r="SEQ30" s="116"/>
      <c r="SER30" s="116"/>
      <c r="SES30" s="116"/>
      <c r="SET30" s="116"/>
      <c r="SEU30" s="116"/>
      <c r="SEV30" s="116"/>
      <c r="SEW30" s="116"/>
      <c r="SEX30" s="116"/>
      <c r="SEY30" s="116"/>
      <c r="SEZ30" s="116"/>
      <c r="SFA30" s="116"/>
      <c r="SFB30" s="116"/>
      <c r="SFC30" s="116"/>
      <c r="SFD30" s="116"/>
      <c r="SFE30" s="116"/>
      <c r="SFF30" s="116"/>
      <c r="SFG30" s="116"/>
      <c r="SFH30" s="116"/>
      <c r="SFI30" s="116"/>
      <c r="SFJ30" s="116"/>
      <c r="SFK30" s="116"/>
      <c r="SFL30" s="116"/>
      <c r="SFM30" s="116"/>
      <c r="SFN30" s="116"/>
      <c r="SFO30" s="116"/>
      <c r="SFP30" s="116"/>
      <c r="SFQ30" s="116"/>
      <c r="SFR30" s="116"/>
      <c r="SFS30" s="116"/>
      <c r="SFT30" s="116"/>
      <c r="SFU30" s="116"/>
      <c r="SFV30" s="116"/>
      <c r="SFW30" s="116"/>
      <c r="SFX30" s="116"/>
      <c r="SFY30" s="116"/>
      <c r="SFZ30" s="116"/>
      <c r="SGA30" s="116"/>
      <c r="SGB30" s="116"/>
      <c r="SGC30" s="116"/>
      <c r="SGD30" s="116"/>
      <c r="SGE30" s="116"/>
      <c r="SGF30" s="116"/>
      <c r="SGG30" s="116"/>
      <c r="SGH30" s="116"/>
      <c r="SGI30" s="116"/>
      <c r="SGJ30" s="116"/>
      <c r="SGK30" s="116"/>
      <c r="SGL30" s="116"/>
      <c r="SGM30" s="116"/>
      <c r="SGN30" s="116"/>
      <c r="SGO30" s="116"/>
      <c r="SGP30" s="116"/>
      <c r="SGQ30" s="116"/>
      <c r="SGR30" s="116"/>
      <c r="SGS30" s="116"/>
      <c r="SGT30" s="116"/>
      <c r="SGU30" s="116"/>
      <c r="SGV30" s="116"/>
      <c r="SGW30" s="116"/>
      <c r="SGX30" s="116"/>
      <c r="SGY30" s="116"/>
      <c r="SGZ30" s="116"/>
      <c r="SHA30" s="116"/>
      <c r="SHB30" s="116"/>
      <c r="SHC30" s="116"/>
      <c r="SHD30" s="116"/>
      <c r="SHE30" s="116"/>
      <c r="SHF30" s="116"/>
      <c r="SHG30" s="116"/>
      <c r="SHH30" s="116"/>
      <c r="SHI30" s="116"/>
      <c r="SHJ30" s="116"/>
      <c r="SHK30" s="116"/>
      <c r="SHL30" s="116"/>
      <c r="SHM30" s="116"/>
      <c r="SHN30" s="116"/>
      <c r="SHO30" s="116"/>
      <c r="SHP30" s="116"/>
      <c r="SHQ30" s="116"/>
      <c r="SHR30" s="116"/>
      <c r="SHS30" s="116"/>
      <c r="SHT30" s="116"/>
      <c r="SHU30" s="116"/>
      <c r="SHV30" s="116"/>
      <c r="SHW30" s="116"/>
      <c r="SHX30" s="116"/>
      <c r="SHY30" s="116"/>
      <c r="SHZ30" s="116"/>
      <c r="SIA30" s="116"/>
      <c r="SIB30" s="116"/>
      <c r="SIC30" s="116"/>
      <c r="SID30" s="116"/>
      <c r="SIE30" s="116"/>
      <c r="SIF30" s="116"/>
      <c r="SIG30" s="116"/>
      <c r="SIH30" s="116"/>
      <c r="SII30" s="116"/>
      <c r="SIJ30" s="116"/>
      <c r="SIK30" s="116"/>
      <c r="SIL30" s="116"/>
      <c r="SIM30" s="116"/>
      <c r="SIN30" s="116"/>
      <c r="SIO30" s="116"/>
      <c r="SIP30" s="116"/>
      <c r="SIQ30" s="116"/>
      <c r="SIR30" s="116"/>
      <c r="SIS30" s="116"/>
      <c r="SIT30" s="116"/>
      <c r="SIU30" s="116"/>
      <c r="SIV30" s="116"/>
      <c r="SIW30" s="116"/>
      <c r="SIX30" s="116"/>
      <c r="SIY30" s="116"/>
      <c r="SIZ30" s="116"/>
      <c r="SJA30" s="116"/>
      <c r="SJB30" s="116"/>
      <c r="SJC30" s="116"/>
      <c r="SJD30" s="116"/>
      <c r="SJE30" s="116"/>
      <c r="SJF30" s="116"/>
      <c r="SJG30" s="116"/>
      <c r="SJH30" s="116"/>
      <c r="SJI30" s="116"/>
      <c r="SJJ30" s="116"/>
      <c r="SJK30" s="116"/>
      <c r="SJL30" s="116"/>
      <c r="SJM30" s="116"/>
      <c r="SJN30" s="116"/>
      <c r="SJO30" s="116"/>
      <c r="SJP30" s="116"/>
      <c r="SJQ30" s="116"/>
      <c r="SJR30" s="116"/>
      <c r="SJS30" s="116"/>
      <c r="SJT30" s="116"/>
      <c r="SJU30" s="116"/>
      <c r="SJV30" s="116"/>
      <c r="SJW30" s="116"/>
      <c r="SJX30" s="116"/>
      <c r="SJY30" s="116"/>
      <c r="SJZ30" s="116"/>
      <c r="SKA30" s="116"/>
      <c r="SKB30" s="116"/>
      <c r="SKC30" s="116"/>
      <c r="SKD30" s="116"/>
      <c r="SKE30" s="116"/>
      <c r="SKF30" s="116"/>
      <c r="SKG30" s="116"/>
      <c r="SKH30" s="116"/>
      <c r="SKI30" s="116"/>
      <c r="SKJ30" s="116"/>
      <c r="SKK30" s="116"/>
      <c r="SKL30" s="116"/>
      <c r="SKM30" s="116"/>
      <c r="SKN30" s="116"/>
      <c r="SKO30" s="116"/>
      <c r="SKP30" s="116"/>
      <c r="SKQ30" s="116"/>
      <c r="SKR30" s="116"/>
      <c r="SKS30" s="116"/>
      <c r="SKT30" s="116"/>
      <c r="SKU30" s="116"/>
      <c r="SKV30" s="116"/>
      <c r="SKW30" s="116"/>
      <c r="SKX30" s="116"/>
      <c r="SKY30" s="116"/>
      <c r="SKZ30" s="116"/>
      <c r="SLA30" s="116"/>
      <c r="SLB30" s="116"/>
      <c r="SLC30" s="116"/>
      <c r="SLD30" s="116"/>
      <c r="SLE30" s="116"/>
      <c r="SLF30" s="116"/>
      <c r="SLG30" s="116"/>
      <c r="SLH30" s="116"/>
      <c r="SLI30" s="116"/>
      <c r="SLJ30" s="116"/>
      <c r="SLK30" s="116"/>
      <c r="SLL30" s="116"/>
      <c r="SLM30" s="116"/>
      <c r="SLN30" s="116"/>
      <c r="SLO30" s="116"/>
      <c r="SLP30" s="116"/>
      <c r="SLQ30" s="116"/>
      <c r="SLR30" s="116"/>
      <c r="SLS30" s="116"/>
      <c r="SLT30" s="116"/>
      <c r="SLU30" s="116"/>
      <c r="SLV30" s="116"/>
      <c r="SLW30" s="116"/>
      <c r="SLX30" s="116"/>
      <c r="SLY30" s="116"/>
      <c r="SLZ30" s="116"/>
      <c r="SMA30" s="116"/>
      <c r="SMB30" s="116"/>
      <c r="SMC30" s="116"/>
      <c r="SMD30" s="116"/>
      <c r="SME30" s="116"/>
      <c r="SMF30" s="116"/>
      <c r="SMG30" s="116"/>
      <c r="SMH30" s="116"/>
      <c r="SMI30" s="116"/>
      <c r="SMJ30" s="116"/>
      <c r="SMK30" s="116"/>
      <c r="SML30" s="116"/>
      <c r="SMM30" s="116"/>
      <c r="SMN30" s="116"/>
      <c r="SMO30" s="116"/>
      <c r="SMP30" s="116"/>
      <c r="SMQ30" s="116"/>
      <c r="SMR30" s="116"/>
      <c r="SMS30" s="116"/>
      <c r="SMT30" s="116"/>
      <c r="SMU30" s="116"/>
      <c r="SMV30" s="116"/>
      <c r="SMW30" s="116"/>
      <c r="SMX30" s="116"/>
      <c r="SMY30" s="116"/>
      <c r="SMZ30" s="116"/>
      <c r="SNA30" s="116"/>
      <c r="SNB30" s="116"/>
      <c r="SNC30" s="116"/>
      <c r="SND30" s="116"/>
      <c r="SNE30" s="116"/>
      <c r="SNF30" s="116"/>
      <c r="SNG30" s="116"/>
      <c r="SNH30" s="116"/>
      <c r="SNI30" s="116"/>
      <c r="SNJ30" s="116"/>
      <c r="SNK30" s="116"/>
      <c r="SNL30" s="116"/>
      <c r="SNM30" s="116"/>
      <c r="SNN30" s="116"/>
      <c r="SNO30" s="116"/>
      <c r="SNP30" s="116"/>
      <c r="SNQ30" s="116"/>
      <c r="SNR30" s="116"/>
      <c r="SNS30" s="116"/>
      <c r="SNT30" s="116"/>
      <c r="SNU30" s="116"/>
      <c r="SNV30" s="116"/>
      <c r="SNW30" s="116"/>
      <c r="SNX30" s="116"/>
      <c r="SNY30" s="116"/>
      <c r="SNZ30" s="116"/>
      <c r="SOA30" s="116"/>
      <c r="SOB30" s="116"/>
      <c r="SOC30" s="116"/>
      <c r="SOD30" s="116"/>
      <c r="SOE30" s="116"/>
      <c r="SOF30" s="116"/>
      <c r="SOG30" s="116"/>
      <c r="SOH30" s="116"/>
      <c r="SOI30" s="116"/>
      <c r="SOJ30" s="116"/>
      <c r="SOK30" s="116"/>
      <c r="SOL30" s="116"/>
      <c r="SOM30" s="116"/>
      <c r="SON30" s="116"/>
      <c r="SOO30" s="116"/>
      <c r="SOP30" s="116"/>
      <c r="SOQ30" s="116"/>
      <c r="SOR30" s="116"/>
      <c r="SOS30" s="116"/>
      <c r="SOT30" s="116"/>
      <c r="SOU30" s="116"/>
      <c r="SOV30" s="116"/>
      <c r="SOW30" s="116"/>
      <c r="SOX30" s="116"/>
      <c r="SOY30" s="116"/>
      <c r="SOZ30" s="116"/>
      <c r="SPA30" s="116"/>
      <c r="SPB30" s="116"/>
      <c r="SPC30" s="116"/>
      <c r="SPD30" s="116"/>
      <c r="SPE30" s="116"/>
      <c r="SPF30" s="116"/>
      <c r="SPG30" s="116"/>
      <c r="SPH30" s="116"/>
      <c r="SPI30" s="116"/>
      <c r="SPJ30" s="116"/>
      <c r="SPK30" s="116"/>
      <c r="SPL30" s="116"/>
      <c r="SPM30" s="116"/>
      <c r="SPN30" s="116"/>
      <c r="SPO30" s="116"/>
      <c r="SPP30" s="116"/>
      <c r="SPQ30" s="116"/>
      <c r="SPR30" s="116"/>
      <c r="SPS30" s="116"/>
      <c r="SPT30" s="116"/>
      <c r="SPU30" s="116"/>
      <c r="SPV30" s="116"/>
      <c r="SPW30" s="116"/>
      <c r="SPX30" s="116"/>
      <c r="SPY30" s="116"/>
      <c r="SPZ30" s="116"/>
      <c r="SQA30" s="116"/>
      <c r="SQB30" s="116"/>
      <c r="SQC30" s="116"/>
      <c r="SQD30" s="116"/>
      <c r="SQE30" s="116"/>
      <c r="SQF30" s="116"/>
      <c r="SQG30" s="116"/>
      <c r="SQH30" s="116"/>
      <c r="SQI30" s="116"/>
      <c r="SQJ30" s="116"/>
      <c r="SQK30" s="116"/>
      <c r="SQL30" s="116"/>
      <c r="SQM30" s="116"/>
      <c r="SQN30" s="116"/>
      <c r="SQO30" s="116"/>
      <c r="SQP30" s="116"/>
      <c r="SQQ30" s="116"/>
      <c r="SQR30" s="116"/>
      <c r="SQS30" s="116"/>
      <c r="SQT30" s="116"/>
      <c r="SQU30" s="116"/>
      <c r="SQV30" s="116"/>
      <c r="SQW30" s="116"/>
      <c r="SQX30" s="116"/>
      <c r="SQY30" s="116"/>
      <c r="SQZ30" s="116"/>
      <c r="SRA30" s="116"/>
      <c r="SRB30" s="116"/>
      <c r="SRC30" s="116"/>
      <c r="SRD30" s="116"/>
      <c r="SRE30" s="116"/>
      <c r="SRF30" s="116"/>
      <c r="SRG30" s="116"/>
      <c r="SRH30" s="116"/>
      <c r="SRI30" s="116"/>
      <c r="SRJ30" s="116"/>
      <c r="SRK30" s="116"/>
      <c r="SRL30" s="116"/>
      <c r="SRM30" s="116"/>
      <c r="SRN30" s="116"/>
      <c r="SRO30" s="116"/>
      <c r="SRP30" s="116"/>
      <c r="SRQ30" s="116"/>
      <c r="SRR30" s="116"/>
      <c r="SRS30" s="116"/>
      <c r="SRT30" s="116"/>
      <c r="SRU30" s="116"/>
      <c r="SRV30" s="116"/>
      <c r="SRW30" s="116"/>
      <c r="SRX30" s="116"/>
      <c r="SRY30" s="116"/>
      <c r="SRZ30" s="116"/>
      <c r="SSA30" s="116"/>
      <c r="SSB30" s="116"/>
      <c r="SSC30" s="116"/>
      <c r="SSD30" s="116"/>
      <c r="SSE30" s="116"/>
      <c r="SSF30" s="116"/>
      <c r="SSG30" s="116"/>
      <c r="SSH30" s="116"/>
      <c r="SSI30" s="116"/>
      <c r="SSJ30" s="116"/>
      <c r="SSK30" s="116"/>
      <c r="SSL30" s="116"/>
      <c r="SSM30" s="116"/>
      <c r="SSN30" s="116"/>
      <c r="SSO30" s="116"/>
      <c r="SSP30" s="116"/>
      <c r="SSQ30" s="116"/>
      <c r="SSR30" s="116"/>
      <c r="SSS30" s="116"/>
      <c r="SST30" s="116"/>
      <c r="SSU30" s="116"/>
      <c r="SSV30" s="116"/>
      <c r="SSW30" s="116"/>
      <c r="SSX30" s="116"/>
      <c r="SSY30" s="116"/>
      <c r="SSZ30" s="116"/>
      <c r="STA30" s="116"/>
      <c r="STB30" s="116"/>
      <c r="STC30" s="116"/>
      <c r="STD30" s="116"/>
      <c r="STE30" s="116"/>
      <c r="STF30" s="116"/>
      <c r="STG30" s="116"/>
      <c r="STH30" s="116"/>
      <c r="STI30" s="116"/>
      <c r="STJ30" s="116"/>
      <c r="STK30" s="116"/>
      <c r="STL30" s="116"/>
      <c r="STM30" s="116"/>
      <c r="STN30" s="116"/>
      <c r="STO30" s="116"/>
      <c r="STP30" s="116"/>
      <c r="STQ30" s="116"/>
      <c r="STR30" s="116"/>
      <c r="STS30" s="116"/>
      <c r="STT30" s="116"/>
      <c r="STU30" s="116"/>
      <c r="STV30" s="116"/>
      <c r="STW30" s="116"/>
      <c r="STX30" s="116"/>
      <c r="STY30" s="116"/>
      <c r="STZ30" s="116"/>
      <c r="SUA30" s="116"/>
      <c r="SUB30" s="116"/>
      <c r="SUC30" s="116"/>
      <c r="SUD30" s="116"/>
      <c r="SUE30" s="116"/>
      <c r="SUF30" s="116"/>
      <c r="SUG30" s="116"/>
      <c r="SUH30" s="116"/>
      <c r="SUI30" s="116"/>
      <c r="SUJ30" s="116"/>
      <c r="SUK30" s="116"/>
      <c r="SUL30" s="116"/>
      <c r="SUM30" s="116"/>
      <c r="SUN30" s="116"/>
      <c r="SUO30" s="116"/>
      <c r="SUP30" s="116"/>
      <c r="SUQ30" s="116"/>
      <c r="SUR30" s="116"/>
      <c r="SUS30" s="116"/>
      <c r="SUT30" s="116"/>
      <c r="SUU30" s="116"/>
      <c r="SUV30" s="116"/>
      <c r="SUW30" s="116"/>
      <c r="SUX30" s="116"/>
      <c r="SUY30" s="116"/>
      <c r="SUZ30" s="116"/>
      <c r="SVA30" s="116"/>
      <c r="SVB30" s="116"/>
      <c r="SVC30" s="116"/>
      <c r="SVD30" s="116"/>
      <c r="SVE30" s="116"/>
      <c r="SVF30" s="116"/>
      <c r="SVG30" s="116"/>
      <c r="SVH30" s="116"/>
      <c r="SVI30" s="116"/>
      <c r="SVJ30" s="116"/>
      <c r="SVK30" s="116"/>
      <c r="SVL30" s="116"/>
      <c r="SVM30" s="116"/>
      <c r="SVN30" s="116"/>
      <c r="SVO30" s="116"/>
      <c r="SVP30" s="116"/>
      <c r="SVQ30" s="116"/>
      <c r="SVR30" s="116"/>
      <c r="SVS30" s="116"/>
      <c r="SVT30" s="116"/>
      <c r="SVU30" s="116"/>
      <c r="SVV30" s="116"/>
      <c r="SVW30" s="116"/>
      <c r="SVX30" s="116"/>
      <c r="SVY30" s="116"/>
      <c r="SVZ30" s="116"/>
      <c r="SWA30" s="116"/>
      <c r="SWB30" s="116"/>
      <c r="SWC30" s="116"/>
      <c r="SWD30" s="116"/>
      <c r="SWE30" s="116"/>
      <c r="SWF30" s="116"/>
      <c r="SWG30" s="116"/>
      <c r="SWH30" s="116"/>
      <c r="SWI30" s="116"/>
      <c r="SWJ30" s="116"/>
      <c r="SWK30" s="116"/>
      <c r="SWL30" s="116"/>
      <c r="SWM30" s="116"/>
      <c r="SWN30" s="116"/>
      <c r="SWO30" s="116"/>
      <c r="SWP30" s="116"/>
      <c r="SWQ30" s="116"/>
      <c r="SWR30" s="116"/>
      <c r="SWS30" s="116"/>
      <c r="SWT30" s="116"/>
      <c r="SWU30" s="116"/>
      <c r="SWV30" s="116"/>
      <c r="SWW30" s="116"/>
      <c r="SWX30" s="116"/>
      <c r="SWY30" s="116"/>
      <c r="SWZ30" s="116"/>
      <c r="SXA30" s="116"/>
      <c r="SXB30" s="116"/>
      <c r="SXC30" s="116"/>
      <c r="SXD30" s="116"/>
      <c r="SXE30" s="116"/>
      <c r="SXF30" s="116"/>
      <c r="SXG30" s="116"/>
      <c r="SXH30" s="116"/>
      <c r="SXI30" s="116"/>
      <c r="SXJ30" s="116"/>
      <c r="SXK30" s="116"/>
      <c r="SXL30" s="116"/>
      <c r="SXM30" s="116"/>
      <c r="SXN30" s="116"/>
      <c r="SXO30" s="116"/>
      <c r="SXP30" s="116"/>
      <c r="SXQ30" s="116"/>
      <c r="SXR30" s="116"/>
      <c r="SXS30" s="116"/>
      <c r="SXT30" s="116"/>
      <c r="SXU30" s="116"/>
      <c r="SXV30" s="116"/>
      <c r="SXW30" s="116"/>
      <c r="SXX30" s="116"/>
      <c r="SXY30" s="116"/>
      <c r="SXZ30" s="116"/>
      <c r="SYA30" s="116"/>
      <c r="SYB30" s="116"/>
      <c r="SYC30" s="116"/>
      <c r="SYD30" s="116"/>
      <c r="SYE30" s="116"/>
      <c r="SYF30" s="116"/>
      <c r="SYG30" s="116"/>
      <c r="SYH30" s="116"/>
      <c r="SYI30" s="116"/>
      <c r="SYJ30" s="116"/>
      <c r="SYK30" s="116"/>
      <c r="SYL30" s="116"/>
      <c r="SYM30" s="116"/>
      <c r="SYN30" s="116"/>
      <c r="SYO30" s="116"/>
      <c r="SYP30" s="116"/>
      <c r="SYQ30" s="116"/>
      <c r="SYR30" s="116"/>
      <c r="SYS30" s="116"/>
      <c r="SYT30" s="116"/>
      <c r="SYU30" s="116"/>
      <c r="SYV30" s="116"/>
      <c r="SYW30" s="116"/>
      <c r="SYX30" s="116"/>
      <c r="SYY30" s="116"/>
      <c r="SYZ30" s="116"/>
      <c r="SZA30" s="116"/>
      <c r="SZB30" s="116"/>
      <c r="SZC30" s="116"/>
      <c r="SZD30" s="116"/>
      <c r="SZE30" s="116"/>
      <c r="SZF30" s="116"/>
      <c r="SZG30" s="116"/>
      <c r="SZH30" s="116"/>
      <c r="SZI30" s="116"/>
      <c r="SZJ30" s="116"/>
      <c r="SZK30" s="116"/>
      <c r="SZL30" s="116"/>
      <c r="SZM30" s="116"/>
      <c r="SZN30" s="116"/>
      <c r="SZO30" s="116"/>
      <c r="SZP30" s="116"/>
      <c r="SZQ30" s="116"/>
      <c r="SZR30" s="116"/>
      <c r="SZS30" s="116"/>
      <c r="SZT30" s="116"/>
      <c r="SZU30" s="116"/>
      <c r="SZV30" s="116"/>
      <c r="SZW30" s="116"/>
      <c r="SZX30" s="116"/>
      <c r="SZY30" s="116"/>
      <c r="SZZ30" s="116"/>
      <c r="TAA30" s="116"/>
      <c r="TAB30" s="116"/>
      <c r="TAC30" s="116"/>
      <c r="TAD30" s="116"/>
      <c r="TAE30" s="116"/>
      <c r="TAF30" s="116"/>
      <c r="TAG30" s="116"/>
      <c r="TAH30" s="116"/>
      <c r="TAI30" s="116"/>
      <c r="TAJ30" s="116"/>
      <c r="TAK30" s="116"/>
      <c r="TAL30" s="116"/>
      <c r="TAM30" s="116"/>
      <c r="TAN30" s="116"/>
      <c r="TAO30" s="116"/>
      <c r="TAP30" s="116"/>
      <c r="TAQ30" s="116"/>
      <c r="TAR30" s="116"/>
      <c r="TAS30" s="116"/>
      <c r="TAT30" s="116"/>
      <c r="TAU30" s="116"/>
      <c r="TAV30" s="116"/>
      <c r="TAW30" s="116"/>
      <c r="TAX30" s="116"/>
      <c r="TAY30" s="116"/>
      <c r="TAZ30" s="116"/>
      <c r="TBA30" s="116"/>
      <c r="TBB30" s="116"/>
      <c r="TBC30" s="116"/>
      <c r="TBD30" s="116"/>
      <c r="TBE30" s="116"/>
      <c r="TBF30" s="116"/>
      <c r="TBG30" s="116"/>
      <c r="TBH30" s="116"/>
      <c r="TBI30" s="116"/>
      <c r="TBJ30" s="116"/>
      <c r="TBK30" s="116"/>
      <c r="TBL30" s="116"/>
      <c r="TBM30" s="116"/>
      <c r="TBN30" s="116"/>
      <c r="TBO30" s="116"/>
      <c r="TBP30" s="116"/>
      <c r="TBQ30" s="116"/>
      <c r="TBR30" s="116"/>
      <c r="TBS30" s="116"/>
      <c r="TBT30" s="116"/>
      <c r="TBU30" s="116"/>
      <c r="TBV30" s="116"/>
      <c r="TBW30" s="116"/>
      <c r="TBX30" s="116"/>
      <c r="TBY30" s="116"/>
      <c r="TBZ30" s="116"/>
      <c r="TCA30" s="116"/>
      <c r="TCB30" s="116"/>
      <c r="TCC30" s="116"/>
      <c r="TCD30" s="116"/>
      <c r="TCE30" s="116"/>
      <c r="TCF30" s="116"/>
      <c r="TCG30" s="116"/>
      <c r="TCH30" s="116"/>
      <c r="TCI30" s="116"/>
      <c r="TCJ30" s="116"/>
      <c r="TCK30" s="116"/>
      <c r="TCL30" s="116"/>
      <c r="TCM30" s="116"/>
      <c r="TCN30" s="116"/>
      <c r="TCO30" s="116"/>
      <c r="TCP30" s="116"/>
      <c r="TCQ30" s="116"/>
      <c r="TCR30" s="116"/>
      <c r="TCS30" s="116"/>
      <c r="TCT30" s="116"/>
      <c r="TCU30" s="116"/>
      <c r="TCV30" s="116"/>
      <c r="TCW30" s="116"/>
      <c r="TCX30" s="116"/>
      <c r="TCY30" s="116"/>
      <c r="TCZ30" s="116"/>
      <c r="TDA30" s="116"/>
      <c r="TDB30" s="116"/>
      <c r="TDC30" s="116"/>
      <c r="TDD30" s="116"/>
      <c r="TDE30" s="116"/>
      <c r="TDF30" s="116"/>
      <c r="TDG30" s="116"/>
      <c r="TDH30" s="116"/>
      <c r="TDI30" s="116"/>
      <c r="TDJ30" s="116"/>
      <c r="TDK30" s="116"/>
      <c r="TDL30" s="116"/>
      <c r="TDM30" s="116"/>
      <c r="TDN30" s="116"/>
      <c r="TDO30" s="116"/>
      <c r="TDP30" s="116"/>
      <c r="TDQ30" s="116"/>
      <c r="TDR30" s="116"/>
      <c r="TDS30" s="116"/>
      <c r="TDT30" s="116"/>
      <c r="TDU30" s="116"/>
      <c r="TDV30" s="116"/>
      <c r="TDW30" s="116"/>
      <c r="TDX30" s="116"/>
      <c r="TDY30" s="116"/>
      <c r="TDZ30" s="116"/>
      <c r="TEA30" s="116"/>
      <c r="TEB30" s="116"/>
      <c r="TEC30" s="116"/>
      <c r="TED30" s="116"/>
      <c r="TEE30" s="116"/>
      <c r="TEF30" s="116"/>
      <c r="TEG30" s="116"/>
      <c r="TEH30" s="116"/>
      <c r="TEI30" s="116"/>
      <c r="TEJ30" s="116"/>
      <c r="TEK30" s="116"/>
      <c r="TEL30" s="116"/>
      <c r="TEM30" s="116"/>
      <c r="TEN30" s="116"/>
      <c r="TEO30" s="116"/>
      <c r="TEP30" s="116"/>
      <c r="TEQ30" s="116"/>
      <c r="TER30" s="116"/>
      <c r="TES30" s="116"/>
      <c r="TET30" s="116"/>
      <c r="TEU30" s="116"/>
      <c r="TEV30" s="116"/>
      <c r="TEW30" s="116"/>
      <c r="TEX30" s="116"/>
      <c r="TEY30" s="116"/>
      <c r="TEZ30" s="116"/>
      <c r="TFA30" s="116"/>
      <c r="TFB30" s="116"/>
      <c r="TFC30" s="116"/>
      <c r="TFD30" s="116"/>
      <c r="TFE30" s="116"/>
      <c r="TFF30" s="116"/>
      <c r="TFG30" s="116"/>
      <c r="TFH30" s="116"/>
      <c r="TFI30" s="116"/>
      <c r="TFJ30" s="116"/>
      <c r="TFK30" s="116"/>
      <c r="TFL30" s="116"/>
      <c r="TFM30" s="116"/>
      <c r="TFN30" s="116"/>
      <c r="TFO30" s="116"/>
      <c r="TFP30" s="116"/>
      <c r="TFQ30" s="116"/>
      <c r="TFR30" s="116"/>
      <c r="TFS30" s="116"/>
      <c r="TFT30" s="116"/>
      <c r="TFU30" s="116"/>
      <c r="TFV30" s="116"/>
      <c r="TFW30" s="116"/>
      <c r="TFX30" s="116"/>
      <c r="TFY30" s="116"/>
      <c r="TFZ30" s="116"/>
      <c r="TGA30" s="116"/>
      <c r="TGB30" s="116"/>
      <c r="TGC30" s="116"/>
      <c r="TGD30" s="116"/>
      <c r="TGE30" s="116"/>
      <c r="TGF30" s="116"/>
      <c r="TGG30" s="116"/>
      <c r="TGH30" s="116"/>
      <c r="TGI30" s="116"/>
      <c r="TGJ30" s="116"/>
      <c r="TGK30" s="116"/>
      <c r="TGL30" s="116"/>
      <c r="TGM30" s="116"/>
      <c r="TGN30" s="116"/>
      <c r="TGO30" s="116"/>
      <c r="TGP30" s="116"/>
      <c r="TGQ30" s="116"/>
      <c r="TGR30" s="116"/>
      <c r="TGS30" s="116"/>
      <c r="TGT30" s="116"/>
      <c r="TGU30" s="116"/>
      <c r="TGV30" s="116"/>
      <c r="TGW30" s="116"/>
      <c r="TGX30" s="116"/>
      <c r="TGY30" s="116"/>
      <c r="TGZ30" s="116"/>
      <c r="THA30" s="116"/>
      <c r="THB30" s="116"/>
      <c r="THC30" s="116"/>
      <c r="THD30" s="116"/>
      <c r="THE30" s="116"/>
      <c r="THF30" s="116"/>
      <c r="THG30" s="116"/>
      <c r="THH30" s="116"/>
      <c r="THI30" s="116"/>
      <c r="THJ30" s="116"/>
      <c r="THK30" s="116"/>
      <c r="THL30" s="116"/>
      <c r="THM30" s="116"/>
      <c r="THN30" s="116"/>
      <c r="THO30" s="116"/>
      <c r="THP30" s="116"/>
      <c r="THQ30" s="116"/>
      <c r="THR30" s="116"/>
      <c r="THS30" s="116"/>
      <c r="THT30" s="116"/>
      <c r="THU30" s="116"/>
      <c r="THV30" s="116"/>
      <c r="THW30" s="116"/>
      <c r="THX30" s="116"/>
      <c r="THY30" s="116"/>
      <c r="THZ30" s="116"/>
      <c r="TIA30" s="116"/>
      <c r="TIB30" s="116"/>
      <c r="TIC30" s="116"/>
      <c r="TID30" s="116"/>
      <c r="TIE30" s="116"/>
      <c r="TIF30" s="116"/>
      <c r="TIG30" s="116"/>
      <c r="TIH30" s="116"/>
      <c r="TII30" s="116"/>
      <c r="TIJ30" s="116"/>
      <c r="TIK30" s="116"/>
      <c r="TIL30" s="116"/>
      <c r="TIM30" s="116"/>
      <c r="TIN30" s="116"/>
      <c r="TIO30" s="116"/>
      <c r="TIP30" s="116"/>
      <c r="TIQ30" s="116"/>
      <c r="TIR30" s="116"/>
      <c r="TIS30" s="116"/>
      <c r="TIT30" s="116"/>
      <c r="TIU30" s="116"/>
      <c r="TIV30" s="116"/>
      <c r="TIW30" s="116"/>
      <c r="TIX30" s="116"/>
      <c r="TIY30" s="116"/>
      <c r="TIZ30" s="116"/>
      <c r="TJA30" s="116"/>
      <c r="TJB30" s="116"/>
      <c r="TJC30" s="116"/>
      <c r="TJD30" s="116"/>
      <c r="TJE30" s="116"/>
      <c r="TJF30" s="116"/>
      <c r="TJG30" s="116"/>
      <c r="TJH30" s="116"/>
      <c r="TJI30" s="116"/>
      <c r="TJJ30" s="116"/>
      <c r="TJK30" s="116"/>
      <c r="TJL30" s="116"/>
      <c r="TJM30" s="116"/>
      <c r="TJN30" s="116"/>
      <c r="TJO30" s="116"/>
      <c r="TJP30" s="116"/>
      <c r="TJQ30" s="116"/>
      <c r="TJR30" s="116"/>
      <c r="TJS30" s="116"/>
      <c r="TJT30" s="116"/>
      <c r="TJU30" s="116"/>
      <c r="TJV30" s="116"/>
      <c r="TJW30" s="116"/>
      <c r="TJX30" s="116"/>
      <c r="TJY30" s="116"/>
      <c r="TJZ30" s="116"/>
      <c r="TKA30" s="116"/>
      <c r="TKB30" s="116"/>
      <c r="TKC30" s="116"/>
      <c r="TKD30" s="116"/>
      <c r="TKE30" s="116"/>
      <c r="TKF30" s="116"/>
      <c r="TKG30" s="116"/>
      <c r="TKH30" s="116"/>
      <c r="TKI30" s="116"/>
      <c r="TKJ30" s="116"/>
      <c r="TKK30" s="116"/>
      <c r="TKL30" s="116"/>
      <c r="TKM30" s="116"/>
      <c r="TKN30" s="116"/>
      <c r="TKO30" s="116"/>
      <c r="TKP30" s="116"/>
      <c r="TKQ30" s="116"/>
      <c r="TKR30" s="116"/>
      <c r="TKS30" s="116"/>
      <c r="TKT30" s="116"/>
      <c r="TKU30" s="116"/>
      <c r="TKV30" s="116"/>
      <c r="TKW30" s="116"/>
      <c r="TKX30" s="116"/>
      <c r="TKY30" s="116"/>
      <c r="TKZ30" s="116"/>
      <c r="TLA30" s="116"/>
      <c r="TLB30" s="116"/>
      <c r="TLC30" s="116"/>
      <c r="TLD30" s="116"/>
      <c r="TLE30" s="116"/>
      <c r="TLF30" s="116"/>
      <c r="TLG30" s="116"/>
      <c r="TLH30" s="116"/>
      <c r="TLI30" s="116"/>
      <c r="TLJ30" s="116"/>
      <c r="TLK30" s="116"/>
      <c r="TLL30" s="116"/>
      <c r="TLM30" s="116"/>
      <c r="TLN30" s="116"/>
      <c r="TLO30" s="116"/>
      <c r="TLP30" s="116"/>
      <c r="TLQ30" s="116"/>
      <c r="TLR30" s="116"/>
      <c r="TLS30" s="116"/>
      <c r="TLT30" s="116"/>
      <c r="TLU30" s="116"/>
      <c r="TLV30" s="116"/>
      <c r="TLW30" s="116"/>
      <c r="TLX30" s="116"/>
      <c r="TLY30" s="116"/>
      <c r="TLZ30" s="116"/>
      <c r="TMA30" s="116"/>
      <c r="TMB30" s="116"/>
      <c r="TMC30" s="116"/>
      <c r="TMD30" s="116"/>
      <c r="TME30" s="116"/>
      <c r="TMF30" s="116"/>
      <c r="TMG30" s="116"/>
      <c r="TMH30" s="116"/>
      <c r="TMI30" s="116"/>
      <c r="TMJ30" s="116"/>
      <c r="TMK30" s="116"/>
      <c r="TML30" s="116"/>
      <c r="TMM30" s="116"/>
      <c r="TMN30" s="116"/>
      <c r="TMO30" s="116"/>
      <c r="TMP30" s="116"/>
      <c r="TMQ30" s="116"/>
      <c r="TMR30" s="116"/>
      <c r="TMS30" s="116"/>
      <c r="TMT30" s="116"/>
      <c r="TMU30" s="116"/>
      <c r="TMV30" s="116"/>
      <c r="TMW30" s="116"/>
      <c r="TMX30" s="116"/>
      <c r="TMY30" s="116"/>
      <c r="TMZ30" s="116"/>
      <c r="TNA30" s="116"/>
      <c r="TNB30" s="116"/>
      <c r="TNC30" s="116"/>
      <c r="TND30" s="116"/>
      <c r="TNE30" s="116"/>
      <c r="TNF30" s="116"/>
      <c r="TNG30" s="116"/>
      <c r="TNH30" s="116"/>
      <c r="TNI30" s="116"/>
      <c r="TNJ30" s="116"/>
      <c r="TNK30" s="116"/>
      <c r="TNL30" s="116"/>
      <c r="TNM30" s="116"/>
      <c r="TNN30" s="116"/>
      <c r="TNO30" s="116"/>
      <c r="TNP30" s="116"/>
      <c r="TNQ30" s="116"/>
      <c r="TNR30" s="116"/>
      <c r="TNS30" s="116"/>
      <c r="TNT30" s="116"/>
      <c r="TNU30" s="116"/>
      <c r="TNV30" s="116"/>
      <c r="TNW30" s="116"/>
      <c r="TNX30" s="116"/>
      <c r="TNY30" s="116"/>
      <c r="TNZ30" s="116"/>
      <c r="TOA30" s="116"/>
      <c r="TOB30" s="116"/>
      <c r="TOC30" s="116"/>
      <c r="TOD30" s="116"/>
      <c r="TOE30" s="116"/>
      <c r="TOF30" s="116"/>
      <c r="TOG30" s="116"/>
      <c r="TOH30" s="116"/>
      <c r="TOI30" s="116"/>
      <c r="TOJ30" s="116"/>
      <c r="TOK30" s="116"/>
      <c r="TOL30" s="116"/>
      <c r="TOM30" s="116"/>
      <c r="TON30" s="116"/>
      <c r="TOO30" s="116"/>
      <c r="TOP30" s="116"/>
      <c r="TOQ30" s="116"/>
      <c r="TOR30" s="116"/>
      <c r="TOS30" s="116"/>
      <c r="TOT30" s="116"/>
      <c r="TOU30" s="116"/>
      <c r="TOV30" s="116"/>
      <c r="TOW30" s="116"/>
      <c r="TOX30" s="116"/>
      <c r="TOY30" s="116"/>
      <c r="TOZ30" s="116"/>
      <c r="TPA30" s="116"/>
      <c r="TPB30" s="116"/>
      <c r="TPC30" s="116"/>
      <c r="TPD30" s="116"/>
      <c r="TPE30" s="116"/>
      <c r="TPF30" s="116"/>
      <c r="TPG30" s="116"/>
      <c r="TPH30" s="116"/>
      <c r="TPI30" s="116"/>
      <c r="TPJ30" s="116"/>
      <c r="TPK30" s="116"/>
      <c r="TPL30" s="116"/>
      <c r="TPM30" s="116"/>
      <c r="TPN30" s="116"/>
      <c r="TPO30" s="116"/>
      <c r="TPP30" s="116"/>
      <c r="TPQ30" s="116"/>
      <c r="TPR30" s="116"/>
      <c r="TPS30" s="116"/>
      <c r="TPT30" s="116"/>
      <c r="TPU30" s="116"/>
      <c r="TPV30" s="116"/>
      <c r="TPW30" s="116"/>
      <c r="TPX30" s="116"/>
      <c r="TPY30" s="116"/>
      <c r="TPZ30" s="116"/>
      <c r="TQA30" s="116"/>
      <c r="TQB30" s="116"/>
      <c r="TQC30" s="116"/>
      <c r="TQD30" s="116"/>
      <c r="TQE30" s="116"/>
      <c r="TQF30" s="116"/>
      <c r="TQG30" s="116"/>
      <c r="TQH30" s="116"/>
      <c r="TQI30" s="116"/>
      <c r="TQJ30" s="116"/>
      <c r="TQK30" s="116"/>
      <c r="TQL30" s="116"/>
      <c r="TQM30" s="116"/>
      <c r="TQN30" s="116"/>
      <c r="TQO30" s="116"/>
      <c r="TQP30" s="116"/>
      <c r="TQQ30" s="116"/>
      <c r="TQR30" s="116"/>
      <c r="TQS30" s="116"/>
      <c r="TQT30" s="116"/>
      <c r="TQU30" s="116"/>
      <c r="TQV30" s="116"/>
      <c r="TQW30" s="116"/>
      <c r="TQX30" s="116"/>
      <c r="TQY30" s="116"/>
      <c r="TQZ30" s="116"/>
      <c r="TRA30" s="116"/>
      <c r="TRB30" s="116"/>
      <c r="TRC30" s="116"/>
      <c r="TRD30" s="116"/>
      <c r="TRE30" s="116"/>
      <c r="TRF30" s="116"/>
      <c r="TRG30" s="116"/>
      <c r="TRH30" s="116"/>
      <c r="TRI30" s="116"/>
      <c r="TRJ30" s="116"/>
      <c r="TRK30" s="116"/>
      <c r="TRL30" s="116"/>
      <c r="TRM30" s="116"/>
      <c r="TRN30" s="116"/>
      <c r="TRO30" s="116"/>
      <c r="TRP30" s="116"/>
      <c r="TRQ30" s="116"/>
      <c r="TRR30" s="116"/>
      <c r="TRS30" s="116"/>
      <c r="TRT30" s="116"/>
      <c r="TRU30" s="116"/>
      <c r="TRV30" s="116"/>
      <c r="TRW30" s="116"/>
      <c r="TRX30" s="116"/>
      <c r="TRY30" s="116"/>
      <c r="TRZ30" s="116"/>
      <c r="TSA30" s="116"/>
      <c r="TSB30" s="116"/>
      <c r="TSC30" s="116"/>
      <c r="TSD30" s="116"/>
      <c r="TSE30" s="116"/>
      <c r="TSF30" s="116"/>
      <c r="TSG30" s="116"/>
      <c r="TSH30" s="116"/>
      <c r="TSI30" s="116"/>
      <c r="TSJ30" s="116"/>
      <c r="TSK30" s="116"/>
      <c r="TSL30" s="116"/>
      <c r="TSM30" s="116"/>
      <c r="TSN30" s="116"/>
      <c r="TSO30" s="116"/>
      <c r="TSP30" s="116"/>
      <c r="TSQ30" s="116"/>
      <c r="TSR30" s="116"/>
      <c r="TSS30" s="116"/>
      <c r="TST30" s="116"/>
      <c r="TSU30" s="116"/>
      <c r="TSV30" s="116"/>
      <c r="TSW30" s="116"/>
      <c r="TSX30" s="116"/>
      <c r="TSY30" s="116"/>
      <c r="TSZ30" s="116"/>
      <c r="TTA30" s="116"/>
      <c r="TTB30" s="116"/>
      <c r="TTC30" s="116"/>
      <c r="TTD30" s="116"/>
      <c r="TTE30" s="116"/>
      <c r="TTF30" s="116"/>
      <c r="TTG30" s="116"/>
      <c r="TTH30" s="116"/>
      <c r="TTI30" s="116"/>
      <c r="TTJ30" s="116"/>
      <c r="TTK30" s="116"/>
      <c r="TTL30" s="116"/>
      <c r="TTM30" s="116"/>
      <c r="TTN30" s="116"/>
      <c r="TTO30" s="116"/>
      <c r="TTP30" s="116"/>
      <c r="TTQ30" s="116"/>
      <c r="TTR30" s="116"/>
      <c r="TTS30" s="116"/>
      <c r="TTT30" s="116"/>
      <c r="TTU30" s="116"/>
      <c r="TTV30" s="116"/>
      <c r="TTW30" s="116"/>
      <c r="TTX30" s="116"/>
      <c r="TTY30" s="116"/>
      <c r="TTZ30" s="116"/>
      <c r="TUA30" s="116"/>
      <c r="TUB30" s="116"/>
      <c r="TUC30" s="116"/>
      <c r="TUD30" s="116"/>
      <c r="TUE30" s="116"/>
      <c r="TUF30" s="116"/>
      <c r="TUG30" s="116"/>
      <c r="TUH30" s="116"/>
      <c r="TUI30" s="116"/>
      <c r="TUJ30" s="116"/>
      <c r="TUK30" s="116"/>
      <c r="TUL30" s="116"/>
      <c r="TUM30" s="116"/>
      <c r="TUN30" s="116"/>
      <c r="TUO30" s="116"/>
      <c r="TUP30" s="116"/>
      <c r="TUQ30" s="116"/>
      <c r="TUR30" s="116"/>
      <c r="TUS30" s="116"/>
      <c r="TUT30" s="116"/>
      <c r="TUU30" s="116"/>
      <c r="TUV30" s="116"/>
      <c r="TUW30" s="116"/>
      <c r="TUX30" s="116"/>
      <c r="TUY30" s="116"/>
      <c r="TUZ30" s="116"/>
      <c r="TVA30" s="116"/>
      <c r="TVB30" s="116"/>
      <c r="TVC30" s="116"/>
      <c r="TVD30" s="116"/>
      <c r="TVE30" s="116"/>
      <c r="TVF30" s="116"/>
      <c r="TVG30" s="116"/>
      <c r="TVH30" s="116"/>
      <c r="TVI30" s="116"/>
      <c r="TVJ30" s="116"/>
      <c r="TVK30" s="116"/>
      <c r="TVL30" s="116"/>
      <c r="TVM30" s="116"/>
      <c r="TVN30" s="116"/>
      <c r="TVO30" s="116"/>
      <c r="TVP30" s="116"/>
      <c r="TVQ30" s="116"/>
      <c r="TVR30" s="116"/>
      <c r="TVS30" s="116"/>
      <c r="TVT30" s="116"/>
      <c r="TVU30" s="116"/>
      <c r="TVV30" s="116"/>
      <c r="TVW30" s="116"/>
      <c r="TVX30" s="116"/>
      <c r="TVY30" s="116"/>
      <c r="TVZ30" s="116"/>
      <c r="TWA30" s="116"/>
      <c r="TWB30" s="116"/>
      <c r="TWC30" s="116"/>
      <c r="TWD30" s="116"/>
      <c r="TWE30" s="116"/>
      <c r="TWF30" s="116"/>
      <c r="TWG30" s="116"/>
      <c r="TWH30" s="116"/>
      <c r="TWI30" s="116"/>
      <c r="TWJ30" s="116"/>
      <c r="TWK30" s="116"/>
      <c r="TWL30" s="116"/>
      <c r="TWM30" s="116"/>
      <c r="TWN30" s="116"/>
      <c r="TWO30" s="116"/>
      <c r="TWP30" s="116"/>
      <c r="TWQ30" s="116"/>
      <c r="TWR30" s="116"/>
      <c r="TWS30" s="116"/>
      <c r="TWT30" s="116"/>
      <c r="TWU30" s="116"/>
      <c r="TWV30" s="116"/>
      <c r="TWW30" s="116"/>
      <c r="TWX30" s="116"/>
      <c r="TWY30" s="116"/>
      <c r="TWZ30" s="116"/>
      <c r="TXA30" s="116"/>
      <c r="TXB30" s="116"/>
      <c r="TXC30" s="116"/>
      <c r="TXD30" s="116"/>
      <c r="TXE30" s="116"/>
      <c r="TXF30" s="116"/>
      <c r="TXG30" s="116"/>
      <c r="TXH30" s="116"/>
      <c r="TXI30" s="116"/>
      <c r="TXJ30" s="116"/>
      <c r="TXK30" s="116"/>
      <c r="TXL30" s="116"/>
      <c r="TXM30" s="116"/>
      <c r="TXN30" s="116"/>
      <c r="TXO30" s="116"/>
      <c r="TXP30" s="116"/>
      <c r="TXQ30" s="116"/>
      <c r="TXR30" s="116"/>
      <c r="TXS30" s="116"/>
      <c r="TXT30" s="116"/>
      <c r="TXU30" s="116"/>
      <c r="TXV30" s="116"/>
      <c r="TXW30" s="116"/>
      <c r="TXX30" s="116"/>
      <c r="TXY30" s="116"/>
      <c r="TXZ30" s="116"/>
      <c r="TYA30" s="116"/>
      <c r="TYB30" s="116"/>
      <c r="TYC30" s="116"/>
      <c r="TYD30" s="116"/>
      <c r="TYE30" s="116"/>
      <c r="TYF30" s="116"/>
      <c r="TYG30" s="116"/>
      <c r="TYH30" s="116"/>
      <c r="TYI30" s="116"/>
      <c r="TYJ30" s="116"/>
      <c r="TYK30" s="116"/>
      <c r="TYL30" s="116"/>
      <c r="TYM30" s="116"/>
      <c r="TYN30" s="116"/>
      <c r="TYO30" s="116"/>
      <c r="TYP30" s="116"/>
      <c r="TYQ30" s="116"/>
      <c r="TYR30" s="116"/>
      <c r="TYS30" s="116"/>
      <c r="TYT30" s="116"/>
      <c r="TYU30" s="116"/>
      <c r="TYV30" s="116"/>
      <c r="TYW30" s="116"/>
      <c r="TYX30" s="116"/>
      <c r="TYY30" s="116"/>
      <c r="TYZ30" s="116"/>
      <c r="TZA30" s="116"/>
      <c r="TZB30" s="116"/>
      <c r="TZC30" s="116"/>
      <c r="TZD30" s="116"/>
      <c r="TZE30" s="116"/>
      <c r="TZF30" s="116"/>
      <c r="TZG30" s="116"/>
      <c r="TZH30" s="116"/>
      <c r="TZI30" s="116"/>
      <c r="TZJ30" s="116"/>
      <c r="TZK30" s="116"/>
      <c r="TZL30" s="116"/>
      <c r="TZM30" s="116"/>
      <c r="TZN30" s="116"/>
      <c r="TZO30" s="116"/>
      <c r="TZP30" s="116"/>
      <c r="TZQ30" s="116"/>
      <c r="TZR30" s="116"/>
      <c r="TZS30" s="116"/>
      <c r="TZT30" s="116"/>
      <c r="TZU30" s="116"/>
      <c r="TZV30" s="116"/>
      <c r="TZW30" s="116"/>
      <c r="TZX30" s="116"/>
      <c r="TZY30" s="116"/>
      <c r="TZZ30" s="116"/>
      <c r="UAA30" s="116"/>
      <c r="UAB30" s="116"/>
      <c r="UAC30" s="116"/>
      <c r="UAD30" s="116"/>
      <c r="UAE30" s="116"/>
      <c r="UAF30" s="116"/>
      <c r="UAG30" s="116"/>
      <c r="UAH30" s="116"/>
      <c r="UAI30" s="116"/>
      <c r="UAJ30" s="116"/>
      <c r="UAK30" s="116"/>
      <c r="UAL30" s="116"/>
      <c r="UAM30" s="116"/>
      <c r="UAN30" s="116"/>
      <c r="UAO30" s="116"/>
      <c r="UAP30" s="116"/>
      <c r="UAQ30" s="116"/>
      <c r="UAR30" s="116"/>
      <c r="UAS30" s="116"/>
      <c r="UAT30" s="116"/>
      <c r="UAU30" s="116"/>
      <c r="UAV30" s="116"/>
      <c r="UAW30" s="116"/>
      <c r="UAX30" s="116"/>
      <c r="UAY30" s="116"/>
      <c r="UAZ30" s="116"/>
      <c r="UBA30" s="116"/>
      <c r="UBB30" s="116"/>
      <c r="UBC30" s="116"/>
      <c r="UBD30" s="116"/>
      <c r="UBE30" s="116"/>
      <c r="UBF30" s="116"/>
      <c r="UBG30" s="116"/>
      <c r="UBH30" s="116"/>
      <c r="UBI30" s="116"/>
      <c r="UBJ30" s="116"/>
      <c r="UBK30" s="116"/>
      <c r="UBL30" s="116"/>
      <c r="UBM30" s="116"/>
      <c r="UBN30" s="116"/>
      <c r="UBO30" s="116"/>
      <c r="UBP30" s="116"/>
      <c r="UBQ30" s="116"/>
      <c r="UBR30" s="116"/>
      <c r="UBS30" s="116"/>
      <c r="UBT30" s="116"/>
      <c r="UBU30" s="116"/>
      <c r="UBV30" s="116"/>
      <c r="UBW30" s="116"/>
      <c r="UBX30" s="116"/>
      <c r="UBY30" s="116"/>
      <c r="UBZ30" s="116"/>
      <c r="UCA30" s="116"/>
      <c r="UCB30" s="116"/>
      <c r="UCC30" s="116"/>
      <c r="UCD30" s="116"/>
      <c r="UCE30" s="116"/>
      <c r="UCF30" s="116"/>
      <c r="UCG30" s="116"/>
      <c r="UCH30" s="116"/>
      <c r="UCI30" s="116"/>
      <c r="UCJ30" s="116"/>
      <c r="UCK30" s="116"/>
      <c r="UCL30" s="116"/>
      <c r="UCM30" s="116"/>
      <c r="UCN30" s="116"/>
      <c r="UCO30" s="116"/>
      <c r="UCP30" s="116"/>
      <c r="UCQ30" s="116"/>
      <c r="UCR30" s="116"/>
      <c r="UCS30" s="116"/>
      <c r="UCT30" s="116"/>
      <c r="UCU30" s="116"/>
      <c r="UCV30" s="116"/>
      <c r="UCW30" s="116"/>
      <c r="UCX30" s="116"/>
      <c r="UCY30" s="116"/>
      <c r="UCZ30" s="116"/>
      <c r="UDA30" s="116"/>
      <c r="UDB30" s="116"/>
      <c r="UDC30" s="116"/>
      <c r="UDD30" s="116"/>
      <c r="UDE30" s="116"/>
      <c r="UDF30" s="116"/>
      <c r="UDG30" s="116"/>
      <c r="UDH30" s="116"/>
      <c r="UDI30" s="116"/>
      <c r="UDJ30" s="116"/>
      <c r="UDK30" s="116"/>
      <c r="UDL30" s="116"/>
      <c r="UDM30" s="116"/>
      <c r="UDN30" s="116"/>
      <c r="UDO30" s="116"/>
      <c r="UDP30" s="116"/>
      <c r="UDQ30" s="116"/>
      <c r="UDR30" s="116"/>
      <c r="UDS30" s="116"/>
      <c r="UDT30" s="116"/>
      <c r="UDU30" s="116"/>
      <c r="UDV30" s="116"/>
      <c r="UDW30" s="116"/>
      <c r="UDX30" s="116"/>
      <c r="UDY30" s="116"/>
      <c r="UDZ30" s="116"/>
      <c r="UEA30" s="116"/>
      <c r="UEB30" s="116"/>
      <c r="UEC30" s="116"/>
      <c r="UED30" s="116"/>
      <c r="UEE30" s="116"/>
      <c r="UEF30" s="116"/>
      <c r="UEG30" s="116"/>
      <c r="UEH30" s="116"/>
      <c r="UEI30" s="116"/>
      <c r="UEJ30" s="116"/>
      <c r="UEK30" s="116"/>
      <c r="UEL30" s="116"/>
      <c r="UEM30" s="116"/>
      <c r="UEN30" s="116"/>
      <c r="UEO30" s="116"/>
      <c r="UEP30" s="116"/>
      <c r="UEQ30" s="116"/>
      <c r="UER30" s="116"/>
      <c r="UES30" s="116"/>
      <c r="UET30" s="116"/>
      <c r="UEU30" s="116"/>
      <c r="UEV30" s="116"/>
      <c r="UEW30" s="116"/>
      <c r="UEX30" s="116"/>
      <c r="UEY30" s="116"/>
      <c r="UEZ30" s="116"/>
      <c r="UFA30" s="116"/>
      <c r="UFB30" s="116"/>
      <c r="UFC30" s="116"/>
      <c r="UFD30" s="116"/>
      <c r="UFE30" s="116"/>
      <c r="UFF30" s="116"/>
      <c r="UFG30" s="116"/>
      <c r="UFH30" s="116"/>
      <c r="UFI30" s="116"/>
      <c r="UFJ30" s="116"/>
      <c r="UFK30" s="116"/>
      <c r="UFL30" s="116"/>
      <c r="UFM30" s="116"/>
      <c r="UFN30" s="116"/>
      <c r="UFO30" s="116"/>
      <c r="UFP30" s="116"/>
      <c r="UFQ30" s="116"/>
      <c r="UFR30" s="116"/>
      <c r="UFS30" s="116"/>
      <c r="UFT30" s="116"/>
      <c r="UFU30" s="116"/>
      <c r="UFV30" s="116"/>
      <c r="UFW30" s="116"/>
      <c r="UFX30" s="116"/>
      <c r="UFY30" s="116"/>
      <c r="UFZ30" s="116"/>
      <c r="UGA30" s="116"/>
      <c r="UGB30" s="116"/>
      <c r="UGC30" s="116"/>
      <c r="UGD30" s="116"/>
      <c r="UGE30" s="116"/>
      <c r="UGF30" s="116"/>
      <c r="UGG30" s="116"/>
      <c r="UGH30" s="116"/>
      <c r="UGI30" s="116"/>
      <c r="UGJ30" s="116"/>
      <c r="UGK30" s="116"/>
      <c r="UGL30" s="116"/>
      <c r="UGM30" s="116"/>
      <c r="UGN30" s="116"/>
      <c r="UGO30" s="116"/>
      <c r="UGP30" s="116"/>
      <c r="UGQ30" s="116"/>
      <c r="UGR30" s="116"/>
      <c r="UGS30" s="116"/>
      <c r="UGT30" s="116"/>
      <c r="UGU30" s="116"/>
      <c r="UGV30" s="116"/>
      <c r="UGW30" s="116"/>
      <c r="UGX30" s="116"/>
      <c r="UGY30" s="116"/>
      <c r="UGZ30" s="116"/>
      <c r="UHA30" s="116"/>
      <c r="UHB30" s="116"/>
      <c r="UHC30" s="116"/>
      <c r="UHD30" s="116"/>
      <c r="UHE30" s="116"/>
      <c r="UHF30" s="116"/>
      <c r="UHG30" s="116"/>
      <c r="UHH30" s="116"/>
      <c r="UHI30" s="116"/>
      <c r="UHJ30" s="116"/>
      <c r="UHK30" s="116"/>
      <c r="UHL30" s="116"/>
      <c r="UHM30" s="116"/>
      <c r="UHN30" s="116"/>
      <c r="UHO30" s="116"/>
      <c r="UHP30" s="116"/>
      <c r="UHQ30" s="116"/>
      <c r="UHR30" s="116"/>
      <c r="UHS30" s="116"/>
      <c r="UHT30" s="116"/>
      <c r="UHU30" s="116"/>
      <c r="UHV30" s="116"/>
      <c r="UHW30" s="116"/>
      <c r="UHX30" s="116"/>
      <c r="UHY30" s="116"/>
      <c r="UHZ30" s="116"/>
      <c r="UIA30" s="116"/>
      <c r="UIB30" s="116"/>
      <c r="UIC30" s="116"/>
      <c r="UID30" s="116"/>
      <c r="UIE30" s="116"/>
      <c r="UIF30" s="116"/>
      <c r="UIG30" s="116"/>
      <c r="UIH30" s="116"/>
      <c r="UII30" s="116"/>
      <c r="UIJ30" s="116"/>
      <c r="UIK30" s="116"/>
      <c r="UIL30" s="116"/>
      <c r="UIM30" s="116"/>
      <c r="UIN30" s="116"/>
      <c r="UIO30" s="116"/>
      <c r="UIP30" s="116"/>
      <c r="UIQ30" s="116"/>
      <c r="UIR30" s="116"/>
      <c r="UIS30" s="116"/>
      <c r="UIT30" s="116"/>
      <c r="UIU30" s="116"/>
      <c r="UIV30" s="116"/>
      <c r="UIW30" s="116"/>
      <c r="UIX30" s="116"/>
      <c r="UIY30" s="116"/>
      <c r="UIZ30" s="116"/>
      <c r="UJA30" s="116"/>
      <c r="UJB30" s="116"/>
      <c r="UJC30" s="116"/>
      <c r="UJD30" s="116"/>
      <c r="UJE30" s="116"/>
      <c r="UJF30" s="116"/>
      <c r="UJG30" s="116"/>
      <c r="UJH30" s="116"/>
      <c r="UJI30" s="116"/>
      <c r="UJJ30" s="116"/>
      <c r="UJK30" s="116"/>
      <c r="UJL30" s="116"/>
      <c r="UJM30" s="116"/>
      <c r="UJN30" s="116"/>
      <c r="UJO30" s="116"/>
      <c r="UJP30" s="116"/>
      <c r="UJQ30" s="116"/>
      <c r="UJR30" s="116"/>
      <c r="UJS30" s="116"/>
      <c r="UJT30" s="116"/>
      <c r="UJU30" s="116"/>
      <c r="UJV30" s="116"/>
      <c r="UJW30" s="116"/>
      <c r="UJX30" s="116"/>
      <c r="UJY30" s="116"/>
      <c r="UJZ30" s="116"/>
      <c r="UKA30" s="116"/>
      <c r="UKB30" s="116"/>
      <c r="UKC30" s="116"/>
      <c r="UKD30" s="116"/>
      <c r="UKE30" s="116"/>
      <c r="UKF30" s="116"/>
      <c r="UKG30" s="116"/>
      <c r="UKH30" s="116"/>
      <c r="UKI30" s="116"/>
      <c r="UKJ30" s="116"/>
      <c r="UKK30" s="116"/>
      <c r="UKL30" s="116"/>
      <c r="UKM30" s="116"/>
      <c r="UKN30" s="116"/>
      <c r="UKO30" s="116"/>
      <c r="UKP30" s="116"/>
      <c r="UKQ30" s="116"/>
      <c r="UKR30" s="116"/>
      <c r="UKS30" s="116"/>
      <c r="UKT30" s="116"/>
      <c r="UKU30" s="116"/>
      <c r="UKV30" s="116"/>
      <c r="UKW30" s="116"/>
      <c r="UKX30" s="116"/>
      <c r="UKY30" s="116"/>
      <c r="UKZ30" s="116"/>
      <c r="ULA30" s="116"/>
      <c r="ULB30" s="116"/>
      <c r="ULC30" s="116"/>
      <c r="ULD30" s="116"/>
      <c r="ULE30" s="116"/>
      <c r="ULF30" s="116"/>
      <c r="ULG30" s="116"/>
      <c r="ULH30" s="116"/>
      <c r="ULI30" s="116"/>
      <c r="ULJ30" s="116"/>
      <c r="ULK30" s="116"/>
      <c r="ULL30" s="116"/>
      <c r="ULM30" s="116"/>
      <c r="ULN30" s="116"/>
      <c r="ULO30" s="116"/>
      <c r="ULP30" s="116"/>
      <c r="ULQ30" s="116"/>
      <c r="ULR30" s="116"/>
      <c r="ULS30" s="116"/>
      <c r="ULT30" s="116"/>
      <c r="ULU30" s="116"/>
      <c r="ULV30" s="116"/>
      <c r="ULW30" s="116"/>
      <c r="ULX30" s="116"/>
      <c r="ULY30" s="116"/>
      <c r="ULZ30" s="116"/>
      <c r="UMA30" s="116"/>
      <c r="UMB30" s="116"/>
      <c r="UMC30" s="116"/>
      <c r="UMD30" s="116"/>
      <c r="UME30" s="116"/>
      <c r="UMF30" s="116"/>
      <c r="UMG30" s="116"/>
      <c r="UMH30" s="116"/>
      <c r="UMI30" s="116"/>
      <c r="UMJ30" s="116"/>
      <c r="UMK30" s="116"/>
      <c r="UML30" s="116"/>
      <c r="UMM30" s="116"/>
      <c r="UMN30" s="116"/>
      <c r="UMO30" s="116"/>
      <c r="UMP30" s="116"/>
      <c r="UMQ30" s="116"/>
      <c r="UMR30" s="116"/>
      <c r="UMS30" s="116"/>
      <c r="UMT30" s="116"/>
      <c r="UMU30" s="116"/>
      <c r="UMV30" s="116"/>
      <c r="UMW30" s="116"/>
      <c r="UMX30" s="116"/>
      <c r="UMY30" s="116"/>
      <c r="UMZ30" s="116"/>
      <c r="UNA30" s="116"/>
      <c r="UNB30" s="116"/>
      <c r="UNC30" s="116"/>
      <c r="UND30" s="116"/>
      <c r="UNE30" s="116"/>
      <c r="UNF30" s="116"/>
      <c r="UNG30" s="116"/>
      <c r="UNH30" s="116"/>
      <c r="UNI30" s="116"/>
      <c r="UNJ30" s="116"/>
      <c r="UNK30" s="116"/>
      <c r="UNL30" s="116"/>
      <c r="UNM30" s="116"/>
      <c r="UNN30" s="116"/>
      <c r="UNO30" s="116"/>
      <c r="UNP30" s="116"/>
      <c r="UNQ30" s="116"/>
      <c r="UNR30" s="116"/>
      <c r="UNS30" s="116"/>
      <c r="UNT30" s="116"/>
      <c r="UNU30" s="116"/>
      <c r="UNV30" s="116"/>
      <c r="UNW30" s="116"/>
      <c r="UNX30" s="116"/>
      <c r="UNY30" s="116"/>
      <c r="UNZ30" s="116"/>
      <c r="UOA30" s="116"/>
      <c r="UOB30" s="116"/>
      <c r="UOC30" s="116"/>
      <c r="UOD30" s="116"/>
      <c r="UOE30" s="116"/>
      <c r="UOF30" s="116"/>
      <c r="UOG30" s="116"/>
      <c r="UOH30" s="116"/>
      <c r="UOI30" s="116"/>
      <c r="UOJ30" s="116"/>
      <c r="UOK30" s="116"/>
      <c r="UOL30" s="116"/>
      <c r="UOM30" s="116"/>
      <c r="UON30" s="116"/>
      <c r="UOO30" s="116"/>
      <c r="UOP30" s="116"/>
      <c r="UOQ30" s="116"/>
      <c r="UOR30" s="116"/>
      <c r="UOS30" s="116"/>
      <c r="UOT30" s="116"/>
      <c r="UOU30" s="116"/>
      <c r="UOV30" s="116"/>
      <c r="UOW30" s="116"/>
      <c r="UOX30" s="116"/>
      <c r="UOY30" s="116"/>
      <c r="UOZ30" s="116"/>
      <c r="UPA30" s="116"/>
      <c r="UPB30" s="116"/>
      <c r="UPC30" s="116"/>
      <c r="UPD30" s="116"/>
      <c r="UPE30" s="116"/>
      <c r="UPF30" s="116"/>
      <c r="UPG30" s="116"/>
      <c r="UPH30" s="116"/>
      <c r="UPI30" s="116"/>
      <c r="UPJ30" s="116"/>
      <c r="UPK30" s="116"/>
      <c r="UPL30" s="116"/>
      <c r="UPM30" s="116"/>
      <c r="UPN30" s="116"/>
      <c r="UPO30" s="116"/>
      <c r="UPP30" s="116"/>
      <c r="UPQ30" s="116"/>
      <c r="UPR30" s="116"/>
      <c r="UPS30" s="116"/>
      <c r="UPT30" s="116"/>
      <c r="UPU30" s="116"/>
      <c r="UPV30" s="116"/>
      <c r="UPW30" s="116"/>
      <c r="UPX30" s="116"/>
      <c r="UPY30" s="116"/>
      <c r="UPZ30" s="116"/>
      <c r="UQA30" s="116"/>
      <c r="UQB30" s="116"/>
      <c r="UQC30" s="116"/>
      <c r="UQD30" s="116"/>
      <c r="UQE30" s="116"/>
      <c r="UQF30" s="116"/>
      <c r="UQG30" s="116"/>
      <c r="UQH30" s="116"/>
      <c r="UQI30" s="116"/>
      <c r="UQJ30" s="116"/>
      <c r="UQK30" s="116"/>
      <c r="UQL30" s="116"/>
      <c r="UQM30" s="116"/>
      <c r="UQN30" s="116"/>
      <c r="UQO30" s="116"/>
      <c r="UQP30" s="116"/>
      <c r="UQQ30" s="116"/>
      <c r="UQR30" s="116"/>
      <c r="UQS30" s="116"/>
      <c r="UQT30" s="116"/>
      <c r="UQU30" s="116"/>
      <c r="UQV30" s="116"/>
      <c r="UQW30" s="116"/>
      <c r="UQX30" s="116"/>
      <c r="UQY30" s="116"/>
      <c r="UQZ30" s="116"/>
      <c r="URA30" s="116"/>
      <c r="URB30" s="116"/>
      <c r="URC30" s="116"/>
      <c r="URD30" s="116"/>
      <c r="URE30" s="116"/>
      <c r="URF30" s="116"/>
      <c r="URG30" s="116"/>
      <c r="URH30" s="116"/>
      <c r="URI30" s="116"/>
      <c r="URJ30" s="116"/>
      <c r="URK30" s="116"/>
      <c r="URL30" s="116"/>
      <c r="URM30" s="116"/>
      <c r="URN30" s="116"/>
      <c r="URO30" s="116"/>
      <c r="URP30" s="116"/>
      <c r="URQ30" s="116"/>
      <c r="URR30" s="116"/>
      <c r="URS30" s="116"/>
      <c r="URT30" s="116"/>
      <c r="URU30" s="116"/>
      <c r="URV30" s="116"/>
      <c r="URW30" s="116"/>
      <c r="URX30" s="116"/>
      <c r="URY30" s="116"/>
      <c r="URZ30" s="116"/>
      <c r="USA30" s="116"/>
      <c r="USB30" s="116"/>
      <c r="USC30" s="116"/>
      <c r="USD30" s="116"/>
      <c r="USE30" s="116"/>
      <c r="USF30" s="116"/>
      <c r="USG30" s="116"/>
      <c r="USH30" s="116"/>
      <c r="USI30" s="116"/>
      <c r="USJ30" s="116"/>
      <c r="USK30" s="116"/>
      <c r="USL30" s="116"/>
      <c r="USM30" s="116"/>
      <c r="USN30" s="116"/>
      <c r="USO30" s="116"/>
      <c r="USP30" s="116"/>
      <c r="USQ30" s="116"/>
      <c r="USR30" s="116"/>
      <c r="USS30" s="116"/>
      <c r="UST30" s="116"/>
      <c r="USU30" s="116"/>
      <c r="USV30" s="116"/>
      <c r="USW30" s="116"/>
      <c r="USX30" s="116"/>
      <c r="USY30" s="116"/>
      <c r="USZ30" s="116"/>
      <c r="UTA30" s="116"/>
      <c r="UTB30" s="116"/>
      <c r="UTC30" s="116"/>
      <c r="UTD30" s="116"/>
      <c r="UTE30" s="116"/>
      <c r="UTF30" s="116"/>
      <c r="UTG30" s="116"/>
      <c r="UTH30" s="116"/>
      <c r="UTI30" s="116"/>
      <c r="UTJ30" s="116"/>
      <c r="UTK30" s="116"/>
      <c r="UTL30" s="116"/>
      <c r="UTM30" s="116"/>
      <c r="UTN30" s="116"/>
      <c r="UTO30" s="116"/>
      <c r="UTP30" s="116"/>
      <c r="UTQ30" s="116"/>
      <c r="UTR30" s="116"/>
      <c r="UTS30" s="116"/>
      <c r="UTT30" s="116"/>
      <c r="UTU30" s="116"/>
      <c r="UTV30" s="116"/>
      <c r="UTW30" s="116"/>
      <c r="UTX30" s="116"/>
      <c r="UTY30" s="116"/>
      <c r="UTZ30" s="116"/>
      <c r="UUA30" s="116"/>
      <c r="UUB30" s="116"/>
      <c r="UUC30" s="116"/>
      <c r="UUD30" s="116"/>
      <c r="UUE30" s="116"/>
      <c r="UUF30" s="116"/>
      <c r="UUG30" s="116"/>
      <c r="UUH30" s="116"/>
      <c r="UUI30" s="116"/>
      <c r="UUJ30" s="116"/>
      <c r="UUK30" s="116"/>
      <c r="UUL30" s="116"/>
      <c r="UUM30" s="116"/>
      <c r="UUN30" s="116"/>
      <c r="UUO30" s="116"/>
      <c r="UUP30" s="116"/>
      <c r="UUQ30" s="116"/>
      <c r="UUR30" s="116"/>
      <c r="UUS30" s="116"/>
      <c r="UUT30" s="116"/>
      <c r="UUU30" s="116"/>
      <c r="UUV30" s="116"/>
      <c r="UUW30" s="116"/>
      <c r="UUX30" s="116"/>
      <c r="UUY30" s="116"/>
      <c r="UUZ30" s="116"/>
      <c r="UVA30" s="116"/>
      <c r="UVB30" s="116"/>
      <c r="UVC30" s="116"/>
      <c r="UVD30" s="116"/>
      <c r="UVE30" s="116"/>
      <c r="UVF30" s="116"/>
      <c r="UVG30" s="116"/>
      <c r="UVH30" s="116"/>
      <c r="UVI30" s="116"/>
      <c r="UVJ30" s="116"/>
      <c r="UVK30" s="116"/>
      <c r="UVL30" s="116"/>
      <c r="UVM30" s="116"/>
      <c r="UVN30" s="116"/>
      <c r="UVO30" s="116"/>
      <c r="UVP30" s="116"/>
      <c r="UVQ30" s="116"/>
      <c r="UVR30" s="116"/>
      <c r="UVS30" s="116"/>
      <c r="UVT30" s="116"/>
      <c r="UVU30" s="116"/>
      <c r="UVV30" s="116"/>
      <c r="UVW30" s="116"/>
      <c r="UVX30" s="116"/>
      <c r="UVY30" s="116"/>
      <c r="UVZ30" s="116"/>
      <c r="UWA30" s="116"/>
      <c r="UWB30" s="116"/>
      <c r="UWC30" s="116"/>
      <c r="UWD30" s="116"/>
      <c r="UWE30" s="116"/>
      <c r="UWF30" s="116"/>
      <c r="UWG30" s="116"/>
      <c r="UWH30" s="116"/>
      <c r="UWI30" s="116"/>
      <c r="UWJ30" s="116"/>
      <c r="UWK30" s="116"/>
      <c r="UWL30" s="116"/>
      <c r="UWM30" s="116"/>
      <c r="UWN30" s="116"/>
      <c r="UWO30" s="116"/>
      <c r="UWP30" s="116"/>
      <c r="UWQ30" s="116"/>
      <c r="UWR30" s="116"/>
      <c r="UWS30" s="116"/>
      <c r="UWT30" s="116"/>
      <c r="UWU30" s="116"/>
      <c r="UWV30" s="116"/>
      <c r="UWW30" s="116"/>
      <c r="UWX30" s="116"/>
      <c r="UWY30" s="116"/>
      <c r="UWZ30" s="116"/>
      <c r="UXA30" s="116"/>
      <c r="UXB30" s="116"/>
      <c r="UXC30" s="116"/>
      <c r="UXD30" s="116"/>
      <c r="UXE30" s="116"/>
      <c r="UXF30" s="116"/>
      <c r="UXG30" s="116"/>
      <c r="UXH30" s="116"/>
      <c r="UXI30" s="116"/>
      <c r="UXJ30" s="116"/>
      <c r="UXK30" s="116"/>
      <c r="UXL30" s="116"/>
      <c r="UXM30" s="116"/>
      <c r="UXN30" s="116"/>
      <c r="UXO30" s="116"/>
      <c r="UXP30" s="116"/>
      <c r="UXQ30" s="116"/>
      <c r="UXR30" s="116"/>
      <c r="UXS30" s="116"/>
      <c r="UXT30" s="116"/>
      <c r="UXU30" s="116"/>
      <c r="UXV30" s="116"/>
      <c r="UXW30" s="116"/>
      <c r="UXX30" s="116"/>
      <c r="UXY30" s="116"/>
      <c r="UXZ30" s="116"/>
      <c r="UYA30" s="116"/>
      <c r="UYB30" s="116"/>
      <c r="UYC30" s="116"/>
      <c r="UYD30" s="116"/>
      <c r="UYE30" s="116"/>
      <c r="UYF30" s="116"/>
      <c r="UYG30" s="116"/>
      <c r="UYH30" s="116"/>
      <c r="UYI30" s="116"/>
      <c r="UYJ30" s="116"/>
      <c r="UYK30" s="116"/>
      <c r="UYL30" s="116"/>
      <c r="UYM30" s="116"/>
      <c r="UYN30" s="116"/>
      <c r="UYO30" s="116"/>
      <c r="UYP30" s="116"/>
      <c r="UYQ30" s="116"/>
      <c r="UYR30" s="116"/>
      <c r="UYS30" s="116"/>
      <c r="UYT30" s="116"/>
      <c r="UYU30" s="116"/>
      <c r="UYV30" s="116"/>
      <c r="UYW30" s="116"/>
      <c r="UYX30" s="116"/>
      <c r="UYY30" s="116"/>
      <c r="UYZ30" s="116"/>
      <c r="UZA30" s="116"/>
      <c r="UZB30" s="116"/>
      <c r="UZC30" s="116"/>
      <c r="UZD30" s="116"/>
      <c r="UZE30" s="116"/>
      <c r="UZF30" s="116"/>
      <c r="UZG30" s="116"/>
      <c r="UZH30" s="116"/>
      <c r="UZI30" s="116"/>
      <c r="UZJ30" s="116"/>
      <c r="UZK30" s="116"/>
      <c r="UZL30" s="116"/>
      <c r="UZM30" s="116"/>
      <c r="UZN30" s="116"/>
      <c r="UZO30" s="116"/>
      <c r="UZP30" s="116"/>
      <c r="UZQ30" s="116"/>
      <c r="UZR30" s="116"/>
      <c r="UZS30" s="116"/>
      <c r="UZT30" s="116"/>
      <c r="UZU30" s="116"/>
      <c r="UZV30" s="116"/>
      <c r="UZW30" s="116"/>
      <c r="UZX30" s="116"/>
      <c r="UZY30" s="116"/>
      <c r="UZZ30" s="116"/>
      <c r="VAA30" s="116"/>
      <c r="VAB30" s="116"/>
      <c r="VAC30" s="116"/>
      <c r="VAD30" s="116"/>
      <c r="VAE30" s="116"/>
      <c r="VAF30" s="116"/>
      <c r="VAG30" s="116"/>
      <c r="VAH30" s="116"/>
      <c r="VAI30" s="116"/>
      <c r="VAJ30" s="116"/>
      <c r="VAK30" s="116"/>
      <c r="VAL30" s="116"/>
      <c r="VAM30" s="116"/>
      <c r="VAN30" s="116"/>
      <c r="VAO30" s="116"/>
      <c r="VAP30" s="116"/>
      <c r="VAQ30" s="116"/>
      <c r="VAR30" s="116"/>
      <c r="VAS30" s="116"/>
      <c r="VAT30" s="116"/>
      <c r="VAU30" s="116"/>
      <c r="VAV30" s="116"/>
      <c r="VAW30" s="116"/>
      <c r="VAX30" s="116"/>
      <c r="VAY30" s="116"/>
      <c r="VAZ30" s="116"/>
      <c r="VBA30" s="116"/>
      <c r="VBB30" s="116"/>
      <c r="VBC30" s="116"/>
      <c r="VBD30" s="116"/>
      <c r="VBE30" s="116"/>
      <c r="VBF30" s="116"/>
      <c r="VBG30" s="116"/>
      <c r="VBH30" s="116"/>
      <c r="VBI30" s="116"/>
      <c r="VBJ30" s="116"/>
      <c r="VBK30" s="116"/>
      <c r="VBL30" s="116"/>
      <c r="VBM30" s="116"/>
      <c r="VBN30" s="116"/>
      <c r="VBO30" s="116"/>
      <c r="VBP30" s="116"/>
      <c r="VBQ30" s="116"/>
      <c r="VBR30" s="116"/>
      <c r="VBS30" s="116"/>
      <c r="VBT30" s="116"/>
      <c r="VBU30" s="116"/>
      <c r="VBV30" s="116"/>
      <c r="VBW30" s="116"/>
      <c r="VBX30" s="116"/>
      <c r="VBY30" s="116"/>
      <c r="VBZ30" s="116"/>
      <c r="VCA30" s="116"/>
      <c r="VCB30" s="116"/>
      <c r="VCC30" s="116"/>
      <c r="VCD30" s="116"/>
      <c r="VCE30" s="116"/>
      <c r="VCF30" s="116"/>
      <c r="VCG30" s="116"/>
      <c r="VCH30" s="116"/>
      <c r="VCI30" s="116"/>
      <c r="VCJ30" s="116"/>
      <c r="VCK30" s="116"/>
      <c r="VCL30" s="116"/>
      <c r="VCM30" s="116"/>
      <c r="VCN30" s="116"/>
      <c r="VCO30" s="116"/>
      <c r="VCP30" s="116"/>
      <c r="VCQ30" s="116"/>
      <c r="VCR30" s="116"/>
      <c r="VCS30" s="116"/>
      <c r="VCT30" s="116"/>
      <c r="VCU30" s="116"/>
      <c r="VCV30" s="116"/>
      <c r="VCW30" s="116"/>
      <c r="VCX30" s="116"/>
      <c r="VCY30" s="116"/>
      <c r="VCZ30" s="116"/>
      <c r="VDA30" s="116"/>
      <c r="VDB30" s="116"/>
      <c r="VDC30" s="116"/>
      <c r="VDD30" s="116"/>
      <c r="VDE30" s="116"/>
      <c r="VDF30" s="116"/>
      <c r="VDG30" s="116"/>
      <c r="VDH30" s="116"/>
      <c r="VDI30" s="116"/>
      <c r="VDJ30" s="116"/>
      <c r="VDK30" s="116"/>
      <c r="VDL30" s="116"/>
      <c r="VDM30" s="116"/>
      <c r="VDN30" s="116"/>
      <c r="VDO30" s="116"/>
      <c r="VDP30" s="116"/>
      <c r="VDQ30" s="116"/>
      <c r="VDR30" s="116"/>
      <c r="VDS30" s="116"/>
      <c r="VDT30" s="116"/>
      <c r="VDU30" s="116"/>
      <c r="VDV30" s="116"/>
      <c r="VDW30" s="116"/>
      <c r="VDX30" s="116"/>
      <c r="VDY30" s="116"/>
      <c r="VDZ30" s="116"/>
      <c r="VEA30" s="116"/>
      <c r="VEB30" s="116"/>
      <c r="VEC30" s="116"/>
      <c r="VED30" s="116"/>
      <c r="VEE30" s="116"/>
      <c r="VEF30" s="116"/>
      <c r="VEG30" s="116"/>
      <c r="VEH30" s="116"/>
      <c r="VEI30" s="116"/>
      <c r="VEJ30" s="116"/>
      <c r="VEK30" s="116"/>
      <c r="VEL30" s="116"/>
      <c r="VEM30" s="116"/>
      <c r="VEN30" s="116"/>
      <c r="VEO30" s="116"/>
      <c r="VEP30" s="116"/>
      <c r="VEQ30" s="116"/>
      <c r="VER30" s="116"/>
      <c r="VES30" s="116"/>
      <c r="VET30" s="116"/>
      <c r="VEU30" s="116"/>
      <c r="VEV30" s="116"/>
      <c r="VEW30" s="116"/>
      <c r="VEX30" s="116"/>
      <c r="VEY30" s="116"/>
      <c r="VEZ30" s="116"/>
      <c r="VFA30" s="116"/>
      <c r="VFB30" s="116"/>
      <c r="VFC30" s="116"/>
      <c r="VFD30" s="116"/>
      <c r="VFE30" s="116"/>
      <c r="VFF30" s="116"/>
      <c r="VFG30" s="116"/>
      <c r="VFH30" s="116"/>
      <c r="VFI30" s="116"/>
      <c r="VFJ30" s="116"/>
      <c r="VFK30" s="116"/>
      <c r="VFL30" s="116"/>
      <c r="VFM30" s="116"/>
      <c r="VFN30" s="116"/>
      <c r="VFO30" s="116"/>
      <c r="VFP30" s="116"/>
      <c r="VFQ30" s="116"/>
      <c r="VFR30" s="116"/>
      <c r="VFS30" s="116"/>
      <c r="VFT30" s="116"/>
      <c r="VFU30" s="116"/>
      <c r="VFV30" s="116"/>
      <c r="VFW30" s="116"/>
      <c r="VFX30" s="116"/>
      <c r="VFY30" s="116"/>
      <c r="VFZ30" s="116"/>
      <c r="VGA30" s="116"/>
      <c r="VGB30" s="116"/>
      <c r="VGC30" s="116"/>
      <c r="VGD30" s="116"/>
      <c r="VGE30" s="116"/>
      <c r="VGF30" s="116"/>
      <c r="VGG30" s="116"/>
      <c r="VGH30" s="116"/>
      <c r="VGI30" s="116"/>
      <c r="VGJ30" s="116"/>
      <c r="VGK30" s="116"/>
      <c r="VGL30" s="116"/>
      <c r="VGM30" s="116"/>
      <c r="VGN30" s="116"/>
      <c r="VGO30" s="116"/>
      <c r="VGP30" s="116"/>
      <c r="VGQ30" s="116"/>
      <c r="VGR30" s="116"/>
      <c r="VGS30" s="116"/>
      <c r="VGT30" s="116"/>
      <c r="VGU30" s="116"/>
      <c r="VGV30" s="116"/>
      <c r="VGW30" s="116"/>
      <c r="VGX30" s="116"/>
      <c r="VGY30" s="116"/>
      <c r="VGZ30" s="116"/>
      <c r="VHA30" s="116"/>
      <c r="VHB30" s="116"/>
      <c r="VHC30" s="116"/>
      <c r="VHD30" s="116"/>
      <c r="VHE30" s="116"/>
      <c r="VHF30" s="116"/>
      <c r="VHG30" s="116"/>
      <c r="VHH30" s="116"/>
      <c r="VHI30" s="116"/>
      <c r="VHJ30" s="116"/>
      <c r="VHK30" s="116"/>
      <c r="VHL30" s="116"/>
      <c r="VHM30" s="116"/>
      <c r="VHN30" s="116"/>
      <c r="VHO30" s="116"/>
      <c r="VHP30" s="116"/>
      <c r="VHQ30" s="116"/>
      <c r="VHR30" s="116"/>
      <c r="VHS30" s="116"/>
      <c r="VHT30" s="116"/>
      <c r="VHU30" s="116"/>
      <c r="VHV30" s="116"/>
      <c r="VHW30" s="116"/>
      <c r="VHX30" s="116"/>
      <c r="VHY30" s="116"/>
      <c r="VHZ30" s="116"/>
      <c r="VIA30" s="116"/>
      <c r="VIB30" s="116"/>
      <c r="VIC30" s="116"/>
      <c r="VID30" s="116"/>
      <c r="VIE30" s="116"/>
      <c r="VIF30" s="116"/>
      <c r="VIG30" s="116"/>
      <c r="VIH30" s="116"/>
      <c r="VII30" s="116"/>
      <c r="VIJ30" s="116"/>
      <c r="VIK30" s="116"/>
      <c r="VIL30" s="116"/>
      <c r="VIM30" s="116"/>
      <c r="VIN30" s="116"/>
      <c r="VIO30" s="116"/>
      <c r="VIP30" s="116"/>
      <c r="VIQ30" s="116"/>
      <c r="VIR30" s="116"/>
      <c r="VIS30" s="116"/>
      <c r="VIT30" s="116"/>
      <c r="VIU30" s="116"/>
      <c r="VIV30" s="116"/>
      <c r="VIW30" s="116"/>
      <c r="VIX30" s="116"/>
      <c r="VIY30" s="116"/>
      <c r="VIZ30" s="116"/>
      <c r="VJA30" s="116"/>
      <c r="VJB30" s="116"/>
      <c r="VJC30" s="116"/>
      <c r="VJD30" s="116"/>
      <c r="VJE30" s="116"/>
      <c r="VJF30" s="116"/>
      <c r="VJG30" s="116"/>
      <c r="VJH30" s="116"/>
      <c r="VJI30" s="116"/>
      <c r="VJJ30" s="116"/>
      <c r="VJK30" s="116"/>
      <c r="VJL30" s="116"/>
      <c r="VJM30" s="116"/>
      <c r="VJN30" s="116"/>
      <c r="VJO30" s="116"/>
      <c r="VJP30" s="116"/>
      <c r="VJQ30" s="116"/>
      <c r="VJR30" s="116"/>
      <c r="VJS30" s="116"/>
      <c r="VJT30" s="116"/>
      <c r="VJU30" s="116"/>
      <c r="VJV30" s="116"/>
      <c r="VJW30" s="116"/>
      <c r="VJX30" s="116"/>
      <c r="VJY30" s="116"/>
      <c r="VJZ30" s="116"/>
      <c r="VKA30" s="116"/>
      <c r="VKB30" s="116"/>
      <c r="VKC30" s="116"/>
      <c r="VKD30" s="116"/>
      <c r="VKE30" s="116"/>
      <c r="VKF30" s="116"/>
      <c r="VKG30" s="116"/>
      <c r="VKH30" s="116"/>
      <c r="VKI30" s="116"/>
      <c r="VKJ30" s="116"/>
      <c r="VKK30" s="116"/>
      <c r="VKL30" s="116"/>
      <c r="VKM30" s="116"/>
      <c r="VKN30" s="116"/>
      <c r="VKO30" s="116"/>
      <c r="VKP30" s="116"/>
      <c r="VKQ30" s="116"/>
      <c r="VKR30" s="116"/>
      <c r="VKS30" s="116"/>
      <c r="VKT30" s="116"/>
      <c r="VKU30" s="116"/>
      <c r="VKV30" s="116"/>
      <c r="VKW30" s="116"/>
      <c r="VKX30" s="116"/>
      <c r="VKY30" s="116"/>
      <c r="VKZ30" s="116"/>
      <c r="VLA30" s="116"/>
      <c r="VLB30" s="116"/>
      <c r="VLC30" s="116"/>
      <c r="VLD30" s="116"/>
      <c r="VLE30" s="116"/>
      <c r="VLF30" s="116"/>
      <c r="VLG30" s="116"/>
      <c r="VLH30" s="116"/>
      <c r="VLI30" s="116"/>
      <c r="VLJ30" s="116"/>
      <c r="VLK30" s="116"/>
      <c r="VLL30" s="116"/>
      <c r="VLM30" s="116"/>
      <c r="VLN30" s="116"/>
      <c r="VLO30" s="116"/>
      <c r="VLP30" s="116"/>
      <c r="VLQ30" s="116"/>
      <c r="VLR30" s="116"/>
      <c r="VLS30" s="116"/>
      <c r="VLT30" s="116"/>
      <c r="VLU30" s="116"/>
      <c r="VLV30" s="116"/>
      <c r="VLW30" s="116"/>
      <c r="VLX30" s="116"/>
      <c r="VLY30" s="116"/>
      <c r="VLZ30" s="116"/>
      <c r="VMA30" s="116"/>
      <c r="VMB30" s="116"/>
      <c r="VMC30" s="116"/>
      <c r="VMD30" s="116"/>
      <c r="VME30" s="116"/>
      <c r="VMF30" s="116"/>
      <c r="VMG30" s="116"/>
      <c r="VMH30" s="116"/>
      <c r="VMI30" s="116"/>
      <c r="VMJ30" s="116"/>
      <c r="VMK30" s="116"/>
      <c r="VML30" s="116"/>
      <c r="VMM30" s="116"/>
      <c r="VMN30" s="116"/>
      <c r="VMO30" s="116"/>
      <c r="VMP30" s="116"/>
      <c r="VMQ30" s="116"/>
      <c r="VMR30" s="116"/>
      <c r="VMS30" s="116"/>
      <c r="VMT30" s="116"/>
      <c r="VMU30" s="116"/>
      <c r="VMV30" s="116"/>
      <c r="VMW30" s="116"/>
      <c r="VMX30" s="116"/>
      <c r="VMY30" s="116"/>
      <c r="VMZ30" s="116"/>
      <c r="VNA30" s="116"/>
      <c r="VNB30" s="116"/>
      <c r="VNC30" s="116"/>
      <c r="VND30" s="116"/>
      <c r="VNE30" s="116"/>
      <c r="VNF30" s="116"/>
      <c r="VNG30" s="116"/>
      <c r="VNH30" s="116"/>
      <c r="VNI30" s="116"/>
      <c r="VNJ30" s="116"/>
      <c r="VNK30" s="116"/>
      <c r="VNL30" s="116"/>
      <c r="VNM30" s="116"/>
      <c r="VNN30" s="116"/>
      <c r="VNO30" s="116"/>
      <c r="VNP30" s="116"/>
      <c r="VNQ30" s="116"/>
      <c r="VNR30" s="116"/>
      <c r="VNS30" s="116"/>
      <c r="VNT30" s="116"/>
      <c r="VNU30" s="116"/>
      <c r="VNV30" s="116"/>
      <c r="VNW30" s="116"/>
      <c r="VNX30" s="116"/>
      <c r="VNY30" s="116"/>
      <c r="VNZ30" s="116"/>
      <c r="VOA30" s="116"/>
      <c r="VOB30" s="116"/>
      <c r="VOC30" s="116"/>
      <c r="VOD30" s="116"/>
      <c r="VOE30" s="116"/>
      <c r="VOF30" s="116"/>
      <c r="VOG30" s="116"/>
      <c r="VOH30" s="116"/>
      <c r="VOI30" s="116"/>
      <c r="VOJ30" s="116"/>
      <c r="VOK30" s="116"/>
      <c r="VOL30" s="116"/>
      <c r="VOM30" s="116"/>
      <c r="VON30" s="116"/>
      <c r="VOO30" s="116"/>
      <c r="VOP30" s="116"/>
      <c r="VOQ30" s="116"/>
      <c r="VOR30" s="116"/>
      <c r="VOS30" s="116"/>
      <c r="VOT30" s="116"/>
      <c r="VOU30" s="116"/>
      <c r="VOV30" s="116"/>
      <c r="VOW30" s="116"/>
      <c r="VOX30" s="116"/>
      <c r="VOY30" s="116"/>
      <c r="VOZ30" s="116"/>
      <c r="VPA30" s="116"/>
      <c r="VPB30" s="116"/>
      <c r="VPC30" s="116"/>
      <c r="VPD30" s="116"/>
      <c r="VPE30" s="116"/>
      <c r="VPF30" s="116"/>
      <c r="VPG30" s="116"/>
      <c r="VPH30" s="116"/>
      <c r="VPI30" s="116"/>
      <c r="VPJ30" s="116"/>
      <c r="VPK30" s="116"/>
      <c r="VPL30" s="116"/>
      <c r="VPM30" s="116"/>
      <c r="VPN30" s="116"/>
      <c r="VPO30" s="116"/>
      <c r="VPP30" s="116"/>
      <c r="VPQ30" s="116"/>
      <c r="VPR30" s="116"/>
      <c r="VPS30" s="116"/>
      <c r="VPT30" s="116"/>
      <c r="VPU30" s="116"/>
      <c r="VPV30" s="116"/>
      <c r="VPW30" s="116"/>
      <c r="VPX30" s="116"/>
      <c r="VPY30" s="116"/>
      <c r="VPZ30" s="116"/>
      <c r="VQA30" s="116"/>
      <c r="VQB30" s="116"/>
      <c r="VQC30" s="116"/>
      <c r="VQD30" s="116"/>
      <c r="VQE30" s="116"/>
      <c r="VQF30" s="116"/>
      <c r="VQG30" s="116"/>
      <c r="VQH30" s="116"/>
      <c r="VQI30" s="116"/>
      <c r="VQJ30" s="116"/>
      <c r="VQK30" s="116"/>
      <c r="VQL30" s="116"/>
      <c r="VQM30" s="116"/>
      <c r="VQN30" s="116"/>
      <c r="VQO30" s="116"/>
      <c r="VQP30" s="116"/>
      <c r="VQQ30" s="116"/>
      <c r="VQR30" s="116"/>
      <c r="VQS30" s="116"/>
      <c r="VQT30" s="116"/>
      <c r="VQU30" s="116"/>
      <c r="VQV30" s="116"/>
      <c r="VQW30" s="116"/>
      <c r="VQX30" s="116"/>
      <c r="VQY30" s="116"/>
      <c r="VQZ30" s="116"/>
      <c r="VRA30" s="116"/>
      <c r="VRB30" s="116"/>
      <c r="VRC30" s="116"/>
      <c r="VRD30" s="116"/>
      <c r="VRE30" s="116"/>
      <c r="VRF30" s="116"/>
      <c r="VRG30" s="116"/>
      <c r="VRH30" s="116"/>
      <c r="VRI30" s="116"/>
      <c r="VRJ30" s="116"/>
      <c r="VRK30" s="116"/>
      <c r="VRL30" s="116"/>
      <c r="VRM30" s="116"/>
      <c r="VRN30" s="116"/>
      <c r="VRO30" s="116"/>
      <c r="VRP30" s="116"/>
      <c r="VRQ30" s="116"/>
      <c r="VRR30" s="116"/>
      <c r="VRS30" s="116"/>
      <c r="VRT30" s="116"/>
      <c r="VRU30" s="116"/>
      <c r="VRV30" s="116"/>
      <c r="VRW30" s="116"/>
      <c r="VRX30" s="116"/>
      <c r="VRY30" s="116"/>
      <c r="VRZ30" s="116"/>
      <c r="VSA30" s="116"/>
      <c r="VSB30" s="116"/>
      <c r="VSC30" s="116"/>
      <c r="VSD30" s="116"/>
      <c r="VSE30" s="116"/>
      <c r="VSF30" s="116"/>
      <c r="VSG30" s="116"/>
      <c r="VSH30" s="116"/>
      <c r="VSI30" s="116"/>
      <c r="VSJ30" s="116"/>
      <c r="VSK30" s="116"/>
      <c r="VSL30" s="116"/>
      <c r="VSM30" s="116"/>
      <c r="VSN30" s="116"/>
      <c r="VSO30" s="116"/>
      <c r="VSP30" s="116"/>
      <c r="VSQ30" s="116"/>
      <c r="VSR30" s="116"/>
      <c r="VSS30" s="116"/>
      <c r="VST30" s="116"/>
      <c r="VSU30" s="116"/>
      <c r="VSV30" s="116"/>
      <c r="VSW30" s="116"/>
      <c r="VSX30" s="116"/>
      <c r="VSY30" s="116"/>
      <c r="VSZ30" s="116"/>
      <c r="VTA30" s="116"/>
      <c r="VTB30" s="116"/>
      <c r="VTC30" s="116"/>
      <c r="VTD30" s="116"/>
      <c r="VTE30" s="116"/>
      <c r="VTF30" s="116"/>
      <c r="VTG30" s="116"/>
      <c r="VTH30" s="116"/>
      <c r="VTI30" s="116"/>
      <c r="VTJ30" s="116"/>
      <c r="VTK30" s="116"/>
      <c r="VTL30" s="116"/>
      <c r="VTM30" s="116"/>
      <c r="VTN30" s="116"/>
      <c r="VTO30" s="116"/>
      <c r="VTP30" s="116"/>
      <c r="VTQ30" s="116"/>
      <c r="VTR30" s="116"/>
      <c r="VTS30" s="116"/>
      <c r="VTT30" s="116"/>
      <c r="VTU30" s="116"/>
      <c r="VTV30" s="116"/>
      <c r="VTW30" s="116"/>
      <c r="VTX30" s="116"/>
      <c r="VTY30" s="116"/>
      <c r="VTZ30" s="116"/>
      <c r="VUA30" s="116"/>
      <c r="VUB30" s="116"/>
      <c r="VUC30" s="116"/>
      <c r="VUD30" s="116"/>
      <c r="VUE30" s="116"/>
      <c r="VUF30" s="116"/>
      <c r="VUG30" s="116"/>
      <c r="VUH30" s="116"/>
      <c r="VUI30" s="116"/>
      <c r="VUJ30" s="116"/>
      <c r="VUK30" s="116"/>
      <c r="VUL30" s="116"/>
      <c r="VUM30" s="116"/>
      <c r="VUN30" s="116"/>
      <c r="VUO30" s="116"/>
      <c r="VUP30" s="116"/>
      <c r="VUQ30" s="116"/>
      <c r="VUR30" s="116"/>
      <c r="VUS30" s="116"/>
      <c r="VUT30" s="116"/>
      <c r="VUU30" s="116"/>
      <c r="VUV30" s="116"/>
      <c r="VUW30" s="116"/>
      <c r="VUX30" s="116"/>
      <c r="VUY30" s="116"/>
      <c r="VUZ30" s="116"/>
      <c r="VVA30" s="116"/>
      <c r="VVB30" s="116"/>
      <c r="VVC30" s="116"/>
      <c r="VVD30" s="116"/>
      <c r="VVE30" s="116"/>
      <c r="VVF30" s="116"/>
      <c r="VVG30" s="116"/>
      <c r="VVH30" s="116"/>
      <c r="VVI30" s="116"/>
      <c r="VVJ30" s="116"/>
      <c r="VVK30" s="116"/>
      <c r="VVL30" s="116"/>
      <c r="VVM30" s="116"/>
      <c r="VVN30" s="116"/>
      <c r="VVO30" s="116"/>
      <c r="VVP30" s="116"/>
      <c r="VVQ30" s="116"/>
      <c r="VVR30" s="116"/>
      <c r="VVS30" s="116"/>
      <c r="VVT30" s="116"/>
      <c r="VVU30" s="116"/>
      <c r="VVV30" s="116"/>
      <c r="VVW30" s="116"/>
      <c r="VVX30" s="116"/>
      <c r="VVY30" s="116"/>
      <c r="VVZ30" s="116"/>
      <c r="VWA30" s="116"/>
      <c r="VWB30" s="116"/>
      <c r="VWC30" s="116"/>
      <c r="VWD30" s="116"/>
      <c r="VWE30" s="116"/>
      <c r="VWF30" s="116"/>
      <c r="VWG30" s="116"/>
      <c r="VWH30" s="116"/>
      <c r="VWI30" s="116"/>
      <c r="VWJ30" s="116"/>
      <c r="VWK30" s="116"/>
      <c r="VWL30" s="116"/>
      <c r="VWM30" s="116"/>
      <c r="VWN30" s="116"/>
      <c r="VWO30" s="116"/>
      <c r="VWP30" s="116"/>
      <c r="VWQ30" s="116"/>
      <c r="VWR30" s="116"/>
      <c r="VWS30" s="116"/>
      <c r="VWT30" s="116"/>
      <c r="VWU30" s="116"/>
      <c r="VWV30" s="116"/>
      <c r="VWW30" s="116"/>
      <c r="VWX30" s="116"/>
      <c r="VWY30" s="116"/>
      <c r="VWZ30" s="116"/>
      <c r="VXA30" s="116"/>
      <c r="VXB30" s="116"/>
      <c r="VXC30" s="116"/>
      <c r="VXD30" s="116"/>
      <c r="VXE30" s="116"/>
      <c r="VXF30" s="116"/>
      <c r="VXG30" s="116"/>
      <c r="VXH30" s="116"/>
      <c r="VXI30" s="116"/>
      <c r="VXJ30" s="116"/>
      <c r="VXK30" s="116"/>
      <c r="VXL30" s="116"/>
      <c r="VXM30" s="116"/>
      <c r="VXN30" s="116"/>
      <c r="VXO30" s="116"/>
      <c r="VXP30" s="116"/>
      <c r="VXQ30" s="116"/>
      <c r="VXR30" s="116"/>
      <c r="VXS30" s="116"/>
      <c r="VXT30" s="116"/>
      <c r="VXU30" s="116"/>
      <c r="VXV30" s="116"/>
      <c r="VXW30" s="116"/>
      <c r="VXX30" s="116"/>
      <c r="VXY30" s="116"/>
      <c r="VXZ30" s="116"/>
      <c r="VYA30" s="116"/>
      <c r="VYB30" s="116"/>
      <c r="VYC30" s="116"/>
      <c r="VYD30" s="116"/>
      <c r="VYE30" s="116"/>
      <c r="VYF30" s="116"/>
      <c r="VYG30" s="116"/>
      <c r="VYH30" s="116"/>
      <c r="VYI30" s="116"/>
      <c r="VYJ30" s="116"/>
      <c r="VYK30" s="116"/>
      <c r="VYL30" s="116"/>
      <c r="VYM30" s="116"/>
      <c r="VYN30" s="116"/>
      <c r="VYO30" s="116"/>
      <c r="VYP30" s="116"/>
      <c r="VYQ30" s="116"/>
      <c r="VYR30" s="116"/>
      <c r="VYS30" s="116"/>
      <c r="VYT30" s="116"/>
      <c r="VYU30" s="116"/>
      <c r="VYV30" s="116"/>
      <c r="VYW30" s="116"/>
      <c r="VYX30" s="116"/>
      <c r="VYY30" s="116"/>
      <c r="VYZ30" s="116"/>
      <c r="VZA30" s="116"/>
      <c r="VZB30" s="116"/>
      <c r="VZC30" s="116"/>
      <c r="VZD30" s="116"/>
      <c r="VZE30" s="116"/>
      <c r="VZF30" s="116"/>
      <c r="VZG30" s="116"/>
      <c r="VZH30" s="116"/>
      <c r="VZI30" s="116"/>
      <c r="VZJ30" s="116"/>
      <c r="VZK30" s="116"/>
      <c r="VZL30" s="116"/>
      <c r="VZM30" s="116"/>
      <c r="VZN30" s="116"/>
      <c r="VZO30" s="116"/>
      <c r="VZP30" s="116"/>
      <c r="VZQ30" s="116"/>
      <c r="VZR30" s="116"/>
      <c r="VZS30" s="116"/>
      <c r="VZT30" s="116"/>
      <c r="VZU30" s="116"/>
      <c r="VZV30" s="116"/>
      <c r="VZW30" s="116"/>
      <c r="VZX30" s="116"/>
      <c r="VZY30" s="116"/>
      <c r="VZZ30" s="116"/>
      <c r="WAA30" s="116"/>
      <c r="WAB30" s="116"/>
      <c r="WAC30" s="116"/>
      <c r="WAD30" s="116"/>
      <c r="WAE30" s="116"/>
      <c r="WAF30" s="116"/>
      <c r="WAG30" s="116"/>
      <c r="WAH30" s="116"/>
      <c r="WAI30" s="116"/>
      <c r="WAJ30" s="116"/>
      <c r="WAK30" s="116"/>
      <c r="WAL30" s="116"/>
      <c r="WAM30" s="116"/>
      <c r="WAN30" s="116"/>
      <c r="WAO30" s="116"/>
      <c r="WAP30" s="116"/>
      <c r="WAQ30" s="116"/>
      <c r="WAR30" s="116"/>
      <c r="WAS30" s="116"/>
      <c r="WAT30" s="116"/>
      <c r="WAU30" s="116"/>
      <c r="WAV30" s="116"/>
      <c r="WAW30" s="116"/>
      <c r="WAX30" s="116"/>
      <c r="WAY30" s="116"/>
      <c r="WAZ30" s="116"/>
      <c r="WBA30" s="116"/>
      <c r="WBB30" s="116"/>
      <c r="WBC30" s="116"/>
      <c r="WBD30" s="116"/>
      <c r="WBE30" s="116"/>
      <c r="WBF30" s="116"/>
      <c r="WBG30" s="116"/>
      <c r="WBH30" s="116"/>
      <c r="WBI30" s="116"/>
      <c r="WBJ30" s="116"/>
      <c r="WBK30" s="116"/>
      <c r="WBL30" s="116"/>
      <c r="WBM30" s="116"/>
      <c r="WBN30" s="116"/>
      <c r="WBO30" s="116"/>
      <c r="WBP30" s="116"/>
      <c r="WBQ30" s="116"/>
      <c r="WBR30" s="116"/>
      <c r="WBS30" s="116"/>
      <c r="WBT30" s="116"/>
      <c r="WBU30" s="116"/>
      <c r="WBV30" s="116"/>
      <c r="WBW30" s="116"/>
      <c r="WBX30" s="116"/>
      <c r="WBY30" s="116"/>
      <c r="WBZ30" s="116"/>
      <c r="WCA30" s="116"/>
      <c r="WCB30" s="116"/>
      <c r="WCC30" s="116"/>
      <c r="WCD30" s="116"/>
      <c r="WCE30" s="116"/>
      <c r="WCF30" s="116"/>
      <c r="WCG30" s="116"/>
      <c r="WCH30" s="116"/>
      <c r="WCI30" s="116"/>
      <c r="WCJ30" s="116"/>
      <c r="WCK30" s="116"/>
      <c r="WCL30" s="116"/>
      <c r="WCM30" s="116"/>
      <c r="WCN30" s="116"/>
      <c r="WCO30" s="116"/>
      <c r="WCP30" s="116"/>
      <c r="WCQ30" s="116"/>
      <c r="WCR30" s="116"/>
      <c r="WCS30" s="116"/>
      <c r="WCT30" s="116"/>
      <c r="WCU30" s="116"/>
      <c r="WCV30" s="116"/>
      <c r="WCW30" s="116"/>
      <c r="WCX30" s="116"/>
      <c r="WCY30" s="116"/>
      <c r="WCZ30" s="116"/>
      <c r="WDA30" s="116"/>
      <c r="WDB30" s="116"/>
      <c r="WDC30" s="116"/>
      <c r="WDD30" s="116"/>
      <c r="WDE30" s="116"/>
      <c r="WDF30" s="116"/>
      <c r="WDG30" s="116"/>
      <c r="WDH30" s="116"/>
      <c r="WDI30" s="116"/>
      <c r="WDJ30" s="116"/>
      <c r="WDK30" s="116"/>
      <c r="WDL30" s="116"/>
      <c r="WDM30" s="116"/>
      <c r="WDN30" s="116"/>
      <c r="WDO30" s="116"/>
      <c r="WDP30" s="116"/>
      <c r="WDQ30" s="116"/>
      <c r="WDR30" s="116"/>
      <c r="WDS30" s="116"/>
      <c r="WDT30" s="116"/>
      <c r="WDU30" s="116"/>
      <c r="WDV30" s="116"/>
      <c r="WDW30" s="116"/>
      <c r="WDX30" s="116"/>
      <c r="WDY30" s="116"/>
      <c r="WDZ30" s="116"/>
      <c r="WEA30" s="116"/>
      <c r="WEB30" s="116"/>
      <c r="WEC30" s="116"/>
      <c r="WED30" s="116"/>
      <c r="WEE30" s="116"/>
      <c r="WEF30" s="116"/>
      <c r="WEG30" s="116"/>
      <c r="WEH30" s="116"/>
      <c r="WEI30" s="116"/>
      <c r="WEJ30" s="116"/>
      <c r="WEK30" s="116"/>
      <c r="WEL30" s="116"/>
      <c r="WEM30" s="116"/>
      <c r="WEN30" s="116"/>
      <c r="WEO30" s="116"/>
      <c r="WEP30" s="116"/>
      <c r="WEQ30" s="116"/>
      <c r="WER30" s="116"/>
      <c r="WES30" s="116"/>
      <c r="WET30" s="116"/>
      <c r="WEU30" s="116"/>
      <c r="WEV30" s="116"/>
      <c r="WEW30" s="116"/>
      <c r="WEX30" s="116"/>
      <c r="WEY30" s="116"/>
      <c r="WEZ30" s="116"/>
      <c r="WFA30" s="116"/>
      <c r="WFB30" s="116"/>
      <c r="WFC30" s="116"/>
      <c r="WFD30" s="116"/>
      <c r="WFE30" s="116"/>
      <c r="WFF30" s="116"/>
      <c r="WFG30" s="116"/>
      <c r="WFH30" s="116"/>
      <c r="WFI30" s="116"/>
      <c r="WFJ30" s="116"/>
      <c r="WFK30" s="116"/>
      <c r="WFL30" s="116"/>
      <c r="WFM30" s="116"/>
      <c r="WFN30" s="116"/>
      <c r="WFO30" s="116"/>
      <c r="WFP30" s="116"/>
      <c r="WFQ30" s="116"/>
      <c r="WFR30" s="116"/>
      <c r="WFS30" s="116"/>
      <c r="WFT30" s="116"/>
      <c r="WFU30" s="116"/>
      <c r="WFV30" s="116"/>
      <c r="WFW30" s="116"/>
      <c r="WFX30" s="116"/>
      <c r="WFY30" s="116"/>
      <c r="WFZ30" s="116"/>
      <c r="WGA30" s="116"/>
      <c r="WGB30" s="116"/>
      <c r="WGC30" s="116"/>
      <c r="WGD30" s="116"/>
      <c r="WGE30" s="116"/>
      <c r="WGF30" s="116"/>
      <c r="WGG30" s="116"/>
      <c r="WGH30" s="116"/>
      <c r="WGI30" s="116"/>
      <c r="WGJ30" s="116"/>
      <c r="WGK30" s="116"/>
      <c r="WGL30" s="116"/>
      <c r="WGM30" s="116"/>
      <c r="WGN30" s="116"/>
      <c r="WGO30" s="116"/>
      <c r="WGP30" s="116"/>
      <c r="WGQ30" s="116"/>
      <c r="WGR30" s="116"/>
      <c r="WGS30" s="116"/>
      <c r="WGT30" s="116"/>
      <c r="WGU30" s="116"/>
      <c r="WGV30" s="116"/>
      <c r="WGW30" s="116"/>
      <c r="WGX30" s="116"/>
      <c r="WGY30" s="116"/>
      <c r="WGZ30" s="116"/>
      <c r="WHA30" s="116"/>
      <c r="WHB30" s="116"/>
      <c r="WHC30" s="116"/>
      <c r="WHD30" s="116"/>
      <c r="WHE30" s="116"/>
      <c r="WHF30" s="116"/>
      <c r="WHG30" s="116"/>
      <c r="WHH30" s="116"/>
      <c r="WHI30" s="116"/>
      <c r="WHJ30" s="116"/>
      <c r="WHK30" s="116"/>
      <c r="WHL30" s="116"/>
      <c r="WHM30" s="116"/>
      <c r="WHN30" s="116"/>
      <c r="WHO30" s="116"/>
      <c r="WHP30" s="116"/>
      <c r="WHQ30" s="116"/>
      <c r="WHR30" s="116"/>
      <c r="WHS30" s="116"/>
      <c r="WHT30" s="116"/>
      <c r="WHU30" s="116"/>
      <c r="WHV30" s="116"/>
      <c r="WHW30" s="116"/>
      <c r="WHX30" s="116"/>
      <c r="WHY30" s="116"/>
      <c r="WHZ30" s="116"/>
      <c r="WIA30" s="116"/>
      <c r="WIB30" s="116"/>
      <c r="WIC30" s="116"/>
      <c r="WID30" s="116"/>
      <c r="WIE30" s="116"/>
      <c r="WIF30" s="116"/>
      <c r="WIG30" s="116"/>
      <c r="WIH30" s="116"/>
      <c r="WII30" s="116"/>
      <c r="WIJ30" s="116"/>
      <c r="WIK30" s="116"/>
      <c r="WIL30" s="116"/>
      <c r="WIM30" s="116"/>
      <c r="WIN30" s="116"/>
      <c r="WIO30" s="116"/>
      <c r="WIP30" s="116"/>
      <c r="WIQ30" s="116"/>
      <c r="WIR30" s="116"/>
      <c r="WIS30" s="116"/>
      <c r="WIT30" s="116"/>
      <c r="WIU30" s="116"/>
      <c r="WIV30" s="116"/>
      <c r="WIW30" s="116"/>
      <c r="WIX30" s="116"/>
      <c r="WIY30" s="116"/>
      <c r="WIZ30" s="116"/>
      <c r="WJA30" s="116"/>
      <c r="WJB30" s="116"/>
      <c r="WJC30" s="116"/>
      <c r="WJD30" s="116"/>
      <c r="WJE30" s="116"/>
      <c r="WJF30" s="116"/>
      <c r="WJG30" s="116"/>
      <c r="WJH30" s="116"/>
      <c r="WJI30" s="116"/>
      <c r="WJJ30" s="116"/>
      <c r="WJK30" s="116"/>
      <c r="WJL30" s="116"/>
      <c r="WJM30" s="116"/>
      <c r="WJN30" s="116"/>
      <c r="WJO30" s="116"/>
      <c r="WJP30" s="116"/>
      <c r="WJQ30" s="116"/>
      <c r="WJR30" s="116"/>
      <c r="WJS30" s="116"/>
      <c r="WJT30" s="116"/>
      <c r="WJU30" s="116"/>
      <c r="WJV30" s="116"/>
      <c r="WJW30" s="116"/>
      <c r="WJX30" s="116"/>
      <c r="WJY30" s="116"/>
      <c r="WJZ30" s="116"/>
      <c r="WKA30" s="116"/>
      <c r="WKB30" s="116"/>
      <c r="WKC30" s="116"/>
      <c r="WKD30" s="116"/>
      <c r="WKE30" s="116"/>
      <c r="WKF30" s="116"/>
      <c r="WKG30" s="116"/>
      <c r="WKH30" s="116"/>
      <c r="WKI30" s="116"/>
      <c r="WKJ30" s="116"/>
      <c r="WKK30" s="116"/>
      <c r="WKL30" s="116"/>
      <c r="WKM30" s="116"/>
      <c r="WKN30" s="116"/>
      <c r="WKO30" s="116"/>
      <c r="WKP30" s="116"/>
      <c r="WKQ30" s="116"/>
      <c r="WKR30" s="116"/>
      <c r="WKS30" s="116"/>
      <c r="WKT30" s="116"/>
      <c r="WKU30" s="116"/>
      <c r="WKV30" s="116"/>
      <c r="WKW30" s="116"/>
      <c r="WKX30" s="116"/>
      <c r="WKY30" s="116"/>
      <c r="WKZ30" s="116"/>
      <c r="WLA30" s="116"/>
      <c r="WLB30" s="116"/>
      <c r="WLC30" s="116"/>
      <c r="WLD30" s="116"/>
      <c r="WLE30" s="116"/>
      <c r="WLF30" s="116"/>
      <c r="WLG30" s="116"/>
      <c r="WLH30" s="116"/>
      <c r="WLI30" s="116"/>
      <c r="WLJ30" s="116"/>
      <c r="WLK30" s="116"/>
      <c r="WLL30" s="116"/>
      <c r="WLM30" s="116"/>
      <c r="WLN30" s="116"/>
      <c r="WLO30" s="116"/>
      <c r="WLP30" s="116"/>
      <c r="WLQ30" s="116"/>
      <c r="WLR30" s="116"/>
      <c r="WLS30" s="116"/>
      <c r="WLT30" s="116"/>
      <c r="WLU30" s="116"/>
      <c r="WLV30" s="116"/>
      <c r="WLW30" s="116"/>
      <c r="WLX30" s="116"/>
      <c r="WLY30" s="116"/>
      <c r="WLZ30" s="116"/>
      <c r="WMA30" s="116"/>
      <c r="WMB30" s="116"/>
      <c r="WMC30" s="116"/>
      <c r="WMD30" s="116"/>
      <c r="WME30" s="116"/>
      <c r="WMF30" s="116"/>
      <c r="WMG30" s="116"/>
      <c r="WMH30" s="116"/>
      <c r="WMI30" s="116"/>
      <c r="WMJ30" s="116"/>
      <c r="WMK30" s="116"/>
      <c r="WML30" s="116"/>
      <c r="WMM30" s="116"/>
      <c r="WMN30" s="116"/>
      <c r="WMO30" s="116"/>
      <c r="WMP30" s="116"/>
      <c r="WMQ30" s="116"/>
      <c r="WMR30" s="116"/>
      <c r="WMS30" s="116"/>
      <c r="WMT30" s="116"/>
      <c r="WMU30" s="116"/>
      <c r="WMV30" s="116"/>
      <c r="WMW30" s="116"/>
      <c r="WMX30" s="116"/>
      <c r="WMY30" s="116"/>
      <c r="WMZ30" s="116"/>
      <c r="WNA30" s="116"/>
      <c r="WNB30" s="116"/>
      <c r="WNC30" s="116"/>
      <c r="WND30" s="116"/>
      <c r="WNE30" s="116"/>
      <c r="WNF30" s="116"/>
      <c r="WNG30" s="116"/>
      <c r="WNH30" s="116"/>
      <c r="WNI30" s="116"/>
      <c r="WNJ30" s="116"/>
      <c r="WNK30" s="116"/>
      <c r="WNL30" s="116"/>
      <c r="WNM30" s="116"/>
      <c r="WNN30" s="116"/>
      <c r="WNO30" s="116"/>
      <c r="WNP30" s="116"/>
      <c r="WNQ30" s="116"/>
      <c r="WNR30" s="116"/>
      <c r="WNS30" s="116"/>
      <c r="WNT30" s="116"/>
      <c r="WNU30" s="116"/>
      <c r="WNV30" s="116"/>
      <c r="WNW30" s="116"/>
      <c r="WNX30" s="116"/>
      <c r="WNY30" s="116"/>
      <c r="WNZ30" s="116"/>
      <c r="WOA30" s="116"/>
      <c r="WOB30" s="116"/>
      <c r="WOC30" s="116"/>
      <c r="WOD30" s="116"/>
      <c r="WOE30" s="116"/>
      <c r="WOF30" s="116"/>
      <c r="WOG30" s="116"/>
      <c r="WOH30" s="116"/>
      <c r="WOI30" s="116"/>
      <c r="WOJ30" s="116"/>
      <c r="WOK30" s="116"/>
      <c r="WOL30" s="116"/>
      <c r="WOM30" s="116"/>
      <c r="WON30" s="116"/>
      <c r="WOO30" s="116"/>
      <c r="WOP30" s="116"/>
      <c r="WOQ30" s="116"/>
      <c r="WOR30" s="116"/>
      <c r="WOS30" s="116"/>
      <c r="WOT30" s="116"/>
      <c r="WOU30" s="116"/>
      <c r="WOV30" s="116"/>
      <c r="WOW30" s="116"/>
      <c r="WOX30" s="116"/>
      <c r="WOY30" s="116"/>
      <c r="WOZ30" s="116"/>
      <c r="WPA30" s="116"/>
      <c r="WPB30" s="116"/>
      <c r="WPC30" s="116"/>
      <c r="WPD30" s="116"/>
      <c r="WPE30" s="116"/>
      <c r="WPF30" s="116"/>
      <c r="WPG30" s="116"/>
      <c r="WPH30" s="116"/>
      <c r="WPI30" s="116"/>
      <c r="WPJ30" s="116"/>
      <c r="WPK30" s="116"/>
      <c r="WPL30" s="116"/>
      <c r="WPM30" s="116"/>
      <c r="WPN30" s="116"/>
      <c r="WPO30" s="116"/>
      <c r="WPP30" s="116"/>
      <c r="WPQ30" s="116"/>
      <c r="WPR30" s="116"/>
      <c r="WPS30" s="116"/>
      <c r="WPT30" s="116"/>
      <c r="WPU30" s="116"/>
      <c r="WPV30" s="116"/>
      <c r="WPW30" s="116"/>
      <c r="WPX30" s="116"/>
      <c r="WPY30" s="116"/>
      <c r="WPZ30" s="116"/>
      <c r="WQA30" s="116"/>
      <c r="WQB30" s="116"/>
      <c r="WQC30" s="116"/>
      <c r="WQD30" s="116"/>
      <c r="WQE30" s="116"/>
      <c r="WQF30" s="116"/>
      <c r="WQG30" s="116"/>
      <c r="WQH30" s="116"/>
      <c r="WQI30" s="116"/>
      <c r="WQJ30" s="116"/>
      <c r="WQK30" s="116"/>
      <c r="WQL30" s="116"/>
      <c r="WQM30" s="116"/>
      <c r="WQN30" s="116"/>
      <c r="WQO30" s="116"/>
      <c r="WQP30" s="116"/>
      <c r="WQQ30" s="116"/>
      <c r="WQR30" s="116"/>
      <c r="WQS30" s="116"/>
      <c r="WQT30" s="116"/>
      <c r="WQU30" s="116"/>
      <c r="WQV30" s="116"/>
      <c r="WQW30" s="116"/>
      <c r="WQX30" s="116"/>
      <c r="WQY30" s="116"/>
      <c r="WQZ30" s="116"/>
      <c r="WRA30" s="116"/>
      <c r="WRB30" s="116"/>
      <c r="WRC30" s="116"/>
      <c r="WRD30" s="116"/>
      <c r="WRE30" s="116"/>
      <c r="WRF30" s="116"/>
      <c r="WRG30" s="116"/>
      <c r="WRH30" s="116"/>
      <c r="WRI30" s="116"/>
      <c r="WRJ30" s="116"/>
      <c r="WRK30" s="116"/>
      <c r="WRL30" s="116"/>
      <c r="WRM30" s="116"/>
      <c r="WRN30" s="116"/>
      <c r="WRO30" s="116"/>
      <c r="WRP30" s="116"/>
      <c r="WRQ30" s="116"/>
      <c r="WRR30" s="116"/>
      <c r="WRS30" s="116"/>
      <c r="WRT30" s="116"/>
      <c r="WRU30" s="116"/>
      <c r="WRV30" s="116"/>
      <c r="WRW30" s="116"/>
      <c r="WRX30" s="116"/>
      <c r="WRY30" s="116"/>
      <c r="WRZ30" s="116"/>
      <c r="WSA30" s="116"/>
      <c r="WSB30" s="116"/>
      <c r="WSC30" s="116"/>
      <c r="WSD30" s="116"/>
      <c r="WSE30" s="116"/>
      <c r="WSF30" s="116"/>
      <c r="WSG30" s="116"/>
      <c r="WSH30" s="116"/>
      <c r="WSI30" s="116"/>
      <c r="WSJ30" s="116"/>
      <c r="WSK30" s="116"/>
      <c r="WSL30" s="116"/>
      <c r="WSM30" s="116"/>
      <c r="WSN30" s="116"/>
      <c r="WSO30" s="116"/>
      <c r="WSP30" s="116"/>
      <c r="WSQ30" s="116"/>
      <c r="WSR30" s="116"/>
      <c r="WSS30" s="116"/>
      <c r="WST30" s="116"/>
      <c r="WSU30" s="116"/>
      <c r="WSV30" s="116"/>
      <c r="WSW30" s="116"/>
      <c r="WSX30" s="116"/>
      <c r="WSY30" s="116"/>
      <c r="WSZ30" s="116"/>
      <c r="WTA30" s="116"/>
      <c r="WTB30" s="116"/>
      <c r="WTC30" s="116"/>
      <c r="WTD30" s="116"/>
      <c r="WTE30" s="116"/>
      <c r="WTF30" s="116"/>
      <c r="WTG30" s="116"/>
      <c r="WTH30" s="116"/>
      <c r="WTI30" s="116"/>
      <c r="WTJ30" s="116"/>
      <c r="WTK30" s="116"/>
      <c r="WTL30" s="116"/>
      <c r="WTM30" s="116"/>
      <c r="WTN30" s="116"/>
      <c r="WTO30" s="116"/>
      <c r="WTP30" s="116"/>
      <c r="WTQ30" s="116"/>
      <c r="WTR30" s="116"/>
      <c r="WTS30" s="116"/>
      <c r="WTT30" s="116"/>
      <c r="WTU30" s="116"/>
      <c r="WTV30" s="116"/>
      <c r="WTW30" s="116"/>
      <c r="WTX30" s="116"/>
      <c r="WTY30" s="116"/>
      <c r="WTZ30" s="116"/>
      <c r="WUA30" s="116"/>
      <c r="WUB30" s="116"/>
      <c r="WUC30" s="116"/>
      <c r="WUD30" s="116"/>
      <c r="WUE30" s="116"/>
      <c r="WUF30" s="116"/>
      <c r="WUG30" s="116"/>
      <c r="WUH30" s="116"/>
      <c r="WUI30" s="116"/>
      <c r="WUJ30" s="116"/>
      <c r="WUK30" s="116"/>
      <c r="WUL30" s="116"/>
      <c r="WUM30" s="116"/>
      <c r="WUN30" s="116"/>
      <c r="WUO30" s="116"/>
      <c r="WUP30" s="116"/>
      <c r="WUQ30" s="116"/>
      <c r="WUR30" s="116"/>
      <c r="WUS30" s="116"/>
      <c r="WUT30" s="116"/>
      <c r="WUU30" s="116"/>
      <c r="WUV30" s="116"/>
      <c r="WUW30" s="116"/>
      <c r="WUX30" s="116"/>
      <c r="WUY30" s="116"/>
      <c r="WUZ30" s="116"/>
      <c r="WVA30" s="116"/>
      <c r="WVB30" s="116"/>
      <c r="WVC30" s="116"/>
      <c r="WVD30" s="116"/>
      <c r="WVE30" s="116"/>
      <c r="WVF30" s="116"/>
      <c r="WVG30" s="116"/>
      <c r="WVH30" s="116"/>
      <c r="WVI30" s="116"/>
      <c r="WVJ30" s="116"/>
      <c r="WVK30" s="116"/>
      <c r="WVL30" s="116"/>
      <c r="WVM30" s="116"/>
      <c r="WVN30" s="116"/>
      <c r="WVO30" s="116"/>
      <c r="WVP30" s="116"/>
      <c r="WVQ30" s="116"/>
      <c r="WVR30" s="116"/>
      <c r="WVS30" s="116"/>
      <c r="WVT30" s="116"/>
      <c r="WVU30" s="116"/>
      <c r="WVV30" s="116"/>
      <c r="WVW30" s="116"/>
      <c r="WVX30" s="116"/>
      <c r="WVY30" s="116"/>
      <c r="WVZ30" s="116"/>
      <c r="WWA30" s="116"/>
      <c r="WWB30" s="116"/>
      <c r="WWC30" s="116"/>
      <c r="WWD30" s="116"/>
      <c r="WWE30" s="116"/>
      <c r="WWF30" s="116"/>
      <c r="WWG30" s="116"/>
      <c r="WWH30" s="116"/>
      <c r="WWI30" s="116"/>
      <c r="WWJ30" s="116"/>
      <c r="WWK30" s="116"/>
      <c r="WWL30" s="116"/>
      <c r="WWM30" s="116"/>
      <c r="WWN30" s="116"/>
      <c r="WWO30" s="116"/>
      <c r="WWP30" s="116"/>
      <c r="WWQ30" s="116"/>
      <c r="WWR30" s="116"/>
      <c r="WWS30" s="116"/>
      <c r="WWT30" s="116"/>
      <c r="WWU30" s="116"/>
      <c r="WWV30" s="116"/>
      <c r="WWW30" s="116"/>
      <c r="WWX30" s="116"/>
      <c r="WWY30" s="116"/>
      <c r="WWZ30" s="116"/>
      <c r="WXA30" s="116"/>
      <c r="WXB30" s="116"/>
      <c r="WXC30" s="116"/>
      <c r="WXD30" s="116"/>
      <c r="WXE30" s="116"/>
      <c r="WXF30" s="116"/>
      <c r="WXG30" s="116"/>
      <c r="WXH30" s="116"/>
      <c r="WXI30" s="116"/>
      <c r="WXJ30" s="116"/>
      <c r="WXK30" s="116"/>
      <c r="WXL30" s="116"/>
      <c r="WXM30" s="116"/>
      <c r="WXN30" s="116"/>
      <c r="WXO30" s="116"/>
      <c r="WXP30" s="116"/>
      <c r="WXQ30" s="116"/>
      <c r="WXR30" s="116"/>
      <c r="WXS30" s="116"/>
      <c r="WXT30" s="116"/>
      <c r="WXU30" s="116"/>
      <c r="WXV30" s="116"/>
      <c r="WXW30" s="116"/>
      <c r="WXX30" s="116"/>
      <c r="WXY30" s="116"/>
      <c r="WXZ30" s="116"/>
      <c r="WYA30" s="116"/>
      <c r="WYB30" s="116"/>
      <c r="WYC30" s="116"/>
      <c r="WYD30" s="116"/>
      <c r="WYE30" s="116"/>
      <c r="WYF30" s="116"/>
      <c r="WYG30" s="116"/>
      <c r="WYH30" s="116"/>
      <c r="WYI30" s="116"/>
      <c r="WYJ30" s="116"/>
      <c r="WYK30" s="116"/>
      <c r="WYL30" s="116"/>
      <c r="WYM30" s="116"/>
      <c r="WYN30" s="116"/>
      <c r="WYO30" s="116"/>
      <c r="WYP30" s="116"/>
      <c r="WYQ30" s="116"/>
      <c r="WYR30" s="116"/>
      <c r="WYS30" s="116"/>
      <c r="WYT30" s="116"/>
      <c r="WYU30" s="116"/>
      <c r="WYV30" s="116"/>
      <c r="WYW30" s="116"/>
      <c r="WYX30" s="116"/>
      <c r="WYY30" s="116"/>
      <c r="WYZ30" s="116"/>
      <c r="WZA30" s="116"/>
      <c r="WZB30" s="116"/>
      <c r="WZC30" s="116"/>
      <c r="WZD30" s="116"/>
      <c r="WZE30" s="116"/>
      <c r="WZF30" s="116"/>
      <c r="WZG30" s="116"/>
      <c r="WZH30" s="116"/>
      <c r="WZI30" s="116"/>
      <c r="WZJ30" s="116"/>
      <c r="WZK30" s="116"/>
      <c r="WZL30" s="116"/>
      <c r="WZM30" s="116"/>
      <c r="WZN30" s="116"/>
      <c r="WZO30" s="116"/>
      <c r="WZP30" s="116"/>
      <c r="WZQ30" s="116"/>
      <c r="WZR30" s="116"/>
      <c r="WZS30" s="116"/>
      <c r="WZT30" s="116"/>
      <c r="WZU30" s="116"/>
      <c r="WZV30" s="116"/>
      <c r="WZW30" s="116"/>
      <c r="WZX30" s="116"/>
      <c r="WZY30" s="116"/>
      <c r="WZZ30" s="116"/>
      <c r="XAA30" s="116"/>
      <c r="XAB30" s="116"/>
      <c r="XAC30" s="116"/>
      <c r="XAD30" s="116"/>
      <c r="XAE30" s="116"/>
      <c r="XAF30" s="116"/>
      <c r="XAG30" s="116"/>
      <c r="XAH30" s="116"/>
      <c r="XAI30" s="116"/>
      <c r="XAJ30" s="116"/>
      <c r="XAK30" s="116"/>
      <c r="XAL30" s="116"/>
      <c r="XAM30" s="116"/>
      <c r="XAN30" s="116"/>
      <c r="XAO30" s="116"/>
      <c r="XAP30" s="116"/>
      <c r="XAQ30" s="116"/>
      <c r="XAR30" s="116"/>
      <c r="XAS30" s="116"/>
      <c r="XAT30" s="116"/>
      <c r="XAU30" s="116"/>
      <c r="XAV30" s="116"/>
      <c r="XAW30" s="116"/>
      <c r="XAX30" s="116"/>
      <c r="XAY30" s="116"/>
      <c r="XAZ30" s="116"/>
      <c r="XBA30" s="116"/>
      <c r="XBB30" s="116"/>
      <c r="XBC30" s="116"/>
      <c r="XBD30" s="116"/>
      <c r="XBE30" s="116"/>
      <c r="XBF30" s="116"/>
      <c r="XBG30" s="116"/>
      <c r="XBH30" s="116"/>
      <c r="XBI30" s="116"/>
      <c r="XBJ30" s="116"/>
      <c r="XBK30" s="116"/>
      <c r="XBL30" s="116"/>
      <c r="XBM30" s="116"/>
      <c r="XBN30" s="116"/>
      <c r="XBO30" s="116"/>
      <c r="XBP30" s="116"/>
      <c r="XBQ30" s="116"/>
      <c r="XBR30" s="116"/>
      <c r="XBS30" s="116"/>
      <c r="XBT30" s="116"/>
      <c r="XBU30" s="116"/>
      <c r="XBV30" s="116"/>
      <c r="XBW30" s="116"/>
      <c r="XBX30" s="116"/>
      <c r="XBY30" s="116"/>
      <c r="XBZ30" s="116"/>
      <c r="XCA30" s="116"/>
      <c r="XCB30" s="116"/>
      <c r="XCC30" s="116"/>
      <c r="XCD30" s="116"/>
      <c r="XCE30" s="116"/>
      <c r="XCF30" s="116"/>
      <c r="XCG30" s="116"/>
      <c r="XCH30" s="116"/>
      <c r="XCI30" s="116"/>
      <c r="XCJ30" s="116"/>
      <c r="XCK30" s="116"/>
      <c r="XCL30" s="116"/>
      <c r="XCM30" s="116"/>
      <c r="XCN30" s="116"/>
      <c r="XCO30" s="116"/>
      <c r="XCP30" s="116"/>
      <c r="XCQ30" s="116"/>
      <c r="XCR30" s="116"/>
      <c r="XCS30" s="116"/>
      <c r="XCT30" s="116"/>
      <c r="XCU30" s="116"/>
      <c r="XCV30" s="116"/>
      <c r="XCW30" s="116"/>
      <c r="XCX30" s="116"/>
      <c r="XCY30" s="116"/>
      <c r="XCZ30" s="116"/>
      <c r="XDA30" s="116"/>
      <c r="XDB30" s="116"/>
      <c r="XDC30" s="116"/>
      <c r="XDD30" s="116"/>
      <c r="XDE30" s="116"/>
      <c r="XDF30" s="116"/>
      <c r="XDG30" s="116"/>
      <c r="XDH30" s="116"/>
      <c r="XDI30" s="116"/>
      <c r="XDJ30" s="116"/>
      <c r="XDK30" s="116"/>
      <c r="XDL30" s="116"/>
      <c r="XDM30" s="116"/>
      <c r="XDN30" s="116"/>
      <c r="XDO30" s="116"/>
      <c r="XDP30" s="116"/>
      <c r="XDQ30" s="116"/>
      <c r="XDR30" s="116"/>
      <c r="XDS30" s="116"/>
      <c r="XDT30" s="116"/>
      <c r="XDU30" s="116"/>
      <c r="XDV30" s="116"/>
      <c r="XDW30" s="116"/>
      <c r="XDX30" s="116"/>
      <c r="XDY30" s="116"/>
      <c r="XDZ30" s="116"/>
      <c r="XEA30" s="116"/>
      <c r="XEB30" s="116"/>
      <c r="XEC30" s="116"/>
      <c r="XED30" s="116"/>
      <c r="XEE30" s="116"/>
      <c r="XEF30" s="116"/>
      <c r="XEG30" s="116"/>
      <c r="XEH30" s="116"/>
      <c r="XEI30" s="116"/>
      <c r="XEJ30" s="116"/>
      <c r="XEK30" s="116"/>
      <c r="XEL30" s="116"/>
      <c r="XEM30" s="116"/>
      <c r="XEN30" s="116"/>
      <c r="XEO30" s="116"/>
      <c r="XEP30" s="116"/>
      <c r="XEQ30" s="116"/>
      <c r="XER30" s="116"/>
      <c r="XES30" s="116"/>
      <c r="XET30" s="116"/>
      <c r="XEU30" s="116"/>
      <c r="XEV30" s="116"/>
      <c r="XEW30" s="116"/>
      <c r="XEX30" s="116"/>
      <c r="XEY30" s="116"/>
      <c r="XEZ30" s="116"/>
      <c r="XFA30" s="116"/>
      <c r="XFB30" s="116"/>
    </row>
    <row r="31" spans="1:16382" s="42" customFormat="1" ht="124">
      <c r="A31" s="285" t="s">
        <v>102</v>
      </c>
      <c r="B31" s="286">
        <v>30</v>
      </c>
      <c r="C31" s="287" t="s">
        <v>114</v>
      </c>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c r="IT31" s="116"/>
      <c r="IU31" s="116"/>
      <c r="IV31" s="116"/>
      <c r="IW31" s="116"/>
      <c r="IX31" s="116"/>
      <c r="IY31" s="116"/>
      <c r="IZ31" s="116"/>
      <c r="JA31" s="116"/>
      <c r="JB31" s="116"/>
      <c r="JC31" s="116"/>
      <c r="JD31" s="116"/>
      <c r="JE31" s="116"/>
      <c r="JF31" s="116"/>
      <c r="JG31" s="116"/>
      <c r="JH31" s="116"/>
      <c r="JI31" s="116"/>
      <c r="JJ31" s="116"/>
      <c r="JK31" s="116"/>
      <c r="JL31" s="116"/>
      <c r="JM31" s="116"/>
      <c r="JN31" s="116"/>
      <c r="JO31" s="116"/>
      <c r="JP31" s="116"/>
      <c r="JQ31" s="116"/>
      <c r="JR31" s="116"/>
      <c r="JS31" s="116"/>
      <c r="JT31" s="116"/>
      <c r="JU31" s="116"/>
      <c r="JV31" s="116"/>
      <c r="JW31" s="116"/>
      <c r="JX31" s="116"/>
      <c r="JY31" s="116"/>
      <c r="JZ31" s="116"/>
      <c r="KA31" s="116"/>
      <c r="KB31" s="116"/>
      <c r="KC31" s="116"/>
      <c r="KD31" s="116"/>
      <c r="KE31" s="116"/>
      <c r="KF31" s="116"/>
      <c r="KG31" s="116"/>
      <c r="KH31" s="116"/>
      <c r="KI31" s="116"/>
      <c r="KJ31" s="116"/>
      <c r="KK31" s="116"/>
      <c r="KL31" s="116"/>
      <c r="KM31" s="116"/>
      <c r="KN31" s="116"/>
      <c r="KO31" s="116"/>
      <c r="KP31" s="116"/>
      <c r="KQ31" s="116"/>
      <c r="KR31" s="116"/>
      <c r="KS31" s="116"/>
      <c r="KT31" s="116"/>
      <c r="KU31" s="116"/>
      <c r="KV31" s="116"/>
      <c r="KW31" s="116"/>
      <c r="KX31" s="116"/>
      <c r="KY31" s="116"/>
      <c r="KZ31" s="116"/>
      <c r="LA31" s="116"/>
      <c r="LB31" s="116"/>
      <c r="LC31" s="116"/>
      <c r="LD31" s="116"/>
      <c r="LE31" s="116"/>
      <c r="LF31" s="116"/>
      <c r="LG31" s="116"/>
      <c r="LH31" s="116"/>
      <c r="LI31" s="116"/>
      <c r="LJ31" s="116"/>
      <c r="LK31" s="116"/>
      <c r="LL31" s="116"/>
      <c r="LM31" s="116"/>
      <c r="LN31" s="116"/>
      <c r="LO31" s="116"/>
      <c r="LP31" s="116"/>
      <c r="LQ31" s="116"/>
      <c r="LR31" s="116"/>
      <c r="LS31" s="116"/>
      <c r="LT31" s="116"/>
      <c r="LU31" s="116"/>
      <c r="LV31" s="116"/>
      <c r="LW31" s="116"/>
      <c r="LX31" s="116"/>
      <c r="LY31" s="116"/>
      <c r="LZ31" s="116"/>
      <c r="MA31" s="116"/>
      <c r="MB31" s="116"/>
      <c r="MC31" s="116"/>
      <c r="MD31" s="116"/>
      <c r="ME31" s="116"/>
      <c r="MF31" s="116"/>
      <c r="MG31" s="116"/>
      <c r="MH31" s="116"/>
      <c r="MI31" s="116"/>
      <c r="MJ31" s="116"/>
      <c r="MK31" s="116"/>
      <c r="ML31" s="116"/>
      <c r="MM31" s="116"/>
      <c r="MN31" s="116"/>
      <c r="MO31" s="116"/>
      <c r="MP31" s="116"/>
      <c r="MQ31" s="116"/>
      <c r="MR31" s="116"/>
      <c r="MS31" s="116"/>
      <c r="MT31" s="116"/>
      <c r="MU31" s="116"/>
      <c r="MV31" s="116"/>
      <c r="MW31" s="116"/>
      <c r="MX31" s="116"/>
      <c r="MY31" s="116"/>
      <c r="MZ31" s="116"/>
      <c r="NA31" s="116"/>
      <c r="NB31" s="116"/>
      <c r="NC31" s="116"/>
      <c r="ND31" s="116"/>
      <c r="NE31" s="116"/>
      <c r="NF31" s="116"/>
      <c r="NG31" s="116"/>
      <c r="NH31" s="116"/>
      <c r="NI31" s="116"/>
      <c r="NJ31" s="116"/>
      <c r="NK31" s="116"/>
      <c r="NL31" s="116"/>
      <c r="NM31" s="116"/>
      <c r="NN31" s="116"/>
      <c r="NO31" s="116"/>
      <c r="NP31" s="116"/>
      <c r="NQ31" s="116"/>
      <c r="NR31" s="116"/>
      <c r="NS31" s="116"/>
      <c r="NT31" s="116"/>
      <c r="NU31" s="116"/>
      <c r="NV31" s="116"/>
      <c r="NW31" s="116"/>
      <c r="NX31" s="116"/>
      <c r="NY31" s="116"/>
      <c r="NZ31" s="116"/>
      <c r="OA31" s="116"/>
      <c r="OB31" s="116"/>
      <c r="OC31" s="116"/>
      <c r="OD31" s="116"/>
      <c r="OE31" s="116"/>
      <c r="OF31" s="116"/>
      <c r="OG31" s="116"/>
      <c r="OH31" s="116"/>
      <c r="OI31" s="116"/>
      <c r="OJ31" s="116"/>
      <c r="OK31" s="116"/>
      <c r="OL31" s="116"/>
      <c r="OM31" s="116"/>
      <c r="ON31" s="116"/>
      <c r="OO31" s="116"/>
      <c r="OP31" s="116"/>
      <c r="OQ31" s="116"/>
      <c r="OR31" s="116"/>
      <c r="OS31" s="116"/>
      <c r="OT31" s="116"/>
      <c r="OU31" s="116"/>
      <c r="OV31" s="116"/>
      <c r="OW31" s="116"/>
      <c r="OX31" s="116"/>
      <c r="OY31" s="116"/>
      <c r="OZ31" s="116"/>
      <c r="PA31" s="116"/>
      <c r="PB31" s="116"/>
      <c r="PC31" s="116"/>
      <c r="PD31" s="116"/>
      <c r="PE31" s="116"/>
      <c r="PF31" s="116"/>
      <c r="PG31" s="116"/>
      <c r="PH31" s="116"/>
      <c r="PI31" s="116"/>
      <c r="PJ31" s="116"/>
      <c r="PK31" s="116"/>
      <c r="PL31" s="116"/>
      <c r="PM31" s="116"/>
      <c r="PN31" s="116"/>
      <c r="PO31" s="116"/>
      <c r="PP31" s="116"/>
      <c r="PQ31" s="116"/>
      <c r="PR31" s="116"/>
      <c r="PS31" s="116"/>
      <c r="PT31" s="116"/>
      <c r="PU31" s="116"/>
      <c r="PV31" s="116"/>
      <c r="PW31" s="116"/>
      <c r="PX31" s="116"/>
      <c r="PY31" s="116"/>
      <c r="PZ31" s="116"/>
      <c r="QA31" s="116"/>
      <c r="QB31" s="116"/>
      <c r="QC31" s="116"/>
      <c r="QD31" s="116"/>
      <c r="QE31" s="116"/>
      <c r="QF31" s="116"/>
      <c r="QG31" s="116"/>
      <c r="QH31" s="116"/>
      <c r="QI31" s="116"/>
      <c r="QJ31" s="116"/>
      <c r="QK31" s="116"/>
      <c r="QL31" s="116"/>
      <c r="QM31" s="116"/>
      <c r="QN31" s="116"/>
      <c r="QO31" s="116"/>
      <c r="QP31" s="116"/>
      <c r="QQ31" s="116"/>
      <c r="QR31" s="116"/>
      <c r="QS31" s="116"/>
      <c r="QT31" s="116"/>
      <c r="QU31" s="116"/>
      <c r="QV31" s="116"/>
      <c r="QW31" s="116"/>
      <c r="QX31" s="116"/>
      <c r="QY31" s="116"/>
      <c r="QZ31" s="116"/>
      <c r="RA31" s="116"/>
      <c r="RB31" s="116"/>
      <c r="RC31" s="116"/>
      <c r="RD31" s="116"/>
      <c r="RE31" s="116"/>
      <c r="RF31" s="116"/>
      <c r="RG31" s="116"/>
      <c r="RH31" s="116"/>
      <c r="RI31" s="116"/>
      <c r="RJ31" s="116"/>
      <c r="RK31" s="116"/>
      <c r="RL31" s="116"/>
      <c r="RM31" s="116"/>
      <c r="RN31" s="116"/>
      <c r="RO31" s="116"/>
      <c r="RP31" s="116"/>
      <c r="RQ31" s="116"/>
      <c r="RR31" s="116"/>
      <c r="RS31" s="116"/>
      <c r="RT31" s="116"/>
      <c r="RU31" s="116"/>
      <c r="RV31" s="116"/>
      <c r="RW31" s="116"/>
      <c r="RX31" s="116"/>
      <c r="RY31" s="116"/>
      <c r="RZ31" s="116"/>
      <c r="SA31" s="116"/>
      <c r="SB31" s="116"/>
      <c r="SC31" s="116"/>
      <c r="SD31" s="116"/>
      <c r="SE31" s="116"/>
      <c r="SF31" s="116"/>
      <c r="SG31" s="116"/>
      <c r="SH31" s="116"/>
      <c r="SI31" s="116"/>
      <c r="SJ31" s="116"/>
      <c r="SK31" s="116"/>
      <c r="SL31" s="116"/>
      <c r="SM31" s="116"/>
      <c r="SN31" s="116"/>
      <c r="SO31" s="116"/>
      <c r="SP31" s="116"/>
      <c r="SQ31" s="116"/>
      <c r="SR31" s="116"/>
      <c r="SS31" s="116"/>
      <c r="ST31" s="116"/>
      <c r="SU31" s="116"/>
      <c r="SV31" s="116"/>
      <c r="SW31" s="116"/>
      <c r="SX31" s="116"/>
      <c r="SY31" s="116"/>
      <c r="SZ31" s="116"/>
      <c r="TA31" s="116"/>
      <c r="TB31" s="116"/>
      <c r="TC31" s="116"/>
      <c r="TD31" s="116"/>
      <c r="TE31" s="116"/>
      <c r="TF31" s="116"/>
      <c r="TG31" s="116"/>
      <c r="TH31" s="116"/>
      <c r="TI31" s="116"/>
      <c r="TJ31" s="116"/>
      <c r="TK31" s="116"/>
      <c r="TL31" s="116"/>
      <c r="TM31" s="116"/>
      <c r="TN31" s="116"/>
      <c r="TO31" s="116"/>
      <c r="TP31" s="116"/>
      <c r="TQ31" s="116"/>
      <c r="TR31" s="116"/>
      <c r="TS31" s="116"/>
      <c r="TT31" s="116"/>
      <c r="TU31" s="116"/>
      <c r="TV31" s="116"/>
      <c r="TW31" s="116"/>
      <c r="TX31" s="116"/>
      <c r="TY31" s="116"/>
      <c r="TZ31" s="116"/>
      <c r="UA31" s="116"/>
      <c r="UB31" s="116"/>
      <c r="UC31" s="116"/>
      <c r="UD31" s="116"/>
      <c r="UE31" s="116"/>
      <c r="UF31" s="116"/>
      <c r="UG31" s="116"/>
      <c r="UH31" s="116"/>
      <c r="UI31" s="116"/>
      <c r="UJ31" s="116"/>
      <c r="UK31" s="116"/>
      <c r="UL31" s="116"/>
      <c r="UM31" s="116"/>
      <c r="UN31" s="116"/>
      <c r="UO31" s="116"/>
      <c r="UP31" s="116"/>
      <c r="UQ31" s="116"/>
      <c r="UR31" s="116"/>
      <c r="US31" s="116"/>
      <c r="UT31" s="116"/>
      <c r="UU31" s="116"/>
      <c r="UV31" s="116"/>
      <c r="UW31" s="116"/>
      <c r="UX31" s="116"/>
      <c r="UY31" s="116"/>
      <c r="UZ31" s="116"/>
      <c r="VA31" s="116"/>
      <c r="VB31" s="116"/>
      <c r="VC31" s="116"/>
      <c r="VD31" s="116"/>
      <c r="VE31" s="116"/>
      <c r="VF31" s="116"/>
      <c r="VG31" s="116"/>
      <c r="VH31" s="116"/>
      <c r="VI31" s="116"/>
      <c r="VJ31" s="116"/>
      <c r="VK31" s="116"/>
      <c r="VL31" s="116"/>
      <c r="VM31" s="116"/>
      <c r="VN31" s="116"/>
      <c r="VO31" s="116"/>
      <c r="VP31" s="116"/>
      <c r="VQ31" s="116"/>
      <c r="VR31" s="116"/>
      <c r="VS31" s="116"/>
      <c r="VT31" s="116"/>
      <c r="VU31" s="116"/>
      <c r="VV31" s="116"/>
      <c r="VW31" s="116"/>
      <c r="VX31" s="116"/>
      <c r="VY31" s="116"/>
      <c r="VZ31" s="116"/>
      <c r="WA31" s="116"/>
      <c r="WB31" s="116"/>
      <c r="WC31" s="116"/>
      <c r="WD31" s="116"/>
      <c r="WE31" s="116"/>
      <c r="WF31" s="116"/>
      <c r="WG31" s="116"/>
      <c r="WH31" s="116"/>
      <c r="WI31" s="116"/>
      <c r="WJ31" s="116"/>
      <c r="WK31" s="116"/>
      <c r="WL31" s="116"/>
      <c r="WM31" s="116"/>
      <c r="WN31" s="116"/>
      <c r="WO31" s="116"/>
      <c r="WP31" s="116"/>
      <c r="WQ31" s="116"/>
      <c r="WR31" s="116"/>
      <c r="WS31" s="116"/>
      <c r="WT31" s="116"/>
      <c r="WU31" s="116"/>
      <c r="WV31" s="116"/>
      <c r="WW31" s="116"/>
      <c r="WX31" s="116"/>
      <c r="WY31" s="116"/>
      <c r="WZ31" s="116"/>
      <c r="XA31" s="116"/>
      <c r="XB31" s="116"/>
      <c r="XC31" s="116"/>
      <c r="XD31" s="116"/>
      <c r="XE31" s="116"/>
      <c r="XF31" s="116"/>
      <c r="XG31" s="116"/>
      <c r="XH31" s="116"/>
      <c r="XI31" s="116"/>
      <c r="XJ31" s="116"/>
      <c r="XK31" s="116"/>
      <c r="XL31" s="116"/>
      <c r="XM31" s="116"/>
      <c r="XN31" s="116"/>
      <c r="XO31" s="116"/>
      <c r="XP31" s="116"/>
      <c r="XQ31" s="116"/>
      <c r="XR31" s="116"/>
      <c r="XS31" s="116"/>
      <c r="XT31" s="116"/>
      <c r="XU31" s="116"/>
      <c r="XV31" s="116"/>
      <c r="XW31" s="116"/>
      <c r="XX31" s="116"/>
      <c r="XY31" s="116"/>
      <c r="XZ31" s="116"/>
      <c r="YA31" s="116"/>
      <c r="YB31" s="116"/>
      <c r="YC31" s="116"/>
      <c r="YD31" s="116"/>
      <c r="YE31" s="116"/>
      <c r="YF31" s="116"/>
      <c r="YG31" s="116"/>
      <c r="YH31" s="116"/>
      <c r="YI31" s="116"/>
      <c r="YJ31" s="116"/>
      <c r="YK31" s="116"/>
      <c r="YL31" s="116"/>
      <c r="YM31" s="116"/>
      <c r="YN31" s="116"/>
      <c r="YO31" s="116"/>
      <c r="YP31" s="116"/>
      <c r="YQ31" s="116"/>
      <c r="YR31" s="116"/>
      <c r="YS31" s="116"/>
      <c r="YT31" s="116"/>
      <c r="YU31" s="116"/>
      <c r="YV31" s="116"/>
      <c r="YW31" s="116"/>
      <c r="YX31" s="116"/>
      <c r="YY31" s="116"/>
      <c r="YZ31" s="116"/>
      <c r="ZA31" s="116"/>
      <c r="ZB31" s="116"/>
      <c r="ZC31" s="116"/>
      <c r="ZD31" s="116"/>
      <c r="ZE31" s="116"/>
      <c r="ZF31" s="116"/>
      <c r="ZG31" s="116"/>
      <c r="ZH31" s="116"/>
      <c r="ZI31" s="116"/>
      <c r="ZJ31" s="116"/>
      <c r="ZK31" s="116"/>
      <c r="ZL31" s="116"/>
      <c r="ZM31" s="116"/>
      <c r="ZN31" s="116"/>
      <c r="ZO31" s="116"/>
      <c r="ZP31" s="116"/>
      <c r="ZQ31" s="116"/>
      <c r="ZR31" s="116"/>
      <c r="ZS31" s="116"/>
      <c r="ZT31" s="116"/>
      <c r="ZU31" s="116"/>
      <c r="ZV31" s="116"/>
      <c r="ZW31" s="116"/>
      <c r="ZX31" s="116"/>
      <c r="ZY31" s="116"/>
      <c r="ZZ31" s="116"/>
      <c r="AAA31" s="116"/>
      <c r="AAB31" s="116"/>
      <c r="AAC31" s="116"/>
      <c r="AAD31" s="116"/>
      <c r="AAE31" s="116"/>
      <c r="AAF31" s="116"/>
      <c r="AAG31" s="116"/>
      <c r="AAH31" s="116"/>
      <c r="AAI31" s="116"/>
      <c r="AAJ31" s="116"/>
      <c r="AAK31" s="116"/>
      <c r="AAL31" s="116"/>
      <c r="AAM31" s="116"/>
      <c r="AAN31" s="116"/>
      <c r="AAO31" s="116"/>
      <c r="AAP31" s="116"/>
      <c r="AAQ31" s="116"/>
      <c r="AAR31" s="116"/>
      <c r="AAS31" s="116"/>
      <c r="AAT31" s="116"/>
      <c r="AAU31" s="116"/>
      <c r="AAV31" s="116"/>
      <c r="AAW31" s="116"/>
      <c r="AAX31" s="116"/>
      <c r="AAY31" s="116"/>
      <c r="AAZ31" s="116"/>
      <c r="ABA31" s="116"/>
      <c r="ABB31" s="116"/>
      <c r="ABC31" s="116"/>
      <c r="ABD31" s="116"/>
      <c r="ABE31" s="116"/>
      <c r="ABF31" s="116"/>
      <c r="ABG31" s="116"/>
      <c r="ABH31" s="116"/>
      <c r="ABI31" s="116"/>
      <c r="ABJ31" s="116"/>
      <c r="ABK31" s="116"/>
      <c r="ABL31" s="116"/>
      <c r="ABM31" s="116"/>
      <c r="ABN31" s="116"/>
      <c r="ABO31" s="116"/>
      <c r="ABP31" s="116"/>
      <c r="ABQ31" s="116"/>
      <c r="ABR31" s="116"/>
      <c r="ABS31" s="116"/>
      <c r="ABT31" s="116"/>
      <c r="ABU31" s="116"/>
      <c r="ABV31" s="116"/>
      <c r="ABW31" s="116"/>
      <c r="ABX31" s="116"/>
      <c r="ABY31" s="116"/>
      <c r="ABZ31" s="116"/>
      <c r="ACA31" s="116"/>
      <c r="ACB31" s="116"/>
      <c r="ACC31" s="116"/>
      <c r="ACD31" s="116"/>
      <c r="ACE31" s="116"/>
      <c r="ACF31" s="116"/>
      <c r="ACG31" s="116"/>
      <c r="ACH31" s="116"/>
      <c r="ACI31" s="116"/>
      <c r="ACJ31" s="116"/>
      <c r="ACK31" s="116"/>
      <c r="ACL31" s="116"/>
      <c r="ACM31" s="116"/>
      <c r="ACN31" s="116"/>
      <c r="ACO31" s="116"/>
      <c r="ACP31" s="116"/>
      <c r="ACQ31" s="116"/>
      <c r="ACR31" s="116"/>
      <c r="ACS31" s="116"/>
      <c r="ACT31" s="116"/>
      <c r="ACU31" s="116"/>
      <c r="ACV31" s="116"/>
      <c r="ACW31" s="116"/>
      <c r="ACX31" s="116"/>
      <c r="ACY31" s="116"/>
      <c r="ACZ31" s="116"/>
      <c r="ADA31" s="116"/>
      <c r="ADB31" s="116"/>
      <c r="ADC31" s="116"/>
      <c r="ADD31" s="116"/>
      <c r="ADE31" s="116"/>
      <c r="ADF31" s="116"/>
      <c r="ADG31" s="116"/>
      <c r="ADH31" s="116"/>
      <c r="ADI31" s="116"/>
      <c r="ADJ31" s="116"/>
      <c r="ADK31" s="116"/>
      <c r="ADL31" s="116"/>
      <c r="ADM31" s="116"/>
      <c r="ADN31" s="116"/>
      <c r="ADO31" s="116"/>
      <c r="ADP31" s="116"/>
      <c r="ADQ31" s="116"/>
      <c r="ADR31" s="116"/>
      <c r="ADS31" s="116"/>
      <c r="ADT31" s="116"/>
      <c r="ADU31" s="116"/>
      <c r="ADV31" s="116"/>
      <c r="ADW31" s="116"/>
      <c r="ADX31" s="116"/>
      <c r="ADY31" s="116"/>
      <c r="ADZ31" s="116"/>
      <c r="AEA31" s="116"/>
      <c r="AEB31" s="116"/>
      <c r="AEC31" s="116"/>
      <c r="AED31" s="116"/>
      <c r="AEE31" s="116"/>
      <c r="AEF31" s="116"/>
      <c r="AEG31" s="116"/>
      <c r="AEH31" s="116"/>
      <c r="AEI31" s="116"/>
      <c r="AEJ31" s="116"/>
      <c r="AEK31" s="116"/>
      <c r="AEL31" s="116"/>
      <c r="AEM31" s="116"/>
      <c r="AEN31" s="116"/>
      <c r="AEO31" s="116"/>
      <c r="AEP31" s="116"/>
      <c r="AEQ31" s="116"/>
      <c r="AER31" s="116"/>
      <c r="AES31" s="116"/>
      <c r="AET31" s="116"/>
      <c r="AEU31" s="116"/>
      <c r="AEV31" s="116"/>
      <c r="AEW31" s="116"/>
      <c r="AEX31" s="116"/>
      <c r="AEY31" s="116"/>
      <c r="AEZ31" s="116"/>
      <c r="AFA31" s="116"/>
      <c r="AFB31" s="116"/>
      <c r="AFC31" s="116"/>
      <c r="AFD31" s="116"/>
      <c r="AFE31" s="116"/>
      <c r="AFF31" s="116"/>
      <c r="AFG31" s="116"/>
      <c r="AFH31" s="116"/>
      <c r="AFI31" s="116"/>
      <c r="AFJ31" s="116"/>
      <c r="AFK31" s="116"/>
      <c r="AFL31" s="116"/>
      <c r="AFM31" s="116"/>
      <c r="AFN31" s="116"/>
      <c r="AFO31" s="116"/>
      <c r="AFP31" s="116"/>
      <c r="AFQ31" s="116"/>
      <c r="AFR31" s="116"/>
      <c r="AFS31" s="116"/>
      <c r="AFT31" s="116"/>
      <c r="AFU31" s="116"/>
      <c r="AFV31" s="116"/>
      <c r="AFW31" s="116"/>
      <c r="AFX31" s="116"/>
      <c r="AFY31" s="116"/>
      <c r="AFZ31" s="116"/>
      <c r="AGA31" s="116"/>
      <c r="AGB31" s="116"/>
      <c r="AGC31" s="116"/>
      <c r="AGD31" s="116"/>
      <c r="AGE31" s="116"/>
      <c r="AGF31" s="116"/>
      <c r="AGG31" s="116"/>
      <c r="AGH31" s="116"/>
      <c r="AGI31" s="116"/>
      <c r="AGJ31" s="116"/>
      <c r="AGK31" s="116"/>
      <c r="AGL31" s="116"/>
      <c r="AGM31" s="116"/>
      <c r="AGN31" s="116"/>
      <c r="AGO31" s="116"/>
      <c r="AGP31" s="116"/>
      <c r="AGQ31" s="116"/>
      <c r="AGR31" s="116"/>
      <c r="AGS31" s="116"/>
      <c r="AGT31" s="116"/>
      <c r="AGU31" s="116"/>
      <c r="AGV31" s="116"/>
      <c r="AGW31" s="116"/>
      <c r="AGX31" s="116"/>
      <c r="AGY31" s="116"/>
      <c r="AGZ31" s="116"/>
      <c r="AHA31" s="116"/>
      <c r="AHB31" s="116"/>
      <c r="AHC31" s="116"/>
      <c r="AHD31" s="116"/>
      <c r="AHE31" s="116"/>
      <c r="AHF31" s="116"/>
      <c r="AHG31" s="116"/>
      <c r="AHH31" s="116"/>
      <c r="AHI31" s="116"/>
      <c r="AHJ31" s="116"/>
      <c r="AHK31" s="116"/>
      <c r="AHL31" s="116"/>
      <c r="AHM31" s="116"/>
      <c r="AHN31" s="116"/>
      <c r="AHO31" s="116"/>
      <c r="AHP31" s="116"/>
      <c r="AHQ31" s="116"/>
      <c r="AHR31" s="116"/>
      <c r="AHS31" s="116"/>
      <c r="AHT31" s="116"/>
      <c r="AHU31" s="116"/>
      <c r="AHV31" s="116"/>
      <c r="AHW31" s="116"/>
      <c r="AHX31" s="116"/>
      <c r="AHY31" s="116"/>
      <c r="AHZ31" s="116"/>
      <c r="AIA31" s="116"/>
      <c r="AIB31" s="116"/>
      <c r="AIC31" s="116"/>
      <c r="AID31" s="116"/>
      <c r="AIE31" s="116"/>
      <c r="AIF31" s="116"/>
      <c r="AIG31" s="116"/>
      <c r="AIH31" s="116"/>
      <c r="AII31" s="116"/>
      <c r="AIJ31" s="116"/>
      <c r="AIK31" s="116"/>
      <c r="AIL31" s="116"/>
      <c r="AIM31" s="116"/>
      <c r="AIN31" s="116"/>
      <c r="AIO31" s="116"/>
      <c r="AIP31" s="116"/>
      <c r="AIQ31" s="116"/>
      <c r="AIR31" s="116"/>
      <c r="AIS31" s="116"/>
      <c r="AIT31" s="116"/>
      <c r="AIU31" s="116"/>
      <c r="AIV31" s="116"/>
      <c r="AIW31" s="116"/>
      <c r="AIX31" s="116"/>
      <c r="AIY31" s="116"/>
      <c r="AIZ31" s="116"/>
      <c r="AJA31" s="116"/>
      <c r="AJB31" s="116"/>
      <c r="AJC31" s="116"/>
      <c r="AJD31" s="116"/>
      <c r="AJE31" s="116"/>
      <c r="AJF31" s="116"/>
      <c r="AJG31" s="116"/>
      <c r="AJH31" s="116"/>
      <c r="AJI31" s="116"/>
      <c r="AJJ31" s="116"/>
      <c r="AJK31" s="116"/>
      <c r="AJL31" s="116"/>
      <c r="AJM31" s="116"/>
      <c r="AJN31" s="116"/>
      <c r="AJO31" s="116"/>
      <c r="AJP31" s="116"/>
      <c r="AJQ31" s="116"/>
      <c r="AJR31" s="116"/>
      <c r="AJS31" s="116"/>
      <c r="AJT31" s="116"/>
      <c r="AJU31" s="116"/>
      <c r="AJV31" s="116"/>
      <c r="AJW31" s="116"/>
      <c r="AJX31" s="116"/>
      <c r="AJY31" s="116"/>
      <c r="AJZ31" s="116"/>
      <c r="AKA31" s="116"/>
      <c r="AKB31" s="116"/>
      <c r="AKC31" s="116"/>
      <c r="AKD31" s="116"/>
      <c r="AKE31" s="116"/>
      <c r="AKF31" s="116"/>
      <c r="AKG31" s="116"/>
      <c r="AKH31" s="116"/>
      <c r="AKI31" s="116"/>
      <c r="AKJ31" s="116"/>
      <c r="AKK31" s="116"/>
      <c r="AKL31" s="116"/>
      <c r="AKM31" s="116"/>
      <c r="AKN31" s="116"/>
      <c r="AKO31" s="116"/>
      <c r="AKP31" s="116"/>
      <c r="AKQ31" s="116"/>
      <c r="AKR31" s="116"/>
      <c r="AKS31" s="116"/>
      <c r="AKT31" s="116"/>
      <c r="AKU31" s="116"/>
      <c r="AKV31" s="116"/>
      <c r="AKW31" s="116"/>
      <c r="AKX31" s="116"/>
      <c r="AKY31" s="116"/>
      <c r="AKZ31" s="116"/>
      <c r="ALA31" s="116"/>
      <c r="ALB31" s="116"/>
      <c r="ALC31" s="116"/>
      <c r="ALD31" s="116"/>
      <c r="ALE31" s="116"/>
      <c r="ALF31" s="116"/>
      <c r="ALG31" s="116"/>
      <c r="ALH31" s="116"/>
      <c r="ALI31" s="116"/>
      <c r="ALJ31" s="116"/>
      <c r="ALK31" s="116"/>
      <c r="ALL31" s="116"/>
      <c r="ALM31" s="116"/>
      <c r="ALN31" s="116"/>
      <c r="ALO31" s="116"/>
      <c r="ALP31" s="116"/>
      <c r="ALQ31" s="116"/>
      <c r="ALR31" s="116"/>
      <c r="ALS31" s="116"/>
      <c r="ALT31" s="116"/>
      <c r="ALU31" s="116"/>
      <c r="ALV31" s="116"/>
      <c r="ALW31" s="116"/>
      <c r="ALX31" s="116"/>
      <c r="ALY31" s="116"/>
      <c r="ALZ31" s="116"/>
      <c r="AMA31" s="116"/>
      <c r="AMB31" s="116"/>
      <c r="AMC31" s="116"/>
      <c r="AMD31" s="116"/>
      <c r="AME31" s="116"/>
      <c r="AMF31" s="116"/>
      <c r="AMG31" s="116"/>
      <c r="AMH31" s="116"/>
      <c r="AMI31" s="116"/>
      <c r="AMJ31" s="116"/>
      <c r="AMK31" s="116"/>
      <c r="AML31" s="116"/>
      <c r="AMM31" s="116"/>
      <c r="AMN31" s="116"/>
      <c r="AMO31" s="116"/>
      <c r="AMP31" s="116"/>
      <c r="AMQ31" s="116"/>
      <c r="AMR31" s="116"/>
      <c r="AMS31" s="116"/>
      <c r="AMT31" s="116"/>
      <c r="AMU31" s="116"/>
      <c r="AMV31" s="116"/>
      <c r="AMW31" s="116"/>
      <c r="AMX31" s="116"/>
      <c r="AMY31" s="116"/>
      <c r="AMZ31" s="116"/>
      <c r="ANA31" s="116"/>
      <c r="ANB31" s="116"/>
      <c r="ANC31" s="116"/>
      <c r="AND31" s="116"/>
      <c r="ANE31" s="116"/>
      <c r="ANF31" s="116"/>
      <c r="ANG31" s="116"/>
      <c r="ANH31" s="116"/>
      <c r="ANI31" s="116"/>
      <c r="ANJ31" s="116"/>
      <c r="ANK31" s="116"/>
      <c r="ANL31" s="116"/>
      <c r="ANM31" s="116"/>
      <c r="ANN31" s="116"/>
      <c r="ANO31" s="116"/>
      <c r="ANP31" s="116"/>
      <c r="ANQ31" s="116"/>
      <c r="ANR31" s="116"/>
      <c r="ANS31" s="116"/>
      <c r="ANT31" s="116"/>
      <c r="ANU31" s="116"/>
      <c r="ANV31" s="116"/>
      <c r="ANW31" s="116"/>
      <c r="ANX31" s="116"/>
      <c r="ANY31" s="116"/>
      <c r="ANZ31" s="116"/>
      <c r="AOA31" s="116"/>
      <c r="AOB31" s="116"/>
      <c r="AOC31" s="116"/>
      <c r="AOD31" s="116"/>
      <c r="AOE31" s="116"/>
      <c r="AOF31" s="116"/>
      <c r="AOG31" s="116"/>
      <c r="AOH31" s="116"/>
      <c r="AOI31" s="116"/>
      <c r="AOJ31" s="116"/>
      <c r="AOK31" s="116"/>
      <c r="AOL31" s="116"/>
      <c r="AOM31" s="116"/>
      <c r="AON31" s="116"/>
      <c r="AOO31" s="116"/>
      <c r="AOP31" s="116"/>
      <c r="AOQ31" s="116"/>
      <c r="AOR31" s="116"/>
      <c r="AOS31" s="116"/>
      <c r="AOT31" s="116"/>
      <c r="AOU31" s="116"/>
      <c r="AOV31" s="116"/>
      <c r="AOW31" s="116"/>
      <c r="AOX31" s="116"/>
      <c r="AOY31" s="116"/>
      <c r="AOZ31" s="116"/>
      <c r="APA31" s="116"/>
      <c r="APB31" s="116"/>
      <c r="APC31" s="116"/>
      <c r="APD31" s="116"/>
      <c r="APE31" s="116"/>
      <c r="APF31" s="116"/>
      <c r="APG31" s="116"/>
      <c r="APH31" s="116"/>
      <c r="API31" s="116"/>
      <c r="APJ31" s="116"/>
      <c r="APK31" s="116"/>
      <c r="APL31" s="116"/>
      <c r="APM31" s="116"/>
      <c r="APN31" s="116"/>
      <c r="APO31" s="116"/>
      <c r="APP31" s="116"/>
      <c r="APQ31" s="116"/>
      <c r="APR31" s="116"/>
      <c r="APS31" s="116"/>
      <c r="APT31" s="116"/>
      <c r="APU31" s="116"/>
      <c r="APV31" s="116"/>
      <c r="APW31" s="116"/>
      <c r="APX31" s="116"/>
      <c r="APY31" s="116"/>
      <c r="APZ31" s="116"/>
      <c r="AQA31" s="116"/>
      <c r="AQB31" s="116"/>
      <c r="AQC31" s="116"/>
      <c r="AQD31" s="116"/>
      <c r="AQE31" s="116"/>
      <c r="AQF31" s="116"/>
      <c r="AQG31" s="116"/>
      <c r="AQH31" s="116"/>
      <c r="AQI31" s="116"/>
      <c r="AQJ31" s="116"/>
      <c r="AQK31" s="116"/>
      <c r="AQL31" s="116"/>
      <c r="AQM31" s="116"/>
      <c r="AQN31" s="116"/>
      <c r="AQO31" s="116"/>
      <c r="AQP31" s="116"/>
      <c r="AQQ31" s="116"/>
      <c r="AQR31" s="116"/>
      <c r="AQS31" s="116"/>
      <c r="AQT31" s="116"/>
      <c r="AQU31" s="116"/>
      <c r="AQV31" s="116"/>
      <c r="AQW31" s="116"/>
      <c r="AQX31" s="116"/>
      <c r="AQY31" s="116"/>
      <c r="AQZ31" s="116"/>
      <c r="ARA31" s="116"/>
      <c r="ARB31" s="116"/>
      <c r="ARC31" s="116"/>
      <c r="ARD31" s="116"/>
      <c r="ARE31" s="116"/>
      <c r="ARF31" s="116"/>
      <c r="ARG31" s="116"/>
      <c r="ARH31" s="116"/>
      <c r="ARI31" s="116"/>
      <c r="ARJ31" s="116"/>
      <c r="ARK31" s="116"/>
      <c r="ARL31" s="116"/>
      <c r="ARM31" s="116"/>
      <c r="ARN31" s="116"/>
      <c r="ARO31" s="116"/>
      <c r="ARP31" s="116"/>
      <c r="ARQ31" s="116"/>
      <c r="ARR31" s="116"/>
      <c r="ARS31" s="116"/>
      <c r="ART31" s="116"/>
      <c r="ARU31" s="116"/>
      <c r="ARV31" s="116"/>
      <c r="ARW31" s="116"/>
      <c r="ARX31" s="116"/>
      <c r="ARY31" s="116"/>
      <c r="ARZ31" s="116"/>
      <c r="ASA31" s="116"/>
      <c r="ASB31" s="116"/>
      <c r="ASC31" s="116"/>
      <c r="ASD31" s="116"/>
      <c r="ASE31" s="116"/>
      <c r="ASF31" s="116"/>
      <c r="ASG31" s="116"/>
      <c r="ASH31" s="116"/>
      <c r="ASI31" s="116"/>
      <c r="ASJ31" s="116"/>
      <c r="ASK31" s="116"/>
      <c r="ASL31" s="116"/>
      <c r="ASM31" s="116"/>
      <c r="ASN31" s="116"/>
      <c r="ASO31" s="116"/>
      <c r="ASP31" s="116"/>
      <c r="ASQ31" s="116"/>
      <c r="ASR31" s="116"/>
      <c r="ASS31" s="116"/>
      <c r="AST31" s="116"/>
      <c r="ASU31" s="116"/>
      <c r="ASV31" s="116"/>
      <c r="ASW31" s="116"/>
      <c r="ASX31" s="116"/>
      <c r="ASY31" s="116"/>
      <c r="ASZ31" s="116"/>
      <c r="ATA31" s="116"/>
      <c r="ATB31" s="116"/>
      <c r="ATC31" s="116"/>
      <c r="ATD31" s="116"/>
      <c r="ATE31" s="116"/>
      <c r="ATF31" s="116"/>
      <c r="ATG31" s="116"/>
      <c r="ATH31" s="116"/>
      <c r="ATI31" s="116"/>
      <c r="ATJ31" s="116"/>
      <c r="ATK31" s="116"/>
      <c r="ATL31" s="116"/>
      <c r="ATM31" s="116"/>
      <c r="ATN31" s="116"/>
      <c r="ATO31" s="116"/>
      <c r="ATP31" s="116"/>
      <c r="ATQ31" s="116"/>
      <c r="ATR31" s="116"/>
      <c r="ATS31" s="116"/>
      <c r="ATT31" s="116"/>
      <c r="ATU31" s="116"/>
      <c r="ATV31" s="116"/>
      <c r="ATW31" s="116"/>
      <c r="ATX31" s="116"/>
      <c r="ATY31" s="116"/>
      <c r="ATZ31" s="116"/>
      <c r="AUA31" s="116"/>
      <c r="AUB31" s="116"/>
      <c r="AUC31" s="116"/>
      <c r="AUD31" s="116"/>
      <c r="AUE31" s="116"/>
      <c r="AUF31" s="116"/>
      <c r="AUG31" s="116"/>
      <c r="AUH31" s="116"/>
      <c r="AUI31" s="116"/>
      <c r="AUJ31" s="116"/>
      <c r="AUK31" s="116"/>
      <c r="AUL31" s="116"/>
      <c r="AUM31" s="116"/>
      <c r="AUN31" s="116"/>
      <c r="AUO31" s="116"/>
      <c r="AUP31" s="116"/>
      <c r="AUQ31" s="116"/>
      <c r="AUR31" s="116"/>
      <c r="AUS31" s="116"/>
      <c r="AUT31" s="116"/>
      <c r="AUU31" s="116"/>
      <c r="AUV31" s="116"/>
      <c r="AUW31" s="116"/>
      <c r="AUX31" s="116"/>
      <c r="AUY31" s="116"/>
      <c r="AUZ31" s="116"/>
      <c r="AVA31" s="116"/>
      <c r="AVB31" s="116"/>
      <c r="AVC31" s="116"/>
      <c r="AVD31" s="116"/>
      <c r="AVE31" s="116"/>
      <c r="AVF31" s="116"/>
      <c r="AVG31" s="116"/>
      <c r="AVH31" s="116"/>
      <c r="AVI31" s="116"/>
      <c r="AVJ31" s="116"/>
      <c r="AVK31" s="116"/>
      <c r="AVL31" s="116"/>
      <c r="AVM31" s="116"/>
      <c r="AVN31" s="116"/>
      <c r="AVO31" s="116"/>
      <c r="AVP31" s="116"/>
      <c r="AVQ31" s="116"/>
      <c r="AVR31" s="116"/>
      <c r="AVS31" s="116"/>
      <c r="AVT31" s="116"/>
      <c r="AVU31" s="116"/>
      <c r="AVV31" s="116"/>
      <c r="AVW31" s="116"/>
      <c r="AVX31" s="116"/>
      <c r="AVY31" s="116"/>
      <c r="AVZ31" s="116"/>
      <c r="AWA31" s="116"/>
      <c r="AWB31" s="116"/>
      <c r="AWC31" s="116"/>
      <c r="AWD31" s="116"/>
      <c r="AWE31" s="116"/>
      <c r="AWF31" s="116"/>
      <c r="AWG31" s="116"/>
      <c r="AWH31" s="116"/>
      <c r="AWI31" s="116"/>
      <c r="AWJ31" s="116"/>
      <c r="AWK31" s="116"/>
      <c r="AWL31" s="116"/>
      <c r="AWM31" s="116"/>
      <c r="AWN31" s="116"/>
      <c r="AWO31" s="116"/>
      <c r="AWP31" s="116"/>
      <c r="AWQ31" s="116"/>
      <c r="AWR31" s="116"/>
      <c r="AWS31" s="116"/>
      <c r="AWT31" s="116"/>
      <c r="AWU31" s="116"/>
      <c r="AWV31" s="116"/>
      <c r="AWW31" s="116"/>
      <c r="AWX31" s="116"/>
      <c r="AWY31" s="116"/>
      <c r="AWZ31" s="116"/>
      <c r="AXA31" s="116"/>
      <c r="AXB31" s="116"/>
      <c r="AXC31" s="116"/>
      <c r="AXD31" s="116"/>
      <c r="AXE31" s="116"/>
      <c r="AXF31" s="116"/>
      <c r="AXG31" s="116"/>
      <c r="AXH31" s="116"/>
      <c r="AXI31" s="116"/>
      <c r="AXJ31" s="116"/>
      <c r="AXK31" s="116"/>
      <c r="AXL31" s="116"/>
      <c r="AXM31" s="116"/>
      <c r="AXN31" s="116"/>
      <c r="AXO31" s="116"/>
      <c r="AXP31" s="116"/>
      <c r="AXQ31" s="116"/>
      <c r="AXR31" s="116"/>
      <c r="AXS31" s="116"/>
      <c r="AXT31" s="116"/>
      <c r="AXU31" s="116"/>
      <c r="AXV31" s="116"/>
      <c r="AXW31" s="116"/>
      <c r="AXX31" s="116"/>
      <c r="AXY31" s="116"/>
      <c r="AXZ31" s="116"/>
      <c r="AYA31" s="116"/>
      <c r="AYB31" s="116"/>
      <c r="AYC31" s="116"/>
      <c r="AYD31" s="116"/>
      <c r="AYE31" s="116"/>
      <c r="AYF31" s="116"/>
      <c r="AYG31" s="116"/>
      <c r="AYH31" s="116"/>
      <c r="AYI31" s="116"/>
      <c r="AYJ31" s="116"/>
      <c r="AYK31" s="116"/>
      <c r="AYL31" s="116"/>
      <c r="AYM31" s="116"/>
      <c r="AYN31" s="116"/>
      <c r="AYO31" s="116"/>
      <c r="AYP31" s="116"/>
      <c r="AYQ31" s="116"/>
      <c r="AYR31" s="116"/>
      <c r="AYS31" s="116"/>
      <c r="AYT31" s="116"/>
      <c r="AYU31" s="116"/>
      <c r="AYV31" s="116"/>
      <c r="AYW31" s="116"/>
      <c r="AYX31" s="116"/>
      <c r="AYY31" s="116"/>
      <c r="AYZ31" s="116"/>
      <c r="AZA31" s="116"/>
      <c r="AZB31" s="116"/>
      <c r="AZC31" s="116"/>
      <c r="AZD31" s="116"/>
      <c r="AZE31" s="116"/>
      <c r="AZF31" s="116"/>
      <c r="AZG31" s="116"/>
      <c r="AZH31" s="116"/>
      <c r="AZI31" s="116"/>
      <c r="AZJ31" s="116"/>
      <c r="AZK31" s="116"/>
      <c r="AZL31" s="116"/>
      <c r="AZM31" s="116"/>
      <c r="AZN31" s="116"/>
      <c r="AZO31" s="116"/>
      <c r="AZP31" s="116"/>
      <c r="AZQ31" s="116"/>
      <c r="AZR31" s="116"/>
      <c r="AZS31" s="116"/>
      <c r="AZT31" s="116"/>
      <c r="AZU31" s="116"/>
      <c r="AZV31" s="116"/>
      <c r="AZW31" s="116"/>
      <c r="AZX31" s="116"/>
      <c r="AZY31" s="116"/>
      <c r="AZZ31" s="116"/>
      <c r="BAA31" s="116"/>
      <c r="BAB31" s="116"/>
      <c r="BAC31" s="116"/>
      <c r="BAD31" s="116"/>
      <c r="BAE31" s="116"/>
      <c r="BAF31" s="116"/>
      <c r="BAG31" s="116"/>
      <c r="BAH31" s="116"/>
      <c r="BAI31" s="116"/>
      <c r="BAJ31" s="116"/>
      <c r="BAK31" s="116"/>
      <c r="BAL31" s="116"/>
      <c r="BAM31" s="116"/>
      <c r="BAN31" s="116"/>
      <c r="BAO31" s="116"/>
      <c r="BAP31" s="116"/>
      <c r="BAQ31" s="116"/>
      <c r="BAR31" s="116"/>
      <c r="BAS31" s="116"/>
      <c r="BAT31" s="116"/>
      <c r="BAU31" s="116"/>
      <c r="BAV31" s="116"/>
      <c r="BAW31" s="116"/>
      <c r="BAX31" s="116"/>
      <c r="BAY31" s="116"/>
      <c r="BAZ31" s="116"/>
      <c r="BBA31" s="116"/>
      <c r="BBB31" s="116"/>
      <c r="BBC31" s="116"/>
      <c r="BBD31" s="116"/>
      <c r="BBE31" s="116"/>
      <c r="BBF31" s="116"/>
      <c r="BBG31" s="116"/>
      <c r="BBH31" s="116"/>
      <c r="BBI31" s="116"/>
      <c r="BBJ31" s="116"/>
      <c r="BBK31" s="116"/>
      <c r="BBL31" s="116"/>
      <c r="BBM31" s="116"/>
      <c r="BBN31" s="116"/>
      <c r="BBO31" s="116"/>
      <c r="BBP31" s="116"/>
      <c r="BBQ31" s="116"/>
      <c r="BBR31" s="116"/>
      <c r="BBS31" s="116"/>
      <c r="BBT31" s="116"/>
      <c r="BBU31" s="116"/>
      <c r="BBV31" s="116"/>
      <c r="BBW31" s="116"/>
      <c r="BBX31" s="116"/>
      <c r="BBY31" s="116"/>
      <c r="BBZ31" s="116"/>
      <c r="BCA31" s="116"/>
      <c r="BCB31" s="116"/>
      <c r="BCC31" s="116"/>
      <c r="BCD31" s="116"/>
      <c r="BCE31" s="116"/>
      <c r="BCF31" s="116"/>
      <c r="BCG31" s="116"/>
      <c r="BCH31" s="116"/>
      <c r="BCI31" s="116"/>
      <c r="BCJ31" s="116"/>
      <c r="BCK31" s="116"/>
      <c r="BCL31" s="116"/>
      <c r="BCM31" s="116"/>
      <c r="BCN31" s="116"/>
      <c r="BCO31" s="116"/>
      <c r="BCP31" s="116"/>
      <c r="BCQ31" s="116"/>
      <c r="BCR31" s="116"/>
      <c r="BCS31" s="116"/>
      <c r="BCT31" s="116"/>
      <c r="BCU31" s="116"/>
      <c r="BCV31" s="116"/>
      <c r="BCW31" s="116"/>
      <c r="BCX31" s="116"/>
      <c r="BCY31" s="116"/>
      <c r="BCZ31" s="116"/>
      <c r="BDA31" s="116"/>
      <c r="BDB31" s="116"/>
      <c r="BDC31" s="116"/>
      <c r="BDD31" s="116"/>
      <c r="BDE31" s="116"/>
      <c r="BDF31" s="116"/>
      <c r="BDG31" s="116"/>
      <c r="BDH31" s="116"/>
      <c r="BDI31" s="116"/>
      <c r="BDJ31" s="116"/>
      <c r="BDK31" s="116"/>
      <c r="BDL31" s="116"/>
      <c r="BDM31" s="116"/>
      <c r="BDN31" s="116"/>
      <c r="BDO31" s="116"/>
      <c r="BDP31" s="116"/>
      <c r="BDQ31" s="116"/>
      <c r="BDR31" s="116"/>
      <c r="BDS31" s="116"/>
      <c r="BDT31" s="116"/>
      <c r="BDU31" s="116"/>
      <c r="BDV31" s="116"/>
      <c r="BDW31" s="116"/>
      <c r="BDX31" s="116"/>
      <c r="BDY31" s="116"/>
      <c r="BDZ31" s="116"/>
      <c r="BEA31" s="116"/>
      <c r="BEB31" s="116"/>
      <c r="BEC31" s="116"/>
      <c r="BED31" s="116"/>
      <c r="BEE31" s="116"/>
      <c r="BEF31" s="116"/>
      <c r="BEG31" s="116"/>
      <c r="BEH31" s="116"/>
      <c r="BEI31" s="116"/>
      <c r="BEJ31" s="116"/>
      <c r="BEK31" s="116"/>
      <c r="BEL31" s="116"/>
      <c r="BEM31" s="116"/>
      <c r="BEN31" s="116"/>
      <c r="BEO31" s="116"/>
      <c r="BEP31" s="116"/>
      <c r="BEQ31" s="116"/>
      <c r="BER31" s="116"/>
      <c r="BES31" s="116"/>
      <c r="BET31" s="116"/>
      <c r="BEU31" s="116"/>
      <c r="BEV31" s="116"/>
      <c r="BEW31" s="116"/>
      <c r="BEX31" s="116"/>
      <c r="BEY31" s="116"/>
      <c r="BEZ31" s="116"/>
      <c r="BFA31" s="116"/>
      <c r="BFB31" s="116"/>
      <c r="BFC31" s="116"/>
      <c r="BFD31" s="116"/>
      <c r="BFE31" s="116"/>
      <c r="BFF31" s="116"/>
      <c r="BFG31" s="116"/>
      <c r="BFH31" s="116"/>
      <c r="BFI31" s="116"/>
      <c r="BFJ31" s="116"/>
      <c r="BFK31" s="116"/>
      <c r="BFL31" s="116"/>
      <c r="BFM31" s="116"/>
      <c r="BFN31" s="116"/>
      <c r="BFO31" s="116"/>
      <c r="BFP31" s="116"/>
      <c r="BFQ31" s="116"/>
      <c r="BFR31" s="116"/>
      <c r="BFS31" s="116"/>
      <c r="BFT31" s="116"/>
      <c r="BFU31" s="116"/>
      <c r="BFV31" s="116"/>
      <c r="BFW31" s="116"/>
      <c r="BFX31" s="116"/>
      <c r="BFY31" s="116"/>
      <c r="BFZ31" s="116"/>
      <c r="BGA31" s="116"/>
      <c r="BGB31" s="116"/>
      <c r="BGC31" s="116"/>
      <c r="BGD31" s="116"/>
      <c r="BGE31" s="116"/>
      <c r="BGF31" s="116"/>
      <c r="BGG31" s="116"/>
      <c r="BGH31" s="116"/>
      <c r="BGI31" s="116"/>
      <c r="BGJ31" s="116"/>
      <c r="BGK31" s="116"/>
      <c r="BGL31" s="116"/>
      <c r="BGM31" s="116"/>
      <c r="BGN31" s="116"/>
      <c r="BGO31" s="116"/>
      <c r="BGP31" s="116"/>
      <c r="BGQ31" s="116"/>
      <c r="BGR31" s="116"/>
      <c r="BGS31" s="116"/>
      <c r="BGT31" s="116"/>
      <c r="BGU31" s="116"/>
      <c r="BGV31" s="116"/>
      <c r="BGW31" s="116"/>
      <c r="BGX31" s="116"/>
      <c r="BGY31" s="116"/>
      <c r="BGZ31" s="116"/>
      <c r="BHA31" s="116"/>
      <c r="BHB31" s="116"/>
      <c r="BHC31" s="116"/>
      <c r="BHD31" s="116"/>
      <c r="BHE31" s="116"/>
      <c r="BHF31" s="116"/>
      <c r="BHG31" s="116"/>
      <c r="BHH31" s="116"/>
      <c r="BHI31" s="116"/>
      <c r="BHJ31" s="116"/>
      <c r="BHK31" s="116"/>
      <c r="BHL31" s="116"/>
      <c r="BHM31" s="116"/>
      <c r="BHN31" s="116"/>
      <c r="BHO31" s="116"/>
      <c r="BHP31" s="116"/>
      <c r="BHQ31" s="116"/>
      <c r="BHR31" s="116"/>
      <c r="BHS31" s="116"/>
      <c r="BHT31" s="116"/>
      <c r="BHU31" s="116"/>
      <c r="BHV31" s="116"/>
      <c r="BHW31" s="116"/>
      <c r="BHX31" s="116"/>
      <c r="BHY31" s="116"/>
      <c r="BHZ31" s="116"/>
      <c r="BIA31" s="116"/>
      <c r="BIB31" s="116"/>
      <c r="BIC31" s="116"/>
      <c r="BID31" s="116"/>
      <c r="BIE31" s="116"/>
      <c r="BIF31" s="116"/>
      <c r="BIG31" s="116"/>
      <c r="BIH31" s="116"/>
      <c r="BII31" s="116"/>
      <c r="BIJ31" s="116"/>
      <c r="BIK31" s="116"/>
      <c r="BIL31" s="116"/>
      <c r="BIM31" s="116"/>
      <c r="BIN31" s="116"/>
      <c r="BIO31" s="116"/>
      <c r="BIP31" s="116"/>
      <c r="BIQ31" s="116"/>
      <c r="BIR31" s="116"/>
      <c r="BIS31" s="116"/>
      <c r="BIT31" s="116"/>
      <c r="BIU31" s="116"/>
      <c r="BIV31" s="116"/>
      <c r="BIW31" s="116"/>
      <c r="BIX31" s="116"/>
      <c r="BIY31" s="116"/>
      <c r="BIZ31" s="116"/>
      <c r="BJA31" s="116"/>
      <c r="BJB31" s="116"/>
      <c r="BJC31" s="116"/>
      <c r="BJD31" s="116"/>
      <c r="BJE31" s="116"/>
      <c r="BJF31" s="116"/>
      <c r="BJG31" s="116"/>
      <c r="BJH31" s="116"/>
      <c r="BJI31" s="116"/>
      <c r="BJJ31" s="116"/>
      <c r="BJK31" s="116"/>
      <c r="BJL31" s="116"/>
      <c r="BJM31" s="116"/>
      <c r="BJN31" s="116"/>
      <c r="BJO31" s="116"/>
      <c r="BJP31" s="116"/>
      <c r="BJQ31" s="116"/>
      <c r="BJR31" s="116"/>
      <c r="BJS31" s="116"/>
      <c r="BJT31" s="116"/>
      <c r="BJU31" s="116"/>
      <c r="BJV31" s="116"/>
      <c r="BJW31" s="116"/>
      <c r="BJX31" s="116"/>
      <c r="BJY31" s="116"/>
      <c r="BJZ31" s="116"/>
      <c r="BKA31" s="116"/>
      <c r="BKB31" s="116"/>
      <c r="BKC31" s="116"/>
      <c r="BKD31" s="116"/>
      <c r="BKE31" s="116"/>
      <c r="BKF31" s="116"/>
      <c r="BKG31" s="116"/>
      <c r="BKH31" s="116"/>
      <c r="BKI31" s="116"/>
      <c r="BKJ31" s="116"/>
      <c r="BKK31" s="116"/>
      <c r="BKL31" s="116"/>
      <c r="BKM31" s="116"/>
      <c r="BKN31" s="116"/>
      <c r="BKO31" s="116"/>
      <c r="BKP31" s="116"/>
      <c r="BKQ31" s="116"/>
      <c r="BKR31" s="116"/>
      <c r="BKS31" s="116"/>
      <c r="BKT31" s="116"/>
      <c r="BKU31" s="116"/>
      <c r="BKV31" s="116"/>
      <c r="BKW31" s="116"/>
      <c r="BKX31" s="116"/>
      <c r="BKY31" s="116"/>
      <c r="BKZ31" s="116"/>
      <c r="BLA31" s="116"/>
      <c r="BLB31" s="116"/>
      <c r="BLC31" s="116"/>
      <c r="BLD31" s="116"/>
      <c r="BLE31" s="116"/>
      <c r="BLF31" s="116"/>
      <c r="BLG31" s="116"/>
      <c r="BLH31" s="116"/>
      <c r="BLI31" s="116"/>
      <c r="BLJ31" s="116"/>
      <c r="BLK31" s="116"/>
      <c r="BLL31" s="116"/>
      <c r="BLM31" s="116"/>
      <c r="BLN31" s="116"/>
      <c r="BLO31" s="116"/>
      <c r="BLP31" s="116"/>
      <c r="BLQ31" s="116"/>
      <c r="BLR31" s="116"/>
      <c r="BLS31" s="116"/>
      <c r="BLT31" s="116"/>
      <c r="BLU31" s="116"/>
      <c r="BLV31" s="116"/>
      <c r="BLW31" s="116"/>
      <c r="BLX31" s="116"/>
      <c r="BLY31" s="116"/>
      <c r="BLZ31" s="116"/>
      <c r="BMA31" s="116"/>
      <c r="BMB31" s="116"/>
      <c r="BMC31" s="116"/>
      <c r="BMD31" s="116"/>
      <c r="BME31" s="116"/>
      <c r="BMF31" s="116"/>
      <c r="BMG31" s="116"/>
      <c r="BMH31" s="116"/>
      <c r="BMI31" s="116"/>
      <c r="BMJ31" s="116"/>
      <c r="BMK31" s="116"/>
      <c r="BML31" s="116"/>
      <c r="BMM31" s="116"/>
      <c r="BMN31" s="116"/>
      <c r="BMO31" s="116"/>
      <c r="BMP31" s="116"/>
      <c r="BMQ31" s="116"/>
      <c r="BMR31" s="116"/>
      <c r="BMS31" s="116"/>
      <c r="BMT31" s="116"/>
      <c r="BMU31" s="116"/>
      <c r="BMV31" s="116"/>
      <c r="BMW31" s="116"/>
      <c r="BMX31" s="116"/>
      <c r="BMY31" s="116"/>
      <c r="BMZ31" s="116"/>
      <c r="BNA31" s="116"/>
      <c r="BNB31" s="116"/>
      <c r="BNC31" s="116"/>
      <c r="BND31" s="116"/>
      <c r="BNE31" s="116"/>
      <c r="BNF31" s="116"/>
      <c r="BNG31" s="116"/>
      <c r="BNH31" s="116"/>
      <c r="BNI31" s="116"/>
      <c r="BNJ31" s="116"/>
      <c r="BNK31" s="116"/>
      <c r="BNL31" s="116"/>
      <c r="BNM31" s="116"/>
      <c r="BNN31" s="116"/>
      <c r="BNO31" s="116"/>
      <c r="BNP31" s="116"/>
      <c r="BNQ31" s="116"/>
      <c r="BNR31" s="116"/>
      <c r="BNS31" s="116"/>
      <c r="BNT31" s="116"/>
      <c r="BNU31" s="116"/>
      <c r="BNV31" s="116"/>
      <c r="BNW31" s="116"/>
      <c r="BNX31" s="116"/>
      <c r="BNY31" s="116"/>
      <c r="BNZ31" s="116"/>
      <c r="BOA31" s="116"/>
      <c r="BOB31" s="116"/>
      <c r="BOC31" s="116"/>
      <c r="BOD31" s="116"/>
      <c r="BOE31" s="116"/>
      <c r="BOF31" s="116"/>
      <c r="BOG31" s="116"/>
      <c r="BOH31" s="116"/>
      <c r="BOI31" s="116"/>
      <c r="BOJ31" s="116"/>
      <c r="BOK31" s="116"/>
      <c r="BOL31" s="116"/>
      <c r="BOM31" s="116"/>
      <c r="BON31" s="116"/>
      <c r="BOO31" s="116"/>
      <c r="BOP31" s="116"/>
      <c r="BOQ31" s="116"/>
      <c r="BOR31" s="116"/>
      <c r="BOS31" s="116"/>
      <c r="BOT31" s="116"/>
      <c r="BOU31" s="116"/>
      <c r="BOV31" s="116"/>
      <c r="BOW31" s="116"/>
      <c r="BOX31" s="116"/>
      <c r="BOY31" s="116"/>
      <c r="BOZ31" s="116"/>
      <c r="BPA31" s="116"/>
      <c r="BPB31" s="116"/>
      <c r="BPC31" s="116"/>
      <c r="BPD31" s="116"/>
      <c r="BPE31" s="116"/>
      <c r="BPF31" s="116"/>
      <c r="BPG31" s="116"/>
      <c r="BPH31" s="116"/>
      <c r="BPI31" s="116"/>
      <c r="BPJ31" s="116"/>
      <c r="BPK31" s="116"/>
      <c r="BPL31" s="116"/>
      <c r="BPM31" s="116"/>
      <c r="BPN31" s="116"/>
      <c r="BPO31" s="116"/>
      <c r="BPP31" s="116"/>
      <c r="BPQ31" s="116"/>
      <c r="BPR31" s="116"/>
      <c r="BPS31" s="116"/>
      <c r="BPT31" s="116"/>
      <c r="BPU31" s="116"/>
      <c r="BPV31" s="116"/>
      <c r="BPW31" s="116"/>
      <c r="BPX31" s="116"/>
      <c r="BPY31" s="116"/>
      <c r="BPZ31" s="116"/>
      <c r="BQA31" s="116"/>
      <c r="BQB31" s="116"/>
      <c r="BQC31" s="116"/>
      <c r="BQD31" s="116"/>
      <c r="BQE31" s="116"/>
      <c r="BQF31" s="116"/>
      <c r="BQG31" s="116"/>
      <c r="BQH31" s="116"/>
      <c r="BQI31" s="116"/>
      <c r="BQJ31" s="116"/>
      <c r="BQK31" s="116"/>
      <c r="BQL31" s="116"/>
      <c r="BQM31" s="116"/>
      <c r="BQN31" s="116"/>
      <c r="BQO31" s="116"/>
      <c r="BQP31" s="116"/>
      <c r="BQQ31" s="116"/>
      <c r="BQR31" s="116"/>
      <c r="BQS31" s="116"/>
      <c r="BQT31" s="116"/>
      <c r="BQU31" s="116"/>
      <c r="BQV31" s="116"/>
      <c r="BQW31" s="116"/>
      <c r="BQX31" s="116"/>
      <c r="BQY31" s="116"/>
      <c r="BQZ31" s="116"/>
      <c r="BRA31" s="116"/>
      <c r="BRB31" s="116"/>
      <c r="BRC31" s="116"/>
      <c r="BRD31" s="116"/>
      <c r="BRE31" s="116"/>
      <c r="BRF31" s="116"/>
      <c r="BRG31" s="116"/>
      <c r="BRH31" s="116"/>
      <c r="BRI31" s="116"/>
      <c r="BRJ31" s="116"/>
      <c r="BRK31" s="116"/>
      <c r="BRL31" s="116"/>
      <c r="BRM31" s="116"/>
      <c r="BRN31" s="116"/>
      <c r="BRO31" s="116"/>
      <c r="BRP31" s="116"/>
      <c r="BRQ31" s="116"/>
      <c r="BRR31" s="116"/>
      <c r="BRS31" s="116"/>
      <c r="BRT31" s="116"/>
      <c r="BRU31" s="116"/>
      <c r="BRV31" s="116"/>
      <c r="BRW31" s="116"/>
      <c r="BRX31" s="116"/>
      <c r="BRY31" s="116"/>
      <c r="BRZ31" s="116"/>
      <c r="BSA31" s="116"/>
      <c r="BSB31" s="116"/>
      <c r="BSC31" s="116"/>
      <c r="BSD31" s="116"/>
      <c r="BSE31" s="116"/>
      <c r="BSF31" s="116"/>
      <c r="BSG31" s="116"/>
      <c r="BSH31" s="116"/>
      <c r="BSI31" s="116"/>
      <c r="BSJ31" s="116"/>
      <c r="BSK31" s="116"/>
      <c r="BSL31" s="116"/>
      <c r="BSM31" s="116"/>
      <c r="BSN31" s="116"/>
      <c r="BSO31" s="116"/>
      <c r="BSP31" s="116"/>
      <c r="BSQ31" s="116"/>
      <c r="BSR31" s="116"/>
      <c r="BSS31" s="116"/>
      <c r="BST31" s="116"/>
      <c r="BSU31" s="116"/>
      <c r="BSV31" s="116"/>
      <c r="BSW31" s="116"/>
      <c r="BSX31" s="116"/>
      <c r="BSY31" s="116"/>
      <c r="BSZ31" s="116"/>
      <c r="BTA31" s="116"/>
      <c r="BTB31" s="116"/>
      <c r="BTC31" s="116"/>
      <c r="BTD31" s="116"/>
      <c r="BTE31" s="116"/>
      <c r="BTF31" s="116"/>
      <c r="BTG31" s="116"/>
      <c r="BTH31" s="116"/>
      <c r="BTI31" s="116"/>
      <c r="BTJ31" s="116"/>
      <c r="BTK31" s="116"/>
      <c r="BTL31" s="116"/>
      <c r="BTM31" s="116"/>
      <c r="BTN31" s="116"/>
      <c r="BTO31" s="116"/>
      <c r="BTP31" s="116"/>
      <c r="BTQ31" s="116"/>
      <c r="BTR31" s="116"/>
      <c r="BTS31" s="116"/>
      <c r="BTT31" s="116"/>
      <c r="BTU31" s="116"/>
      <c r="BTV31" s="116"/>
      <c r="BTW31" s="116"/>
      <c r="BTX31" s="116"/>
      <c r="BTY31" s="116"/>
      <c r="BTZ31" s="116"/>
      <c r="BUA31" s="116"/>
      <c r="BUB31" s="116"/>
      <c r="BUC31" s="116"/>
      <c r="BUD31" s="116"/>
      <c r="BUE31" s="116"/>
      <c r="BUF31" s="116"/>
      <c r="BUG31" s="116"/>
      <c r="BUH31" s="116"/>
      <c r="BUI31" s="116"/>
      <c r="BUJ31" s="116"/>
      <c r="BUK31" s="116"/>
      <c r="BUL31" s="116"/>
      <c r="BUM31" s="116"/>
      <c r="BUN31" s="116"/>
      <c r="BUO31" s="116"/>
      <c r="BUP31" s="116"/>
      <c r="BUQ31" s="116"/>
      <c r="BUR31" s="116"/>
      <c r="BUS31" s="116"/>
      <c r="BUT31" s="116"/>
      <c r="BUU31" s="116"/>
      <c r="BUV31" s="116"/>
      <c r="BUW31" s="116"/>
      <c r="BUX31" s="116"/>
      <c r="BUY31" s="116"/>
      <c r="BUZ31" s="116"/>
      <c r="BVA31" s="116"/>
      <c r="BVB31" s="116"/>
      <c r="BVC31" s="116"/>
      <c r="BVD31" s="116"/>
      <c r="BVE31" s="116"/>
      <c r="BVF31" s="116"/>
      <c r="BVG31" s="116"/>
      <c r="BVH31" s="116"/>
      <c r="BVI31" s="116"/>
      <c r="BVJ31" s="116"/>
      <c r="BVK31" s="116"/>
      <c r="BVL31" s="116"/>
      <c r="BVM31" s="116"/>
      <c r="BVN31" s="116"/>
      <c r="BVO31" s="116"/>
      <c r="BVP31" s="116"/>
      <c r="BVQ31" s="116"/>
      <c r="BVR31" s="116"/>
      <c r="BVS31" s="116"/>
      <c r="BVT31" s="116"/>
      <c r="BVU31" s="116"/>
      <c r="BVV31" s="116"/>
      <c r="BVW31" s="116"/>
      <c r="BVX31" s="116"/>
      <c r="BVY31" s="116"/>
      <c r="BVZ31" s="116"/>
      <c r="BWA31" s="116"/>
      <c r="BWB31" s="116"/>
      <c r="BWC31" s="116"/>
      <c r="BWD31" s="116"/>
      <c r="BWE31" s="116"/>
      <c r="BWF31" s="116"/>
      <c r="BWG31" s="116"/>
      <c r="BWH31" s="116"/>
      <c r="BWI31" s="116"/>
      <c r="BWJ31" s="116"/>
      <c r="BWK31" s="116"/>
      <c r="BWL31" s="116"/>
      <c r="BWM31" s="116"/>
      <c r="BWN31" s="116"/>
      <c r="BWO31" s="116"/>
      <c r="BWP31" s="116"/>
      <c r="BWQ31" s="116"/>
      <c r="BWR31" s="116"/>
      <c r="BWS31" s="116"/>
      <c r="BWT31" s="116"/>
      <c r="BWU31" s="116"/>
      <c r="BWV31" s="116"/>
      <c r="BWW31" s="116"/>
      <c r="BWX31" s="116"/>
      <c r="BWY31" s="116"/>
      <c r="BWZ31" s="116"/>
      <c r="BXA31" s="116"/>
      <c r="BXB31" s="116"/>
      <c r="BXC31" s="116"/>
      <c r="BXD31" s="116"/>
      <c r="BXE31" s="116"/>
      <c r="BXF31" s="116"/>
      <c r="BXG31" s="116"/>
      <c r="BXH31" s="116"/>
      <c r="BXI31" s="116"/>
      <c r="BXJ31" s="116"/>
      <c r="BXK31" s="116"/>
      <c r="BXL31" s="116"/>
      <c r="BXM31" s="116"/>
      <c r="BXN31" s="116"/>
      <c r="BXO31" s="116"/>
      <c r="BXP31" s="116"/>
      <c r="BXQ31" s="116"/>
      <c r="BXR31" s="116"/>
      <c r="BXS31" s="116"/>
      <c r="BXT31" s="116"/>
      <c r="BXU31" s="116"/>
      <c r="BXV31" s="116"/>
      <c r="BXW31" s="116"/>
      <c r="BXX31" s="116"/>
      <c r="BXY31" s="116"/>
      <c r="BXZ31" s="116"/>
      <c r="BYA31" s="116"/>
      <c r="BYB31" s="116"/>
      <c r="BYC31" s="116"/>
      <c r="BYD31" s="116"/>
      <c r="BYE31" s="116"/>
      <c r="BYF31" s="116"/>
      <c r="BYG31" s="116"/>
      <c r="BYH31" s="116"/>
      <c r="BYI31" s="116"/>
      <c r="BYJ31" s="116"/>
      <c r="BYK31" s="116"/>
      <c r="BYL31" s="116"/>
      <c r="BYM31" s="116"/>
      <c r="BYN31" s="116"/>
      <c r="BYO31" s="116"/>
      <c r="BYP31" s="116"/>
      <c r="BYQ31" s="116"/>
      <c r="BYR31" s="116"/>
      <c r="BYS31" s="116"/>
      <c r="BYT31" s="116"/>
      <c r="BYU31" s="116"/>
      <c r="BYV31" s="116"/>
      <c r="BYW31" s="116"/>
      <c r="BYX31" s="116"/>
      <c r="BYY31" s="116"/>
      <c r="BYZ31" s="116"/>
      <c r="BZA31" s="116"/>
      <c r="BZB31" s="116"/>
      <c r="BZC31" s="116"/>
      <c r="BZD31" s="116"/>
      <c r="BZE31" s="116"/>
      <c r="BZF31" s="116"/>
      <c r="BZG31" s="116"/>
      <c r="BZH31" s="116"/>
      <c r="BZI31" s="116"/>
      <c r="BZJ31" s="116"/>
      <c r="BZK31" s="116"/>
      <c r="BZL31" s="116"/>
      <c r="BZM31" s="116"/>
      <c r="BZN31" s="116"/>
      <c r="BZO31" s="116"/>
      <c r="BZP31" s="116"/>
      <c r="BZQ31" s="116"/>
      <c r="BZR31" s="116"/>
      <c r="BZS31" s="116"/>
      <c r="BZT31" s="116"/>
      <c r="BZU31" s="116"/>
      <c r="BZV31" s="116"/>
      <c r="BZW31" s="116"/>
      <c r="BZX31" s="116"/>
      <c r="BZY31" s="116"/>
      <c r="BZZ31" s="116"/>
      <c r="CAA31" s="116"/>
      <c r="CAB31" s="116"/>
      <c r="CAC31" s="116"/>
      <c r="CAD31" s="116"/>
      <c r="CAE31" s="116"/>
      <c r="CAF31" s="116"/>
      <c r="CAG31" s="116"/>
      <c r="CAH31" s="116"/>
      <c r="CAI31" s="116"/>
      <c r="CAJ31" s="116"/>
      <c r="CAK31" s="116"/>
      <c r="CAL31" s="116"/>
      <c r="CAM31" s="116"/>
      <c r="CAN31" s="116"/>
      <c r="CAO31" s="116"/>
      <c r="CAP31" s="116"/>
      <c r="CAQ31" s="116"/>
      <c r="CAR31" s="116"/>
      <c r="CAS31" s="116"/>
      <c r="CAT31" s="116"/>
      <c r="CAU31" s="116"/>
      <c r="CAV31" s="116"/>
      <c r="CAW31" s="116"/>
      <c r="CAX31" s="116"/>
      <c r="CAY31" s="116"/>
      <c r="CAZ31" s="116"/>
      <c r="CBA31" s="116"/>
      <c r="CBB31" s="116"/>
      <c r="CBC31" s="116"/>
      <c r="CBD31" s="116"/>
      <c r="CBE31" s="116"/>
      <c r="CBF31" s="116"/>
      <c r="CBG31" s="116"/>
      <c r="CBH31" s="116"/>
      <c r="CBI31" s="116"/>
      <c r="CBJ31" s="116"/>
      <c r="CBK31" s="116"/>
      <c r="CBL31" s="116"/>
      <c r="CBM31" s="116"/>
      <c r="CBN31" s="116"/>
      <c r="CBO31" s="116"/>
      <c r="CBP31" s="116"/>
      <c r="CBQ31" s="116"/>
      <c r="CBR31" s="116"/>
      <c r="CBS31" s="116"/>
      <c r="CBT31" s="116"/>
      <c r="CBU31" s="116"/>
      <c r="CBV31" s="116"/>
      <c r="CBW31" s="116"/>
      <c r="CBX31" s="116"/>
      <c r="CBY31" s="116"/>
      <c r="CBZ31" s="116"/>
      <c r="CCA31" s="116"/>
      <c r="CCB31" s="116"/>
      <c r="CCC31" s="116"/>
      <c r="CCD31" s="116"/>
      <c r="CCE31" s="116"/>
      <c r="CCF31" s="116"/>
      <c r="CCG31" s="116"/>
      <c r="CCH31" s="116"/>
      <c r="CCI31" s="116"/>
      <c r="CCJ31" s="116"/>
      <c r="CCK31" s="116"/>
      <c r="CCL31" s="116"/>
      <c r="CCM31" s="116"/>
      <c r="CCN31" s="116"/>
      <c r="CCO31" s="116"/>
      <c r="CCP31" s="116"/>
      <c r="CCQ31" s="116"/>
      <c r="CCR31" s="116"/>
      <c r="CCS31" s="116"/>
      <c r="CCT31" s="116"/>
      <c r="CCU31" s="116"/>
      <c r="CCV31" s="116"/>
      <c r="CCW31" s="116"/>
      <c r="CCX31" s="116"/>
      <c r="CCY31" s="116"/>
      <c r="CCZ31" s="116"/>
      <c r="CDA31" s="116"/>
      <c r="CDB31" s="116"/>
      <c r="CDC31" s="116"/>
      <c r="CDD31" s="116"/>
      <c r="CDE31" s="116"/>
      <c r="CDF31" s="116"/>
      <c r="CDG31" s="116"/>
      <c r="CDH31" s="116"/>
      <c r="CDI31" s="116"/>
      <c r="CDJ31" s="116"/>
      <c r="CDK31" s="116"/>
      <c r="CDL31" s="116"/>
      <c r="CDM31" s="116"/>
      <c r="CDN31" s="116"/>
      <c r="CDO31" s="116"/>
      <c r="CDP31" s="116"/>
      <c r="CDQ31" s="116"/>
      <c r="CDR31" s="116"/>
      <c r="CDS31" s="116"/>
      <c r="CDT31" s="116"/>
      <c r="CDU31" s="116"/>
      <c r="CDV31" s="116"/>
      <c r="CDW31" s="116"/>
      <c r="CDX31" s="116"/>
      <c r="CDY31" s="116"/>
      <c r="CDZ31" s="116"/>
      <c r="CEA31" s="116"/>
      <c r="CEB31" s="116"/>
      <c r="CEC31" s="116"/>
      <c r="CED31" s="116"/>
      <c r="CEE31" s="116"/>
      <c r="CEF31" s="116"/>
      <c r="CEG31" s="116"/>
      <c r="CEH31" s="116"/>
      <c r="CEI31" s="116"/>
      <c r="CEJ31" s="116"/>
      <c r="CEK31" s="116"/>
      <c r="CEL31" s="116"/>
      <c r="CEM31" s="116"/>
      <c r="CEN31" s="116"/>
      <c r="CEO31" s="116"/>
      <c r="CEP31" s="116"/>
      <c r="CEQ31" s="116"/>
      <c r="CER31" s="116"/>
      <c r="CES31" s="116"/>
      <c r="CET31" s="116"/>
      <c r="CEU31" s="116"/>
      <c r="CEV31" s="116"/>
      <c r="CEW31" s="116"/>
      <c r="CEX31" s="116"/>
      <c r="CEY31" s="116"/>
      <c r="CEZ31" s="116"/>
      <c r="CFA31" s="116"/>
      <c r="CFB31" s="116"/>
      <c r="CFC31" s="116"/>
      <c r="CFD31" s="116"/>
      <c r="CFE31" s="116"/>
      <c r="CFF31" s="116"/>
      <c r="CFG31" s="116"/>
      <c r="CFH31" s="116"/>
      <c r="CFI31" s="116"/>
      <c r="CFJ31" s="116"/>
      <c r="CFK31" s="116"/>
      <c r="CFL31" s="116"/>
      <c r="CFM31" s="116"/>
      <c r="CFN31" s="116"/>
      <c r="CFO31" s="116"/>
      <c r="CFP31" s="116"/>
      <c r="CFQ31" s="116"/>
      <c r="CFR31" s="116"/>
      <c r="CFS31" s="116"/>
      <c r="CFT31" s="116"/>
      <c r="CFU31" s="116"/>
      <c r="CFV31" s="116"/>
      <c r="CFW31" s="116"/>
      <c r="CFX31" s="116"/>
      <c r="CFY31" s="116"/>
      <c r="CFZ31" s="116"/>
      <c r="CGA31" s="116"/>
      <c r="CGB31" s="116"/>
      <c r="CGC31" s="116"/>
      <c r="CGD31" s="116"/>
      <c r="CGE31" s="116"/>
      <c r="CGF31" s="116"/>
      <c r="CGG31" s="116"/>
      <c r="CGH31" s="116"/>
      <c r="CGI31" s="116"/>
      <c r="CGJ31" s="116"/>
      <c r="CGK31" s="116"/>
      <c r="CGL31" s="116"/>
      <c r="CGM31" s="116"/>
      <c r="CGN31" s="116"/>
      <c r="CGO31" s="116"/>
      <c r="CGP31" s="116"/>
      <c r="CGQ31" s="116"/>
      <c r="CGR31" s="116"/>
      <c r="CGS31" s="116"/>
      <c r="CGT31" s="116"/>
      <c r="CGU31" s="116"/>
      <c r="CGV31" s="116"/>
      <c r="CGW31" s="116"/>
      <c r="CGX31" s="116"/>
      <c r="CGY31" s="116"/>
      <c r="CGZ31" s="116"/>
      <c r="CHA31" s="116"/>
      <c r="CHB31" s="116"/>
      <c r="CHC31" s="116"/>
      <c r="CHD31" s="116"/>
      <c r="CHE31" s="116"/>
      <c r="CHF31" s="116"/>
      <c r="CHG31" s="116"/>
      <c r="CHH31" s="116"/>
      <c r="CHI31" s="116"/>
      <c r="CHJ31" s="116"/>
      <c r="CHK31" s="116"/>
      <c r="CHL31" s="116"/>
      <c r="CHM31" s="116"/>
      <c r="CHN31" s="116"/>
      <c r="CHO31" s="116"/>
      <c r="CHP31" s="116"/>
      <c r="CHQ31" s="116"/>
      <c r="CHR31" s="116"/>
      <c r="CHS31" s="116"/>
      <c r="CHT31" s="116"/>
      <c r="CHU31" s="116"/>
      <c r="CHV31" s="116"/>
      <c r="CHW31" s="116"/>
      <c r="CHX31" s="116"/>
      <c r="CHY31" s="116"/>
      <c r="CHZ31" s="116"/>
      <c r="CIA31" s="116"/>
      <c r="CIB31" s="116"/>
      <c r="CIC31" s="116"/>
      <c r="CID31" s="116"/>
      <c r="CIE31" s="116"/>
      <c r="CIF31" s="116"/>
      <c r="CIG31" s="116"/>
      <c r="CIH31" s="116"/>
      <c r="CII31" s="116"/>
      <c r="CIJ31" s="116"/>
      <c r="CIK31" s="116"/>
      <c r="CIL31" s="116"/>
      <c r="CIM31" s="116"/>
      <c r="CIN31" s="116"/>
      <c r="CIO31" s="116"/>
      <c r="CIP31" s="116"/>
      <c r="CIQ31" s="116"/>
      <c r="CIR31" s="116"/>
      <c r="CIS31" s="116"/>
      <c r="CIT31" s="116"/>
      <c r="CIU31" s="116"/>
      <c r="CIV31" s="116"/>
      <c r="CIW31" s="116"/>
      <c r="CIX31" s="116"/>
      <c r="CIY31" s="116"/>
      <c r="CIZ31" s="116"/>
      <c r="CJA31" s="116"/>
      <c r="CJB31" s="116"/>
      <c r="CJC31" s="116"/>
      <c r="CJD31" s="116"/>
      <c r="CJE31" s="116"/>
      <c r="CJF31" s="116"/>
      <c r="CJG31" s="116"/>
      <c r="CJH31" s="116"/>
      <c r="CJI31" s="116"/>
      <c r="CJJ31" s="116"/>
      <c r="CJK31" s="116"/>
      <c r="CJL31" s="116"/>
      <c r="CJM31" s="116"/>
      <c r="CJN31" s="116"/>
      <c r="CJO31" s="116"/>
      <c r="CJP31" s="116"/>
      <c r="CJQ31" s="116"/>
      <c r="CJR31" s="116"/>
      <c r="CJS31" s="116"/>
      <c r="CJT31" s="116"/>
      <c r="CJU31" s="116"/>
      <c r="CJV31" s="116"/>
      <c r="CJW31" s="116"/>
      <c r="CJX31" s="116"/>
      <c r="CJY31" s="116"/>
      <c r="CJZ31" s="116"/>
      <c r="CKA31" s="116"/>
      <c r="CKB31" s="116"/>
      <c r="CKC31" s="116"/>
      <c r="CKD31" s="116"/>
      <c r="CKE31" s="116"/>
      <c r="CKF31" s="116"/>
      <c r="CKG31" s="116"/>
      <c r="CKH31" s="116"/>
      <c r="CKI31" s="116"/>
      <c r="CKJ31" s="116"/>
      <c r="CKK31" s="116"/>
      <c r="CKL31" s="116"/>
      <c r="CKM31" s="116"/>
      <c r="CKN31" s="116"/>
      <c r="CKO31" s="116"/>
      <c r="CKP31" s="116"/>
      <c r="CKQ31" s="116"/>
      <c r="CKR31" s="116"/>
      <c r="CKS31" s="116"/>
      <c r="CKT31" s="116"/>
      <c r="CKU31" s="116"/>
      <c r="CKV31" s="116"/>
      <c r="CKW31" s="116"/>
      <c r="CKX31" s="116"/>
      <c r="CKY31" s="116"/>
      <c r="CKZ31" s="116"/>
      <c r="CLA31" s="116"/>
      <c r="CLB31" s="116"/>
      <c r="CLC31" s="116"/>
      <c r="CLD31" s="116"/>
      <c r="CLE31" s="116"/>
      <c r="CLF31" s="116"/>
      <c r="CLG31" s="116"/>
      <c r="CLH31" s="116"/>
      <c r="CLI31" s="116"/>
      <c r="CLJ31" s="116"/>
      <c r="CLK31" s="116"/>
      <c r="CLL31" s="116"/>
      <c r="CLM31" s="116"/>
      <c r="CLN31" s="116"/>
      <c r="CLO31" s="116"/>
      <c r="CLP31" s="116"/>
      <c r="CLQ31" s="116"/>
      <c r="CLR31" s="116"/>
      <c r="CLS31" s="116"/>
      <c r="CLT31" s="116"/>
      <c r="CLU31" s="116"/>
      <c r="CLV31" s="116"/>
      <c r="CLW31" s="116"/>
      <c r="CLX31" s="116"/>
      <c r="CLY31" s="116"/>
      <c r="CLZ31" s="116"/>
      <c r="CMA31" s="116"/>
      <c r="CMB31" s="116"/>
      <c r="CMC31" s="116"/>
      <c r="CMD31" s="116"/>
      <c r="CME31" s="116"/>
      <c r="CMF31" s="116"/>
      <c r="CMG31" s="116"/>
      <c r="CMH31" s="116"/>
      <c r="CMI31" s="116"/>
      <c r="CMJ31" s="116"/>
      <c r="CMK31" s="116"/>
      <c r="CML31" s="116"/>
      <c r="CMM31" s="116"/>
      <c r="CMN31" s="116"/>
      <c r="CMO31" s="116"/>
      <c r="CMP31" s="116"/>
      <c r="CMQ31" s="116"/>
      <c r="CMR31" s="116"/>
      <c r="CMS31" s="116"/>
      <c r="CMT31" s="116"/>
      <c r="CMU31" s="116"/>
      <c r="CMV31" s="116"/>
      <c r="CMW31" s="116"/>
      <c r="CMX31" s="116"/>
      <c r="CMY31" s="116"/>
      <c r="CMZ31" s="116"/>
      <c r="CNA31" s="116"/>
      <c r="CNB31" s="116"/>
      <c r="CNC31" s="116"/>
      <c r="CND31" s="116"/>
      <c r="CNE31" s="116"/>
      <c r="CNF31" s="116"/>
      <c r="CNG31" s="116"/>
      <c r="CNH31" s="116"/>
      <c r="CNI31" s="116"/>
      <c r="CNJ31" s="116"/>
      <c r="CNK31" s="116"/>
      <c r="CNL31" s="116"/>
      <c r="CNM31" s="116"/>
      <c r="CNN31" s="116"/>
      <c r="CNO31" s="116"/>
      <c r="CNP31" s="116"/>
      <c r="CNQ31" s="116"/>
      <c r="CNR31" s="116"/>
      <c r="CNS31" s="116"/>
      <c r="CNT31" s="116"/>
      <c r="CNU31" s="116"/>
      <c r="CNV31" s="116"/>
      <c r="CNW31" s="116"/>
      <c r="CNX31" s="116"/>
      <c r="CNY31" s="116"/>
      <c r="CNZ31" s="116"/>
      <c r="COA31" s="116"/>
      <c r="COB31" s="116"/>
      <c r="COC31" s="116"/>
      <c r="COD31" s="116"/>
      <c r="COE31" s="116"/>
      <c r="COF31" s="116"/>
      <c r="COG31" s="116"/>
      <c r="COH31" s="116"/>
      <c r="COI31" s="116"/>
      <c r="COJ31" s="116"/>
      <c r="COK31" s="116"/>
      <c r="COL31" s="116"/>
      <c r="COM31" s="116"/>
      <c r="CON31" s="116"/>
      <c r="COO31" s="116"/>
      <c r="COP31" s="116"/>
      <c r="COQ31" s="116"/>
      <c r="COR31" s="116"/>
      <c r="COS31" s="116"/>
      <c r="COT31" s="116"/>
      <c r="COU31" s="116"/>
      <c r="COV31" s="116"/>
      <c r="COW31" s="116"/>
      <c r="COX31" s="116"/>
      <c r="COY31" s="116"/>
      <c r="COZ31" s="116"/>
      <c r="CPA31" s="116"/>
      <c r="CPB31" s="116"/>
      <c r="CPC31" s="116"/>
      <c r="CPD31" s="116"/>
      <c r="CPE31" s="116"/>
      <c r="CPF31" s="116"/>
      <c r="CPG31" s="116"/>
      <c r="CPH31" s="116"/>
      <c r="CPI31" s="116"/>
      <c r="CPJ31" s="116"/>
      <c r="CPK31" s="116"/>
      <c r="CPL31" s="116"/>
      <c r="CPM31" s="116"/>
      <c r="CPN31" s="116"/>
      <c r="CPO31" s="116"/>
      <c r="CPP31" s="116"/>
      <c r="CPQ31" s="116"/>
      <c r="CPR31" s="116"/>
      <c r="CPS31" s="116"/>
      <c r="CPT31" s="116"/>
      <c r="CPU31" s="116"/>
      <c r="CPV31" s="116"/>
      <c r="CPW31" s="116"/>
      <c r="CPX31" s="116"/>
      <c r="CPY31" s="116"/>
      <c r="CPZ31" s="116"/>
      <c r="CQA31" s="116"/>
      <c r="CQB31" s="116"/>
      <c r="CQC31" s="116"/>
      <c r="CQD31" s="116"/>
      <c r="CQE31" s="116"/>
      <c r="CQF31" s="116"/>
      <c r="CQG31" s="116"/>
      <c r="CQH31" s="116"/>
      <c r="CQI31" s="116"/>
      <c r="CQJ31" s="116"/>
      <c r="CQK31" s="116"/>
      <c r="CQL31" s="116"/>
      <c r="CQM31" s="116"/>
      <c r="CQN31" s="116"/>
      <c r="CQO31" s="116"/>
      <c r="CQP31" s="116"/>
      <c r="CQQ31" s="116"/>
      <c r="CQR31" s="116"/>
      <c r="CQS31" s="116"/>
      <c r="CQT31" s="116"/>
      <c r="CQU31" s="116"/>
      <c r="CQV31" s="116"/>
      <c r="CQW31" s="116"/>
      <c r="CQX31" s="116"/>
      <c r="CQY31" s="116"/>
      <c r="CQZ31" s="116"/>
      <c r="CRA31" s="116"/>
      <c r="CRB31" s="116"/>
      <c r="CRC31" s="116"/>
      <c r="CRD31" s="116"/>
      <c r="CRE31" s="116"/>
      <c r="CRF31" s="116"/>
      <c r="CRG31" s="116"/>
      <c r="CRH31" s="116"/>
      <c r="CRI31" s="116"/>
      <c r="CRJ31" s="116"/>
      <c r="CRK31" s="116"/>
      <c r="CRL31" s="116"/>
      <c r="CRM31" s="116"/>
      <c r="CRN31" s="116"/>
      <c r="CRO31" s="116"/>
      <c r="CRP31" s="116"/>
      <c r="CRQ31" s="116"/>
      <c r="CRR31" s="116"/>
      <c r="CRS31" s="116"/>
      <c r="CRT31" s="116"/>
      <c r="CRU31" s="116"/>
      <c r="CRV31" s="116"/>
      <c r="CRW31" s="116"/>
      <c r="CRX31" s="116"/>
      <c r="CRY31" s="116"/>
      <c r="CRZ31" s="116"/>
      <c r="CSA31" s="116"/>
      <c r="CSB31" s="116"/>
      <c r="CSC31" s="116"/>
      <c r="CSD31" s="116"/>
      <c r="CSE31" s="116"/>
      <c r="CSF31" s="116"/>
      <c r="CSG31" s="116"/>
      <c r="CSH31" s="116"/>
      <c r="CSI31" s="116"/>
      <c r="CSJ31" s="116"/>
      <c r="CSK31" s="116"/>
      <c r="CSL31" s="116"/>
      <c r="CSM31" s="116"/>
      <c r="CSN31" s="116"/>
      <c r="CSO31" s="116"/>
      <c r="CSP31" s="116"/>
      <c r="CSQ31" s="116"/>
      <c r="CSR31" s="116"/>
      <c r="CSS31" s="116"/>
      <c r="CST31" s="116"/>
      <c r="CSU31" s="116"/>
      <c r="CSV31" s="116"/>
      <c r="CSW31" s="116"/>
      <c r="CSX31" s="116"/>
      <c r="CSY31" s="116"/>
      <c r="CSZ31" s="116"/>
      <c r="CTA31" s="116"/>
      <c r="CTB31" s="116"/>
      <c r="CTC31" s="116"/>
      <c r="CTD31" s="116"/>
      <c r="CTE31" s="116"/>
      <c r="CTF31" s="116"/>
      <c r="CTG31" s="116"/>
      <c r="CTH31" s="116"/>
      <c r="CTI31" s="116"/>
      <c r="CTJ31" s="116"/>
      <c r="CTK31" s="116"/>
      <c r="CTL31" s="116"/>
      <c r="CTM31" s="116"/>
      <c r="CTN31" s="116"/>
      <c r="CTO31" s="116"/>
      <c r="CTP31" s="116"/>
      <c r="CTQ31" s="116"/>
      <c r="CTR31" s="116"/>
      <c r="CTS31" s="116"/>
      <c r="CTT31" s="116"/>
      <c r="CTU31" s="116"/>
      <c r="CTV31" s="116"/>
      <c r="CTW31" s="116"/>
      <c r="CTX31" s="116"/>
      <c r="CTY31" s="116"/>
      <c r="CTZ31" s="116"/>
      <c r="CUA31" s="116"/>
      <c r="CUB31" s="116"/>
      <c r="CUC31" s="116"/>
      <c r="CUD31" s="116"/>
      <c r="CUE31" s="116"/>
      <c r="CUF31" s="116"/>
      <c r="CUG31" s="116"/>
      <c r="CUH31" s="116"/>
      <c r="CUI31" s="116"/>
      <c r="CUJ31" s="116"/>
      <c r="CUK31" s="116"/>
      <c r="CUL31" s="116"/>
      <c r="CUM31" s="116"/>
      <c r="CUN31" s="116"/>
      <c r="CUO31" s="116"/>
      <c r="CUP31" s="116"/>
      <c r="CUQ31" s="116"/>
      <c r="CUR31" s="116"/>
      <c r="CUS31" s="116"/>
      <c r="CUT31" s="116"/>
      <c r="CUU31" s="116"/>
      <c r="CUV31" s="116"/>
      <c r="CUW31" s="116"/>
      <c r="CUX31" s="116"/>
      <c r="CUY31" s="116"/>
      <c r="CUZ31" s="116"/>
      <c r="CVA31" s="116"/>
      <c r="CVB31" s="116"/>
      <c r="CVC31" s="116"/>
      <c r="CVD31" s="116"/>
      <c r="CVE31" s="116"/>
      <c r="CVF31" s="116"/>
      <c r="CVG31" s="116"/>
      <c r="CVH31" s="116"/>
      <c r="CVI31" s="116"/>
      <c r="CVJ31" s="116"/>
      <c r="CVK31" s="116"/>
      <c r="CVL31" s="116"/>
      <c r="CVM31" s="116"/>
      <c r="CVN31" s="116"/>
      <c r="CVO31" s="116"/>
      <c r="CVP31" s="116"/>
      <c r="CVQ31" s="116"/>
      <c r="CVR31" s="116"/>
      <c r="CVS31" s="116"/>
      <c r="CVT31" s="116"/>
      <c r="CVU31" s="116"/>
      <c r="CVV31" s="116"/>
      <c r="CVW31" s="116"/>
      <c r="CVX31" s="116"/>
      <c r="CVY31" s="116"/>
      <c r="CVZ31" s="116"/>
      <c r="CWA31" s="116"/>
      <c r="CWB31" s="116"/>
      <c r="CWC31" s="116"/>
      <c r="CWD31" s="116"/>
      <c r="CWE31" s="116"/>
      <c r="CWF31" s="116"/>
      <c r="CWG31" s="116"/>
      <c r="CWH31" s="116"/>
      <c r="CWI31" s="116"/>
      <c r="CWJ31" s="116"/>
      <c r="CWK31" s="116"/>
      <c r="CWL31" s="116"/>
      <c r="CWM31" s="116"/>
      <c r="CWN31" s="116"/>
      <c r="CWO31" s="116"/>
      <c r="CWP31" s="116"/>
      <c r="CWQ31" s="116"/>
      <c r="CWR31" s="116"/>
      <c r="CWS31" s="116"/>
      <c r="CWT31" s="116"/>
      <c r="CWU31" s="116"/>
      <c r="CWV31" s="116"/>
      <c r="CWW31" s="116"/>
      <c r="CWX31" s="116"/>
      <c r="CWY31" s="116"/>
      <c r="CWZ31" s="116"/>
      <c r="CXA31" s="116"/>
      <c r="CXB31" s="116"/>
      <c r="CXC31" s="116"/>
      <c r="CXD31" s="116"/>
      <c r="CXE31" s="116"/>
      <c r="CXF31" s="116"/>
      <c r="CXG31" s="116"/>
      <c r="CXH31" s="116"/>
      <c r="CXI31" s="116"/>
      <c r="CXJ31" s="116"/>
      <c r="CXK31" s="116"/>
      <c r="CXL31" s="116"/>
      <c r="CXM31" s="116"/>
      <c r="CXN31" s="116"/>
      <c r="CXO31" s="116"/>
      <c r="CXP31" s="116"/>
      <c r="CXQ31" s="116"/>
      <c r="CXR31" s="116"/>
      <c r="CXS31" s="116"/>
      <c r="CXT31" s="116"/>
      <c r="CXU31" s="116"/>
      <c r="CXV31" s="116"/>
      <c r="CXW31" s="116"/>
      <c r="CXX31" s="116"/>
      <c r="CXY31" s="116"/>
      <c r="CXZ31" s="116"/>
      <c r="CYA31" s="116"/>
      <c r="CYB31" s="116"/>
      <c r="CYC31" s="116"/>
      <c r="CYD31" s="116"/>
      <c r="CYE31" s="116"/>
      <c r="CYF31" s="116"/>
      <c r="CYG31" s="116"/>
      <c r="CYH31" s="116"/>
      <c r="CYI31" s="116"/>
      <c r="CYJ31" s="116"/>
      <c r="CYK31" s="116"/>
      <c r="CYL31" s="116"/>
      <c r="CYM31" s="116"/>
      <c r="CYN31" s="116"/>
      <c r="CYO31" s="116"/>
      <c r="CYP31" s="116"/>
      <c r="CYQ31" s="116"/>
      <c r="CYR31" s="116"/>
      <c r="CYS31" s="116"/>
      <c r="CYT31" s="116"/>
      <c r="CYU31" s="116"/>
      <c r="CYV31" s="116"/>
      <c r="CYW31" s="116"/>
      <c r="CYX31" s="116"/>
      <c r="CYY31" s="116"/>
      <c r="CYZ31" s="116"/>
      <c r="CZA31" s="116"/>
      <c r="CZB31" s="116"/>
      <c r="CZC31" s="116"/>
      <c r="CZD31" s="116"/>
      <c r="CZE31" s="116"/>
      <c r="CZF31" s="116"/>
      <c r="CZG31" s="116"/>
      <c r="CZH31" s="116"/>
      <c r="CZI31" s="116"/>
      <c r="CZJ31" s="116"/>
      <c r="CZK31" s="116"/>
      <c r="CZL31" s="116"/>
      <c r="CZM31" s="116"/>
      <c r="CZN31" s="116"/>
      <c r="CZO31" s="116"/>
      <c r="CZP31" s="116"/>
      <c r="CZQ31" s="116"/>
      <c r="CZR31" s="116"/>
      <c r="CZS31" s="116"/>
      <c r="CZT31" s="116"/>
      <c r="CZU31" s="116"/>
      <c r="CZV31" s="116"/>
      <c r="CZW31" s="116"/>
      <c r="CZX31" s="116"/>
      <c r="CZY31" s="116"/>
      <c r="CZZ31" s="116"/>
      <c r="DAA31" s="116"/>
      <c r="DAB31" s="116"/>
      <c r="DAC31" s="116"/>
      <c r="DAD31" s="116"/>
      <c r="DAE31" s="116"/>
      <c r="DAF31" s="116"/>
      <c r="DAG31" s="116"/>
      <c r="DAH31" s="116"/>
      <c r="DAI31" s="116"/>
      <c r="DAJ31" s="116"/>
      <c r="DAK31" s="116"/>
      <c r="DAL31" s="116"/>
      <c r="DAM31" s="116"/>
      <c r="DAN31" s="116"/>
      <c r="DAO31" s="116"/>
      <c r="DAP31" s="116"/>
      <c r="DAQ31" s="116"/>
      <c r="DAR31" s="116"/>
      <c r="DAS31" s="116"/>
      <c r="DAT31" s="116"/>
      <c r="DAU31" s="116"/>
      <c r="DAV31" s="116"/>
      <c r="DAW31" s="116"/>
      <c r="DAX31" s="116"/>
      <c r="DAY31" s="116"/>
      <c r="DAZ31" s="116"/>
      <c r="DBA31" s="116"/>
      <c r="DBB31" s="116"/>
      <c r="DBC31" s="116"/>
      <c r="DBD31" s="116"/>
      <c r="DBE31" s="116"/>
      <c r="DBF31" s="116"/>
      <c r="DBG31" s="116"/>
      <c r="DBH31" s="116"/>
      <c r="DBI31" s="116"/>
      <c r="DBJ31" s="116"/>
      <c r="DBK31" s="116"/>
      <c r="DBL31" s="116"/>
      <c r="DBM31" s="116"/>
      <c r="DBN31" s="116"/>
      <c r="DBO31" s="116"/>
      <c r="DBP31" s="116"/>
      <c r="DBQ31" s="116"/>
      <c r="DBR31" s="116"/>
      <c r="DBS31" s="116"/>
      <c r="DBT31" s="116"/>
      <c r="DBU31" s="116"/>
      <c r="DBV31" s="116"/>
      <c r="DBW31" s="116"/>
      <c r="DBX31" s="116"/>
      <c r="DBY31" s="116"/>
      <c r="DBZ31" s="116"/>
      <c r="DCA31" s="116"/>
      <c r="DCB31" s="116"/>
      <c r="DCC31" s="116"/>
      <c r="DCD31" s="116"/>
      <c r="DCE31" s="116"/>
      <c r="DCF31" s="116"/>
      <c r="DCG31" s="116"/>
      <c r="DCH31" s="116"/>
      <c r="DCI31" s="116"/>
      <c r="DCJ31" s="116"/>
      <c r="DCK31" s="116"/>
      <c r="DCL31" s="116"/>
      <c r="DCM31" s="116"/>
      <c r="DCN31" s="116"/>
      <c r="DCO31" s="116"/>
      <c r="DCP31" s="116"/>
      <c r="DCQ31" s="116"/>
      <c r="DCR31" s="116"/>
      <c r="DCS31" s="116"/>
      <c r="DCT31" s="116"/>
      <c r="DCU31" s="116"/>
      <c r="DCV31" s="116"/>
      <c r="DCW31" s="116"/>
      <c r="DCX31" s="116"/>
      <c r="DCY31" s="116"/>
      <c r="DCZ31" s="116"/>
      <c r="DDA31" s="116"/>
      <c r="DDB31" s="116"/>
      <c r="DDC31" s="116"/>
      <c r="DDD31" s="116"/>
      <c r="DDE31" s="116"/>
      <c r="DDF31" s="116"/>
      <c r="DDG31" s="116"/>
      <c r="DDH31" s="116"/>
      <c r="DDI31" s="116"/>
      <c r="DDJ31" s="116"/>
      <c r="DDK31" s="116"/>
      <c r="DDL31" s="116"/>
      <c r="DDM31" s="116"/>
      <c r="DDN31" s="116"/>
      <c r="DDO31" s="116"/>
      <c r="DDP31" s="116"/>
      <c r="DDQ31" s="116"/>
      <c r="DDR31" s="116"/>
      <c r="DDS31" s="116"/>
      <c r="DDT31" s="116"/>
      <c r="DDU31" s="116"/>
      <c r="DDV31" s="116"/>
      <c r="DDW31" s="116"/>
      <c r="DDX31" s="116"/>
      <c r="DDY31" s="116"/>
      <c r="DDZ31" s="116"/>
      <c r="DEA31" s="116"/>
      <c r="DEB31" s="116"/>
      <c r="DEC31" s="116"/>
      <c r="DED31" s="116"/>
      <c r="DEE31" s="116"/>
      <c r="DEF31" s="116"/>
      <c r="DEG31" s="116"/>
      <c r="DEH31" s="116"/>
      <c r="DEI31" s="116"/>
      <c r="DEJ31" s="116"/>
      <c r="DEK31" s="116"/>
      <c r="DEL31" s="116"/>
      <c r="DEM31" s="116"/>
      <c r="DEN31" s="116"/>
      <c r="DEO31" s="116"/>
      <c r="DEP31" s="116"/>
      <c r="DEQ31" s="116"/>
      <c r="DER31" s="116"/>
      <c r="DES31" s="116"/>
      <c r="DET31" s="116"/>
      <c r="DEU31" s="116"/>
      <c r="DEV31" s="116"/>
      <c r="DEW31" s="116"/>
      <c r="DEX31" s="116"/>
      <c r="DEY31" s="116"/>
      <c r="DEZ31" s="116"/>
      <c r="DFA31" s="116"/>
      <c r="DFB31" s="116"/>
      <c r="DFC31" s="116"/>
      <c r="DFD31" s="116"/>
      <c r="DFE31" s="116"/>
      <c r="DFF31" s="116"/>
      <c r="DFG31" s="116"/>
      <c r="DFH31" s="116"/>
      <c r="DFI31" s="116"/>
      <c r="DFJ31" s="116"/>
      <c r="DFK31" s="116"/>
      <c r="DFL31" s="116"/>
      <c r="DFM31" s="116"/>
      <c r="DFN31" s="116"/>
      <c r="DFO31" s="116"/>
      <c r="DFP31" s="116"/>
      <c r="DFQ31" s="116"/>
      <c r="DFR31" s="116"/>
      <c r="DFS31" s="116"/>
      <c r="DFT31" s="116"/>
      <c r="DFU31" s="116"/>
      <c r="DFV31" s="116"/>
      <c r="DFW31" s="116"/>
      <c r="DFX31" s="116"/>
      <c r="DFY31" s="116"/>
      <c r="DFZ31" s="116"/>
      <c r="DGA31" s="116"/>
      <c r="DGB31" s="116"/>
      <c r="DGC31" s="116"/>
      <c r="DGD31" s="116"/>
      <c r="DGE31" s="116"/>
      <c r="DGF31" s="116"/>
      <c r="DGG31" s="116"/>
      <c r="DGH31" s="116"/>
      <c r="DGI31" s="116"/>
      <c r="DGJ31" s="116"/>
      <c r="DGK31" s="116"/>
      <c r="DGL31" s="116"/>
      <c r="DGM31" s="116"/>
      <c r="DGN31" s="116"/>
      <c r="DGO31" s="116"/>
      <c r="DGP31" s="116"/>
      <c r="DGQ31" s="116"/>
      <c r="DGR31" s="116"/>
      <c r="DGS31" s="116"/>
      <c r="DGT31" s="116"/>
      <c r="DGU31" s="116"/>
      <c r="DGV31" s="116"/>
      <c r="DGW31" s="116"/>
      <c r="DGX31" s="116"/>
      <c r="DGY31" s="116"/>
      <c r="DGZ31" s="116"/>
      <c r="DHA31" s="116"/>
      <c r="DHB31" s="116"/>
      <c r="DHC31" s="116"/>
      <c r="DHD31" s="116"/>
      <c r="DHE31" s="116"/>
      <c r="DHF31" s="116"/>
      <c r="DHG31" s="116"/>
      <c r="DHH31" s="116"/>
      <c r="DHI31" s="116"/>
      <c r="DHJ31" s="116"/>
      <c r="DHK31" s="116"/>
      <c r="DHL31" s="116"/>
      <c r="DHM31" s="116"/>
      <c r="DHN31" s="116"/>
      <c r="DHO31" s="116"/>
      <c r="DHP31" s="116"/>
      <c r="DHQ31" s="116"/>
      <c r="DHR31" s="116"/>
      <c r="DHS31" s="116"/>
      <c r="DHT31" s="116"/>
      <c r="DHU31" s="116"/>
      <c r="DHV31" s="116"/>
      <c r="DHW31" s="116"/>
      <c r="DHX31" s="116"/>
      <c r="DHY31" s="116"/>
      <c r="DHZ31" s="116"/>
      <c r="DIA31" s="116"/>
      <c r="DIB31" s="116"/>
      <c r="DIC31" s="116"/>
      <c r="DID31" s="116"/>
      <c r="DIE31" s="116"/>
      <c r="DIF31" s="116"/>
      <c r="DIG31" s="116"/>
      <c r="DIH31" s="116"/>
      <c r="DII31" s="116"/>
      <c r="DIJ31" s="116"/>
      <c r="DIK31" s="116"/>
      <c r="DIL31" s="116"/>
      <c r="DIM31" s="116"/>
      <c r="DIN31" s="116"/>
      <c r="DIO31" s="116"/>
      <c r="DIP31" s="116"/>
      <c r="DIQ31" s="116"/>
      <c r="DIR31" s="116"/>
      <c r="DIS31" s="116"/>
      <c r="DIT31" s="116"/>
      <c r="DIU31" s="116"/>
      <c r="DIV31" s="116"/>
      <c r="DIW31" s="116"/>
      <c r="DIX31" s="116"/>
      <c r="DIY31" s="116"/>
      <c r="DIZ31" s="116"/>
      <c r="DJA31" s="116"/>
      <c r="DJB31" s="116"/>
      <c r="DJC31" s="116"/>
      <c r="DJD31" s="116"/>
      <c r="DJE31" s="116"/>
      <c r="DJF31" s="116"/>
      <c r="DJG31" s="116"/>
      <c r="DJH31" s="116"/>
      <c r="DJI31" s="116"/>
      <c r="DJJ31" s="116"/>
      <c r="DJK31" s="116"/>
      <c r="DJL31" s="116"/>
      <c r="DJM31" s="116"/>
      <c r="DJN31" s="116"/>
      <c r="DJO31" s="116"/>
      <c r="DJP31" s="116"/>
      <c r="DJQ31" s="116"/>
      <c r="DJR31" s="116"/>
      <c r="DJS31" s="116"/>
      <c r="DJT31" s="116"/>
      <c r="DJU31" s="116"/>
      <c r="DJV31" s="116"/>
      <c r="DJW31" s="116"/>
      <c r="DJX31" s="116"/>
      <c r="DJY31" s="116"/>
      <c r="DJZ31" s="116"/>
      <c r="DKA31" s="116"/>
      <c r="DKB31" s="116"/>
      <c r="DKC31" s="116"/>
      <c r="DKD31" s="116"/>
      <c r="DKE31" s="116"/>
      <c r="DKF31" s="116"/>
      <c r="DKG31" s="116"/>
      <c r="DKH31" s="116"/>
      <c r="DKI31" s="116"/>
      <c r="DKJ31" s="116"/>
      <c r="DKK31" s="116"/>
      <c r="DKL31" s="116"/>
      <c r="DKM31" s="116"/>
      <c r="DKN31" s="116"/>
      <c r="DKO31" s="116"/>
      <c r="DKP31" s="116"/>
      <c r="DKQ31" s="116"/>
      <c r="DKR31" s="116"/>
      <c r="DKS31" s="116"/>
      <c r="DKT31" s="116"/>
      <c r="DKU31" s="116"/>
      <c r="DKV31" s="116"/>
      <c r="DKW31" s="116"/>
      <c r="DKX31" s="116"/>
      <c r="DKY31" s="116"/>
      <c r="DKZ31" s="116"/>
      <c r="DLA31" s="116"/>
      <c r="DLB31" s="116"/>
      <c r="DLC31" s="116"/>
      <c r="DLD31" s="116"/>
      <c r="DLE31" s="116"/>
      <c r="DLF31" s="116"/>
      <c r="DLG31" s="116"/>
      <c r="DLH31" s="116"/>
      <c r="DLI31" s="116"/>
      <c r="DLJ31" s="116"/>
      <c r="DLK31" s="116"/>
      <c r="DLL31" s="116"/>
      <c r="DLM31" s="116"/>
      <c r="DLN31" s="116"/>
      <c r="DLO31" s="116"/>
      <c r="DLP31" s="116"/>
      <c r="DLQ31" s="116"/>
      <c r="DLR31" s="116"/>
      <c r="DLS31" s="116"/>
      <c r="DLT31" s="116"/>
      <c r="DLU31" s="116"/>
      <c r="DLV31" s="116"/>
      <c r="DLW31" s="116"/>
      <c r="DLX31" s="116"/>
      <c r="DLY31" s="116"/>
      <c r="DLZ31" s="116"/>
      <c r="DMA31" s="116"/>
      <c r="DMB31" s="116"/>
      <c r="DMC31" s="116"/>
      <c r="DMD31" s="116"/>
      <c r="DME31" s="116"/>
      <c r="DMF31" s="116"/>
      <c r="DMG31" s="116"/>
      <c r="DMH31" s="116"/>
      <c r="DMI31" s="116"/>
      <c r="DMJ31" s="116"/>
      <c r="DMK31" s="116"/>
      <c r="DML31" s="116"/>
      <c r="DMM31" s="116"/>
      <c r="DMN31" s="116"/>
      <c r="DMO31" s="116"/>
      <c r="DMP31" s="116"/>
      <c r="DMQ31" s="116"/>
      <c r="DMR31" s="116"/>
      <c r="DMS31" s="116"/>
      <c r="DMT31" s="116"/>
      <c r="DMU31" s="116"/>
      <c r="DMV31" s="116"/>
      <c r="DMW31" s="116"/>
      <c r="DMX31" s="116"/>
      <c r="DMY31" s="116"/>
      <c r="DMZ31" s="116"/>
      <c r="DNA31" s="116"/>
      <c r="DNB31" s="116"/>
      <c r="DNC31" s="116"/>
      <c r="DND31" s="116"/>
      <c r="DNE31" s="116"/>
      <c r="DNF31" s="116"/>
      <c r="DNG31" s="116"/>
      <c r="DNH31" s="116"/>
      <c r="DNI31" s="116"/>
      <c r="DNJ31" s="116"/>
      <c r="DNK31" s="116"/>
      <c r="DNL31" s="116"/>
      <c r="DNM31" s="116"/>
      <c r="DNN31" s="116"/>
      <c r="DNO31" s="116"/>
      <c r="DNP31" s="116"/>
      <c r="DNQ31" s="116"/>
      <c r="DNR31" s="116"/>
      <c r="DNS31" s="116"/>
      <c r="DNT31" s="116"/>
      <c r="DNU31" s="116"/>
      <c r="DNV31" s="116"/>
      <c r="DNW31" s="116"/>
      <c r="DNX31" s="116"/>
      <c r="DNY31" s="116"/>
      <c r="DNZ31" s="116"/>
      <c r="DOA31" s="116"/>
      <c r="DOB31" s="116"/>
      <c r="DOC31" s="116"/>
      <c r="DOD31" s="116"/>
      <c r="DOE31" s="116"/>
      <c r="DOF31" s="116"/>
      <c r="DOG31" s="116"/>
      <c r="DOH31" s="116"/>
      <c r="DOI31" s="116"/>
      <c r="DOJ31" s="116"/>
      <c r="DOK31" s="116"/>
      <c r="DOL31" s="116"/>
      <c r="DOM31" s="116"/>
      <c r="DON31" s="116"/>
      <c r="DOO31" s="116"/>
      <c r="DOP31" s="116"/>
      <c r="DOQ31" s="116"/>
      <c r="DOR31" s="116"/>
      <c r="DOS31" s="116"/>
      <c r="DOT31" s="116"/>
      <c r="DOU31" s="116"/>
      <c r="DOV31" s="116"/>
      <c r="DOW31" s="116"/>
      <c r="DOX31" s="116"/>
      <c r="DOY31" s="116"/>
      <c r="DOZ31" s="116"/>
      <c r="DPA31" s="116"/>
      <c r="DPB31" s="116"/>
      <c r="DPC31" s="116"/>
      <c r="DPD31" s="116"/>
      <c r="DPE31" s="116"/>
      <c r="DPF31" s="116"/>
      <c r="DPG31" s="116"/>
      <c r="DPH31" s="116"/>
      <c r="DPI31" s="116"/>
      <c r="DPJ31" s="116"/>
      <c r="DPK31" s="116"/>
      <c r="DPL31" s="116"/>
      <c r="DPM31" s="116"/>
      <c r="DPN31" s="116"/>
      <c r="DPO31" s="116"/>
      <c r="DPP31" s="116"/>
      <c r="DPQ31" s="116"/>
      <c r="DPR31" s="116"/>
      <c r="DPS31" s="116"/>
      <c r="DPT31" s="116"/>
      <c r="DPU31" s="116"/>
      <c r="DPV31" s="116"/>
      <c r="DPW31" s="116"/>
      <c r="DPX31" s="116"/>
      <c r="DPY31" s="116"/>
      <c r="DPZ31" s="116"/>
      <c r="DQA31" s="116"/>
      <c r="DQB31" s="116"/>
      <c r="DQC31" s="116"/>
      <c r="DQD31" s="116"/>
      <c r="DQE31" s="116"/>
      <c r="DQF31" s="116"/>
      <c r="DQG31" s="116"/>
      <c r="DQH31" s="116"/>
      <c r="DQI31" s="116"/>
      <c r="DQJ31" s="116"/>
      <c r="DQK31" s="116"/>
      <c r="DQL31" s="116"/>
      <c r="DQM31" s="116"/>
      <c r="DQN31" s="116"/>
      <c r="DQO31" s="116"/>
      <c r="DQP31" s="116"/>
      <c r="DQQ31" s="116"/>
      <c r="DQR31" s="116"/>
      <c r="DQS31" s="116"/>
      <c r="DQT31" s="116"/>
      <c r="DQU31" s="116"/>
      <c r="DQV31" s="116"/>
      <c r="DQW31" s="116"/>
      <c r="DQX31" s="116"/>
      <c r="DQY31" s="116"/>
      <c r="DQZ31" s="116"/>
      <c r="DRA31" s="116"/>
      <c r="DRB31" s="116"/>
      <c r="DRC31" s="116"/>
      <c r="DRD31" s="116"/>
      <c r="DRE31" s="116"/>
      <c r="DRF31" s="116"/>
      <c r="DRG31" s="116"/>
      <c r="DRH31" s="116"/>
      <c r="DRI31" s="116"/>
      <c r="DRJ31" s="116"/>
      <c r="DRK31" s="116"/>
      <c r="DRL31" s="116"/>
      <c r="DRM31" s="116"/>
      <c r="DRN31" s="116"/>
      <c r="DRO31" s="116"/>
      <c r="DRP31" s="116"/>
      <c r="DRQ31" s="116"/>
      <c r="DRR31" s="116"/>
      <c r="DRS31" s="116"/>
      <c r="DRT31" s="116"/>
      <c r="DRU31" s="116"/>
      <c r="DRV31" s="116"/>
      <c r="DRW31" s="116"/>
      <c r="DRX31" s="116"/>
      <c r="DRY31" s="116"/>
      <c r="DRZ31" s="116"/>
      <c r="DSA31" s="116"/>
      <c r="DSB31" s="116"/>
      <c r="DSC31" s="116"/>
      <c r="DSD31" s="116"/>
      <c r="DSE31" s="116"/>
      <c r="DSF31" s="116"/>
      <c r="DSG31" s="116"/>
      <c r="DSH31" s="116"/>
      <c r="DSI31" s="116"/>
      <c r="DSJ31" s="116"/>
      <c r="DSK31" s="116"/>
      <c r="DSL31" s="116"/>
      <c r="DSM31" s="116"/>
      <c r="DSN31" s="116"/>
      <c r="DSO31" s="116"/>
      <c r="DSP31" s="116"/>
      <c r="DSQ31" s="116"/>
      <c r="DSR31" s="116"/>
      <c r="DSS31" s="116"/>
      <c r="DST31" s="116"/>
      <c r="DSU31" s="116"/>
      <c r="DSV31" s="116"/>
      <c r="DSW31" s="116"/>
      <c r="DSX31" s="116"/>
      <c r="DSY31" s="116"/>
      <c r="DSZ31" s="116"/>
      <c r="DTA31" s="116"/>
      <c r="DTB31" s="116"/>
      <c r="DTC31" s="116"/>
      <c r="DTD31" s="116"/>
      <c r="DTE31" s="116"/>
      <c r="DTF31" s="116"/>
      <c r="DTG31" s="116"/>
      <c r="DTH31" s="116"/>
      <c r="DTI31" s="116"/>
      <c r="DTJ31" s="116"/>
      <c r="DTK31" s="116"/>
      <c r="DTL31" s="116"/>
      <c r="DTM31" s="116"/>
      <c r="DTN31" s="116"/>
      <c r="DTO31" s="116"/>
      <c r="DTP31" s="116"/>
      <c r="DTQ31" s="116"/>
      <c r="DTR31" s="116"/>
      <c r="DTS31" s="116"/>
      <c r="DTT31" s="116"/>
      <c r="DTU31" s="116"/>
      <c r="DTV31" s="116"/>
      <c r="DTW31" s="116"/>
      <c r="DTX31" s="116"/>
      <c r="DTY31" s="116"/>
      <c r="DTZ31" s="116"/>
      <c r="DUA31" s="116"/>
      <c r="DUB31" s="116"/>
      <c r="DUC31" s="116"/>
      <c r="DUD31" s="116"/>
      <c r="DUE31" s="116"/>
      <c r="DUF31" s="116"/>
      <c r="DUG31" s="116"/>
      <c r="DUH31" s="116"/>
      <c r="DUI31" s="116"/>
      <c r="DUJ31" s="116"/>
      <c r="DUK31" s="116"/>
      <c r="DUL31" s="116"/>
      <c r="DUM31" s="116"/>
      <c r="DUN31" s="116"/>
      <c r="DUO31" s="116"/>
      <c r="DUP31" s="116"/>
      <c r="DUQ31" s="116"/>
      <c r="DUR31" s="116"/>
      <c r="DUS31" s="116"/>
      <c r="DUT31" s="116"/>
      <c r="DUU31" s="116"/>
      <c r="DUV31" s="116"/>
      <c r="DUW31" s="116"/>
      <c r="DUX31" s="116"/>
      <c r="DUY31" s="116"/>
      <c r="DUZ31" s="116"/>
      <c r="DVA31" s="116"/>
      <c r="DVB31" s="116"/>
      <c r="DVC31" s="116"/>
      <c r="DVD31" s="116"/>
      <c r="DVE31" s="116"/>
      <c r="DVF31" s="116"/>
      <c r="DVG31" s="116"/>
      <c r="DVH31" s="116"/>
      <c r="DVI31" s="116"/>
      <c r="DVJ31" s="116"/>
      <c r="DVK31" s="116"/>
      <c r="DVL31" s="116"/>
      <c r="DVM31" s="116"/>
      <c r="DVN31" s="116"/>
      <c r="DVO31" s="116"/>
      <c r="DVP31" s="116"/>
      <c r="DVQ31" s="116"/>
      <c r="DVR31" s="116"/>
      <c r="DVS31" s="116"/>
      <c r="DVT31" s="116"/>
      <c r="DVU31" s="116"/>
      <c r="DVV31" s="116"/>
      <c r="DVW31" s="116"/>
      <c r="DVX31" s="116"/>
      <c r="DVY31" s="116"/>
      <c r="DVZ31" s="116"/>
      <c r="DWA31" s="116"/>
      <c r="DWB31" s="116"/>
      <c r="DWC31" s="116"/>
      <c r="DWD31" s="116"/>
      <c r="DWE31" s="116"/>
      <c r="DWF31" s="116"/>
      <c r="DWG31" s="116"/>
      <c r="DWH31" s="116"/>
      <c r="DWI31" s="116"/>
      <c r="DWJ31" s="116"/>
      <c r="DWK31" s="116"/>
      <c r="DWL31" s="116"/>
      <c r="DWM31" s="116"/>
      <c r="DWN31" s="116"/>
      <c r="DWO31" s="116"/>
      <c r="DWP31" s="116"/>
      <c r="DWQ31" s="116"/>
      <c r="DWR31" s="116"/>
      <c r="DWS31" s="116"/>
      <c r="DWT31" s="116"/>
      <c r="DWU31" s="116"/>
      <c r="DWV31" s="116"/>
      <c r="DWW31" s="116"/>
      <c r="DWX31" s="116"/>
      <c r="DWY31" s="116"/>
      <c r="DWZ31" s="116"/>
      <c r="DXA31" s="116"/>
      <c r="DXB31" s="116"/>
      <c r="DXC31" s="116"/>
      <c r="DXD31" s="116"/>
      <c r="DXE31" s="116"/>
      <c r="DXF31" s="116"/>
      <c r="DXG31" s="116"/>
      <c r="DXH31" s="116"/>
      <c r="DXI31" s="116"/>
      <c r="DXJ31" s="116"/>
      <c r="DXK31" s="116"/>
      <c r="DXL31" s="116"/>
      <c r="DXM31" s="116"/>
      <c r="DXN31" s="116"/>
      <c r="DXO31" s="116"/>
      <c r="DXP31" s="116"/>
      <c r="DXQ31" s="116"/>
      <c r="DXR31" s="116"/>
      <c r="DXS31" s="116"/>
      <c r="DXT31" s="116"/>
      <c r="DXU31" s="116"/>
      <c r="DXV31" s="116"/>
      <c r="DXW31" s="116"/>
      <c r="DXX31" s="116"/>
      <c r="DXY31" s="116"/>
      <c r="DXZ31" s="116"/>
      <c r="DYA31" s="116"/>
      <c r="DYB31" s="116"/>
      <c r="DYC31" s="116"/>
      <c r="DYD31" s="116"/>
      <c r="DYE31" s="116"/>
      <c r="DYF31" s="116"/>
      <c r="DYG31" s="116"/>
      <c r="DYH31" s="116"/>
      <c r="DYI31" s="116"/>
      <c r="DYJ31" s="116"/>
      <c r="DYK31" s="116"/>
      <c r="DYL31" s="116"/>
      <c r="DYM31" s="116"/>
      <c r="DYN31" s="116"/>
      <c r="DYO31" s="116"/>
      <c r="DYP31" s="116"/>
      <c r="DYQ31" s="116"/>
      <c r="DYR31" s="116"/>
      <c r="DYS31" s="116"/>
      <c r="DYT31" s="116"/>
      <c r="DYU31" s="116"/>
      <c r="DYV31" s="116"/>
      <c r="DYW31" s="116"/>
      <c r="DYX31" s="116"/>
      <c r="DYY31" s="116"/>
      <c r="DYZ31" s="116"/>
      <c r="DZA31" s="116"/>
      <c r="DZB31" s="116"/>
      <c r="DZC31" s="116"/>
      <c r="DZD31" s="116"/>
      <c r="DZE31" s="116"/>
      <c r="DZF31" s="116"/>
      <c r="DZG31" s="116"/>
      <c r="DZH31" s="116"/>
      <c r="DZI31" s="116"/>
      <c r="DZJ31" s="116"/>
      <c r="DZK31" s="116"/>
      <c r="DZL31" s="116"/>
      <c r="DZM31" s="116"/>
      <c r="DZN31" s="116"/>
      <c r="DZO31" s="116"/>
      <c r="DZP31" s="116"/>
      <c r="DZQ31" s="116"/>
      <c r="DZR31" s="116"/>
      <c r="DZS31" s="116"/>
      <c r="DZT31" s="116"/>
      <c r="DZU31" s="116"/>
      <c r="DZV31" s="116"/>
      <c r="DZW31" s="116"/>
      <c r="DZX31" s="116"/>
      <c r="DZY31" s="116"/>
      <c r="DZZ31" s="116"/>
      <c r="EAA31" s="116"/>
      <c r="EAB31" s="116"/>
      <c r="EAC31" s="116"/>
      <c r="EAD31" s="116"/>
      <c r="EAE31" s="116"/>
      <c r="EAF31" s="116"/>
      <c r="EAG31" s="116"/>
      <c r="EAH31" s="116"/>
      <c r="EAI31" s="116"/>
      <c r="EAJ31" s="116"/>
      <c r="EAK31" s="116"/>
      <c r="EAL31" s="116"/>
      <c r="EAM31" s="116"/>
      <c r="EAN31" s="116"/>
      <c r="EAO31" s="116"/>
      <c r="EAP31" s="116"/>
      <c r="EAQ31" s="116"/>
      <c r="EAR31" s="116"/>
      <c r="EAS31" s="116"/>
      <c r="EAT31" s="116"/>
      <c r="EAU31" s="116"/>
      <c r="EAV31" s="116"/>
      <c r="EAW31" s="116"/>
      <c r="EAX31" s="116"/>
      <c r="EAY31" s="116"/>
      <c r="EAZ31" s="116"/>
      <c r="EBA31" s="116"/>
      <c r="EBB31" s="116"/>
      <c r="EBC31" s="116"/>
      <c r="EBD31" s="116"/>
      <c r="EBE31" s="116"/>
      <c r="EBF31" s="116"/>
      <c r="EBG31" s="116"/>
      <c r="EBH31" s="116"/>
      <c r="EBI31" s="116"/>
      <c r="EBJ31" s="116"/>
      <c r="EBK31" s="116"/>
      <c r="EBL31" s="116"/>
      <c r="EBM31" s="116"/>
      <c r="EBN31" s="116"/>
      <c r="EBO31" s="116"/>
      <c r="EBP31" s="116"/>
      <c r="EBQ31" s="116"/>
      <c r="EBR31" s="116"/>
      <c r="EBS31" s="116"/>
      <c r="EBT31" s="116"/>
      <c r="EBU31" s="116"/>
      <c r="EBV31" s="116"/>
      <c r="EBW31" s="116"/>
      <c r="EBX31" s="116"/>
      <c r="EBY31" s="116"/>
      <c r="EBZ31" s="116"/>
      <c r="ECA31" s="116"/>
      <c r="ECB31" s="116"/>
      <c r="ECC31" s="116"/>
      <c r="ECD31" s="116"/>
      <c r="ECE31" s="116"/>
      <c r="ECF31" s="116"/>
      <c r="ECG31" s="116"/>
      <c r="ECH31" s="116"/>
      <c r="ECI31" s="116"/>
      <c r="ECJ31" s="116"/>
      <c r="ECK31" s="116"/>
      <c r="ECL31" s="116"/>
      <c r="ECM31" s="116"/>
      <c r="ECN31" s="116"/>
      <c r="ECO31" s="116"/>
      <c r="ECP31" s="116"/>
      <c r="ECQ31" s="116"/>
      <c r="ECR31" s="116"/>
      <c r="ECS31" s="116"/>
      <c r="ECT31" s="116"/>
      <c r="ECU31" s="116"/>
      <c r="ECV31" s="116"/>
      <c r="ECW31" s="116"/>
      <c r="ECX31" s="116"/>
      <c r="ECY31" s="116"/>
      <c r="ECZ31" s="116"/>
      <c r="EDA31" s="116"/>
      <c r="EDB31" s="116"/>
      <c r="EDC31" s="116"/>
      <c r="EDD31" s="116"/>
      <c r="EDE31" s="116"/>
      <c r="EDF31" s="116"/>
      <c r="EDG31" s="116"/>
      <c r="EDH31" s="116"/>
      <c r="EDI31" s="116"/>
      <c r="EDJ31" s="116"/>
      <c r="EDK31" s="116"/>
      <c r="EDL31" s="116"/>
      <c r="EDM31" s="116"/>
      <c r="EDN31" s="116"/>
      <c r="EDO31" s="116"/>
      <c r="EDP31" s="116"/>
      <c r="EDQ31" s="116"/>
      <c r="EDR31" s="116"/>
      <c r="EDS31" s="116"/>
      <c r="EDT31" s="116"/>
      <c r="EDU31" s="116"/>
      <c r="EDV31" s="116"/>
      <c r="EDW31" s="116"/>
      <c r="EDX31" s="116"/>
      <c r="EDY31" s="116"/>
      <c r="EDZ31" s="116"/>
      <c r="EEA31" s="116"/>
      <c r="EEB31" s="116"/>
      <c r="EEC31" s="116"/>
      <c r="EED31" s="116"/>
      <c r="EEE31" s="116"/>
      <c r="EEF31" s="116"/>
      <c r="EEG31" s="116"/>
      <c r="EEH31" s="116"/>
      <c r="EEI31" s="116"/>
      <c r="EEJ31" s="116"/>
      <c r="EEK31" s="116"/>
      <c r="EEL31" s="116"/>
      <c r="EEM31" s="116"/>
      <c r="EEN31" s="116"/>
      <c r="EEO31" s="116"/>
      <c r="EEP31" s="116"/>
      <c r="EEQ31" s="116"/>
      <c r="EER31" s="116"/>
      <c r="EES31" s="116"/>
      <c r="EET31" s="116"/>
      <c r="EEU31" s="116"/>
      <c r="EEV31" s="116"/>
      <c r="EEW31" s="116"/>
      <c r="EEX31" s="116"/>
      <c r="EEY31" s="116"/>
      <c r="EEZ31" s="116"/>
      <c r="EFA31" s="116"/>
      <c r="EFB31" s="116"/>
      <c r="EFC31" s="116"/>
      <c r="EFD31" s="116"/>
      <c r="EFE31" s="116"/>
      <c r="EFF31" s="116"/>
      <c r="EFG31" s="116"/>
      <c r="EFH31" s="116"/>
      <c r="EFI31" s="116"/>
      <c r="EFJ31" s="116"/>
      <c r="EFK31" s="116"/>
      <c r="EFL31" s="116"/>
      <c r="EFM31" s="116"/>
      <c r="EFN31" s="116"/>
      <c r="EFO31" s="116"/>
      <c r="EFP31" s="116"/>
      <c r="EFQ31" s="116"/>
      <c r="EFR31" s="116"/>
      <c r="EFS31" s="116"/>
      <c r="EFT31" s="116"/>
      <c r="EFU31" s="116"/>
      <c r="EFV31" s="116"/>
      <c r="EFW31" s="116"/>
      <c r="EFX31" s="116"/>
      <c r="EFY31" s="116"/>
      <c r="EFZ31" s="116"/>
      <c r="EGA31" s="116"/>
      <c r="EGB31" s="116"/>
      <c r="EGC31" s="116"/>
      <c r="EGD31" s="116"/>
      <c r="EGE31" s="116"/>
      <c r="EGF31" s="116"/>
      <c r="EGG31" s="116"/>
      <c r="EGH31" s="116"/>
      <c r="EGI31" s="116"/>
      <c r="EGJ31" s="116"/>
      <c r="EGK31" s="116"/>
      <c r="EGL31" s="116"/>
      <c r="EGM31" s="116"/>
      <c r="EGN31" s="116"/>
      <c r="EGO31" s="116"/>
      <c r="EGP31" s="116"/>
      <c r="EGQ31" s="116"/>
      <c r="EGR31" s="116"/>
      <c r="EGS31" s="116"/>
      <c r="EGT31" s="116"/>
      <c r="EGU31" s="116"/>
      <c r="EGV31" s="116"/>
      <c r="EGW31" s="116"/>
      <c r="EGX31" s="116"/>
      <c r="EGY31" s="116"/>
      <c r="EGZ31" s="116"/>
      <c r="EHA31" s="116"/>
      <c r="EHB31" s="116"/>
      <c r="EHC31" s="116"/>
      <c r="EHD31" s="116"/>
      <c r="EHE31" s="116"/>
      <c r="EHF31" s="116"/>
      <c r="EHG31" s="116"/>
      <c r="EHH31" s="116"/>
      <c r="EHI31" s="116"/>
      <c r="EHJ31" s="116"/>
      <c r="EHK31" s="116"/>
      <c r="EHL31" s="116"/>
      <c r="EHM31" s="116"/>
      <c r="EHN31" s="116"/>
      <c r="EHO31" s="116"/>
      <c r="EHP31" s="116"/>
      <c r="EHQ31" s="116"/>
      <c r="EHR31" s="116"/>
      <c r="EHS31" s="116"/>
      <c r="EHT31" s="116"/>
      <c r="EHU31" s="116"/>
      <c r="EHV31" s="116"/>
      <c r="EHW31" s="116"/>
      <c r="EHX31" s="116"/>
      <c r="EHY31" s="116"/>
      <c r="EHZ31" s="116"/>
      <c r="EIA31" s="116"/>
      <c r="EIB31" s="116"/>
      <c r="EIC31" s="116"/>
      <c r="EID31" s="116"/>
      <c r="EIE31" s="116"/>
      <c r="EIF31" s="116"/>
      <c r="EIG31" s="116"/>
      <c r="EIH31" s="116"/>
      <c r="EII31" s="116"/>
      <c r="EIJ31" s="116"/>
      <c r="EIK31" s="116"/>
      <c r="EIL31" s="116"/>
      <c r="EIM31" s="116"/>
      <c r="EIN31" s="116"/>
      <c r="EIO31" s="116"/>
      <c r="EIP31" s="116"/>
      <c r="EIQ31" s="116"/>
      <c r="EIR31" s="116"/>
      <c r="EIS31" s="116"/>
      <c r="EIT31" s="116"/>
      <c r="EIU31" s="116"/>
      <c r="EIV31" s="116"/>
      <c r="EIW31" s="116"/>
      <c r="EIX31" s="116"/>
      <c r="EIY31" s="116"/>
      <c r="EIZ31" s="116"/>
      <c r="EJA31" s="116"/>
      <c r="EJB31" s="116"/>
      <c r="EJC31" s="116"/>
      <c r="EJD31" s="116"/>
      <c r="EJE31" s="116"/>
      <c r="EJF31" s="116"/>
      <c r="EJG31" s="116"/>
      <c r="EJH31" s="116"/>
      <c r="EJI31" s="116"/>
      <c r="EJJ31" s="116"/>
      <c r="EJK31" s="116"/>
      <c r="EJL31" s="116"/>
      <c r="EJM31" s="116"/>
      <c r="EJN31" s="116"/>
      <c r="EJO31" s="116"/>
      <c r="EJP31" s="116"/>
      <c r="EJQ31" s="116"/>
      <c r="EJR31" s="116"/>
      <c r="EJS31" s="116"/>
      <c r="EJT31" s="116"/>
      <c r="EJU31" s="116"/>
      <c r="EJV31" s="116"/>
      <c r="EJW31" s="116"/>
      <c r="EJX31" s="116"/>
      <c r="EJY31" s="116"/>
      <c r="EJZ31" s="116"/>
      <c r="EKA31" s="116"/>
      <c r="EKB31" s="116"/>
      <c r="EKC31" s="116"/>
      <c r="EKD31" s="116"/>
      <c r="EKE31" s="116"/>
      <c r="EKF31" s="116"/>
      <c r="EKG31" s="116"/>
      <c r="EKH31" s="116"/>
      <c r="EKI31" s="116"/>
      <c r="EKJ31" s="116"/>
      <c r="EKK31" s="116"/>
      <c r="EKL31" s="116"/>
      <c r="EKM31" s="116"/>
      <c r="EKN31" s="116"/>
      <c r="EKO31" s="116"/>
      <c r="EKP31" s="116"/>
      <c r="EKQ31" s="116"/>
      <c r="EKR31" s="116"/>
      <c r="EKS31" s="116"/>
      <c r="EKT31" s="116"/>
      <c r="EKU31" s="116"/>
      <c r="EKV31" s="116"/>
      <c r="EKW31" s="116"/>
      <c r="EKX31" s="116"/>
      <c r="EKY31" s="116"/>
      <c r="EKZ31" s="116"/>
      <c r="ELA31" s="116"/>
      <c r="ELB31" s="116"/>
      <c r="ELC31" s="116"/>
      <c r="ELD31" s="116"/>
      <c r="ELE31" s="116"/>
      <c r="ELF31" s="116"/>
      <c r="ELG31" s="116"/>
      <c r="ELH31" s="116"/>
      <c r="ELI31" s="116"/>
      <c r="ELJ31" s="116"/>
      <c r="ELK31" s="116"/>
      <c r="ELL31" s="116"/>
      <c r="ELM31" s="116"/>
      <c r="ELN31" s="116"/>
      <c r="ELO31" s="116"/>
      <c r="ELP31" s="116"/>
      <c r="ELQ31" s="116"/>
      <c r="ELR31" s="116"/>
      <c r="ELS31" s="116"/>
      <c r="ELT31" s="116"/>
      <c r="ELU31" s="116"/>
      <c r="ELV31" s="116"/>
      <c r="ELW31" s="116"/>
      <c r="ELX31" s="116"/>
      <c r="ELY31" s="116"/>
      <c r="ELZ31" s="116"/>
      <c r="EMA31" s="116"/>
      <c r="EMB31" s="116"/>
      <c r="EMC31" s="116"/>
      <c r="EMD31" s="116"/>
      <c r="EME31" s="116"/>
      <c r="EMF31" s="116"/>
      <c r="EMG31" s="116"/>
      <c r="EMH31" s="116"/>
      <c r="EMI31" s="116"/>
      <c r="EMJ31" s="116"/>
      <c r="EMK31" s="116"/>
      <c r="EML31" s="116"/>
      <c r="EMM31" s="116"/>
      <c r="EMN31" s="116"/>
      <c r="EMO31" s="116"/>
      <c r="EMP31" s="116"/>
      <c r="EMQ31" s="116"/>
      <c r="EMR31" s="116"/>
      <c r="EMS31" s="116"/>
      <c r="EMT31" s="116"/>
      <c r="EMU31" s="116"/>
      <c r="EMV31" s="116"/>
      <c r="EMW31" s="116"/>
      <c r="EMX31" s="116"/>
      <c r="EMY31" s="116"/>
      <c r="EMZ31" s="116"/>
      <c r="ENA31" s="116"/>
      <c r="ENB31" s="116"/>
      <c r="ENC31" s="116"/>
      <c r="END31" s="116"/>
      <c r="ENE31" s="116"/>
      <c r="ENF31" s="116"/>
      <c r="ENG31" s="116"/>
      <c r="ENH31" s="116"/>
      <c r="ENI31" s="116"/>
      <c r="ENJ31" s="116"/>
      <c r="ENK31" s="116"/>
      <c r="ENL31" s="116"/>
      <c r="ENM31" s="116"/>
      <c r="ENN31" s="116"/>
      <c r="ENO31" s="116"/>
      <c r="ENP31" s="116"/>
      <c r="ENQ31" s="116"/>
      <c r="ENR31" s="116"/>
      <c r="ENS31" s="116"/>
      <c r="ENT31" s="116"/>
      <c r="ENU31" s="116"/>
      <c r="ENV31" s="116"/>
      <c r="ENW31" s="116"/>
      <c r="ENX31" s="116"/>
      <c r="ENY31" s="116"/>
      <c r="ENZ31" s="116"/>
      <c r="EOA31" s="116"/>
      <c r="EOB31" s="116"/>
      <c r="EOC31" s="116"/>
      <c r="EOD31" s="116"/>
      <c r="EOE31" s="116"/>
      <c r="EOF31" s="116"/>
      <c r="EOG31" s="116"/>
      <c r="EOH31" s="116"/>
      <c r="EOI31" s="116"/>
      <c r="EOJ31" s="116"/>
      <c r="EOK31" s="116"/>
      <c r="EOL31" s="116"/>
      <c r="EOM31" s="116"/>
      <c r="EON31" s="116"/>
      <c r="EOO31" s="116"/>
      <c r="EOP31" s="116"/>
      <c r="EOQ31" s="116"/>
      <c r="EOR31" s="116"/>
      <c r="EOS31" s="116"/>
      <c r="EOT31" s="116"/>
      <c r="EOU31" s="116"/>
      <c r="EOV31" s="116"/>
      <c r="EOW31" s="116"/>
      <c r="EOX31" s="116"/>
      <c r="EOY31" s="116"/>
      <c r="EOZ31" s="116"/>
      <c r="EPA31" s="116"/>
      <c r="EPB31" s="116"/>
      <c r="EPC31" s="116"/>
      <c r="EPD31" s="116"/>
      <c r="EPE31" s="116"/>
      <c r="EPF31" s="116"/>
      <c r="EPG31" s="116"/>
      <c r="EPH31" s="116"/>
      <c r="EPI31" s="116"/>
      <c r="EPJ31" s="116"/>
      <c r="EPK31" s="116"/>
      <c r="EPL31" s="116"/>
      <c r="EPM31" s="116"/>
      <c r="EPN31" s="116"/>
      <c r="EPO31" s="116"/>
      <c r="EPP31" s="116"/>
      <c r="EPQ31" s="116"/>
      <c r="EPR31" s="116"/>
      <c r="EPS31" s="116"/>
      <c r="EPT31" s="116"/>
      <c r="EPU31" s="116"/>
      <c r="EPV31" s="116"/>
      <c r="EPW31" s="116"/>
      <c r="EPX31" s="116"/>
      <c r="EPY31" s="116"/>
      <c r="EPZ31" s="116"/>
      <c r="EQA31" s="116"/>
      <c r="EQB31" s="116"/>
      <c r="EQC31" s="116"/>
      <c r="EQD31" s="116"/>
      <c r="EQE31" s="116"/>
      <c r="EQF31" s="116"/>
      <c r="EQG31" s="116"/>
      <c r="EQH31" s="116"/>
      <c r="EQI31" s="116"/>
      <c r="EQJ31" s="116"/>
      <c r="EQK31" s="116"/>
      <c r="EQL31" s="116"/>
      <c r="EQM31" s="116"/>
      <c r="EQN31" s="116"/>
      <c r="EQO31" s="116"/>
      <c r="EQP31" s="116"/>
      <c r="EQQ31" s="116"/>
      <c r="EQR31" s="116"/>
      <c r="EQS31" s="116"/>
      <c r="EQT31" s="116"/>
      <c r="EQU31" s="116"/>
      <c r="EQV31" s="116"/>
      <c r="EQW31" s="116"/>
      <c r="EQX31" s="116"/>
      <c r="EQY31" s="116"/>
      <c r="EQZ31" s="116"/>
      <c r="ERA31" s="116"/>
      <c r="ERB31" s="116"/>
      <c r="ERC31" s="116"/>
      <c r="ERD31" s="116"/>
      <c r="ERE31" s="116"/>
      <c r="ERF31" s="116"/>
      <c r="ERG31" s="116"/>
      <c r="ERH31" s="116"/>
      <c r="ERI31" s="116"/>
      <c r="ERJ31" s="116"/>
      <c r="ERK31" s="116"/>
      <c r="ERL31" s="116"/>
      <c r="ERM31" s="116"/>
      <c r="ERN31" s="116"/>
      <c r="ERO31" s="116"/>
      <c r="ERP31" s="116"/>
      <c r="ERQ31" s="116"/>
      <c r="ERR31" s="116"/>
      <c r="ERS31" s="116"/>
      <c r="ERT31" s="116"/>
      <c r="ERU31" s="116"/>
      <c r="ERV31" s="116"/>
      <c r="ERW31" s="116"/>
      <c r="ERX31" s="116"/>
      <c r="ERY31" s="116"/>
      <c r="ERZ31" s="116"/>
      <c r="ESA31" s="116"/>
      <c r="ESB31" s="116"/>
      <c r="ESC31" s="116"/>
      <c r="ESD31" s="116"/>
      <c r="ESE31" s="116"/>
      <c r="ESF31" s="116"/>
      <c r="ESG31" s="116"/>
      <c r="ESH31" s="116"/>
      <c r="ESI31" s="116"/>
      <c r="ESJ31" s="116"/>
      <c r="ESK31" s="116"/>
      <c r="ESL31" s="116"/>
      <c r="ESM31" s="116"/>
      <c r="ESN31" s="116"/>
      <c r="ESO31" s="116"/>
      <c r="ESP31" s="116"/>
      <c r="ESQ31" s="116"/>
      <c r="ESR31" s="116"/>
      <c r="ESS31" s="116"/>
      <c r="EST31" s="116"/>
      <c r="ESU31" s="116"/>
      <c r="ESV31" s="116"/>
      <c r="ESW31" s="116"/>
      <c r="ESX31" s="116"/>
      <c r="ESY31" s="116"/>
      <c r="ESZ31" s="116"/>
      <c r="ETA31" s="116"/>
      <c r="ETB31" s="116"/>
      <c r="ETC31" s="116"/>
      <c r="ETD31" s="116"/>
      <c r="ETE31" s="116"/>
      <c r="ETF31" s="116"/>
      <c r="ETG31" s="116"/>
      <c r="ETH31" s="116"/>
      <c r="ETI31" s="116"/>
      <c r="ETJ31" s="116"/>
      <c r="ETK31" s="116"/>
      <c r="ETL31" s="116"/>
      <c r="ETM31" s="116"/>
      <c r="ETN31" s="116"/>
      <c r="ETO31" s="116"/>
      <c r="ETP31" s="116"/>
      <c r="ETQ31" s="116"/>
      <c r="ETR31" s="116"/>
      <c r="ETS31" s="116"/>
      <c r="ETT31" s="116"/>
      <c r="ETU31" s="116"/>
      <c r="ETV31" s="116"/>
      <c r="ETW31" s="116"/>
      <c r="ETX31" s="116"/>
      <c r="ETY31" s="116"/>
      <c r="ETZ31" s="116"/>
      <c r="EUA31" s="116"/>
      <c r="EUB31" s="116"/>
      <c r="EUC31" s="116"/>
      <c r="EUD31" s="116"/>
      <c r="EUE31" s="116"/>
      <c r="EUF31" s="116"/>
      <c r="EUG31" s="116"/>
      <c r="EUH31" s="116"/>
      <c r="EUI31" s="116"/>
      <c r="EUJ31" s="116"/>
      <c r="EUK31" s="116"/>
      <c r="EUL31" s="116"/>
      <c r="EUM31" s="116"/>
      <c r="EUN31" s="116"/>
      <c r="EUO31" s="116"/>
      <c r="EUP31" s="116"/>
      <c r="EUQ31" s="116"/>
      <c r="EUR31" s="116"/>
      <c r="EUS31" s="116"/>
      <c r="EUT31" s="116"/>
      <c r="EUU31" s="116"/>
      <c r="EUV31" s="116"/>
      <c r="EUW31" s="116"/>
      <c r="EUX31" s="116"/>
      <c r="EUY31" s="116"/>
      <c r="EUZ31" s="116"/>
      <c r="EVA31" s="116"/>
      <c r="EVB31" s="116"/>
      <c r="EVC31" s="116"/>
      <c r="EVD31" s="116"/>
      <c r="EVE31" s="116"/>
      <c r="EVF31" s="116"/>
      <c r="EVG31" s="116"/>
      <c r="EVH31" s="116"/>
      <c r="EVI31" s="116"/>
      <c r="EVJ31" s="116"/>
      <c r="EVK31" s="116"/>
      <c r="EVL31" s="116"/>
      <c r="EVM31" s="116"/>
      <c r="EVN31" s="116"/>
      <c r="EVO31" s="116"/>
      <c r="EVP31" s="116"/>
      <c r="EVQ31" s="116"/>
      <c r="EVR31" s="116"/>
      <c r="EVS31" s="116"/>
      <c r="EVT31" s="116"/>
      <c r="EVU31" s="116"/>
      <c r="EVV31" s="116"/>
      <c r="EVW31" s="116"/>
      <c r="EVX31" s="116"/>
      <c r="EVY31" s="116"/>
      <c r="EVZ31" s="116"/>
      <c r="EWA31" s="116"/>
      <c r="EWB31" s="116"/>
      <c r="EWC31" s="116"/>
      <c r="EWD31" s="116"/>
      <c r="EWE31" s="116"/>
      <c r="EWF31" s="116"/>
      <c r="EWG31" s="116"/>
      <c r="EWH31" s="116"/>
      <c r="EWI31" s="116"/>
      <c r="EWJ31" s="116"/>
      <c r="EWK31" s="116"/>
      <c r="EWL31" s="116"/>
      <c r="EWM31" s="116"/>
      <c r="EWN31" s="116"/>
      <c r="EWO31" s="116"/>
      <c r="EWP31" s="116"/>
      <c r="EWQ31" s="116"/>
      <c r="EWR31" s="116"/>
      <c r="EWS31" s="116"/>
      <c r="EWT31" s="116"/>
      <c r="EWU31" s="116"/>
      <c r="EWV31" s="116"/>
      <c r="EWW31" s="116"/>
      <c r="EWX31" s="116"/>
      <c r="EWY31" s="116"/>
      <c r="EWZ31" s="116"/>
      <c r="EXA31" s="116"/>
      <c r="EXB31" s="116"/>
      <c r="EXC31" s="116"/>
      <c r="EXD31" s="116"/>
      <c r="EXE31" s="116"/>
      <c r="EXF31" s="116"/>
      <c r="EXG31" s="116"/>
      <c r="EXH31" s="116"/>
      <c r="EXI31" s="116"/>
      <c r="EXJ31" s="116"/>
      <c r="EXK31" s="116"/>
      <c r="EXL31" s="116"/>
      <c r="EXM31" s="116"/>
      <c r="EXN31" s="116"/>
      <c r="EXO31" s="116"/>
      <c r="EXP31" s="116"/>
      <c r="EXQ31" s="116"/>
      <c r="EXR31" s="116"/>
      <c r="EXS31" s="116"/>
      <c r="EXT31" s="116"/>
      <c r="EXU31" s="116"/>
      <c r="EXV31" s="116"/>
      <c r="EXW31" s="116"/>
      <c r="EXX31" s="116"/>
      <c r="EXY31" s="116"/>
      <c r="EXZ31" s="116"/>
      <c r="EYA31" s="116"/>
      <c r="EYB31" s="116"/>
      <c r="EYC31" s="116"/>
      <c r="EYD31" s="116"/>
      <c r="EYE31" s="116"/>
      <c r="EYF31" s="116"/>
      <c r="EYG31" s="116"/>
      <c r="EYH31" s="116"/>
      <c r="EYI31" s="116"/>
      <c r="EYJ31" s="116"/>
      <c r="EYK31" s="116"/>
      <c r="EYL31" s="116"/>
      <c r="EYM31" s="116"/>
      <c r="EYN31" s="116"/>
      <c r="EYO31" s="116"/>
      <c r="EYP31" s="116"/>
      <c r="EYQ31" s="116"/>
      <c r="EYR31" s="116"/>
      <c r="EYS31" s="116"/>
      <c r="EYT31" s="116"/>
      <c r="EYU31" s="116"/>
      <c r="EYV31" s="116"/>
      <c r="EYW31" s="116"/>
      <c r="EYX31" s="116"/>
      <c r="EYY31" s="116"/>
      <c r="EYZ31" s="116"/>
      <c r="EZA31" s="116"/>
      <c r="EZB31" s="116"/>
      <c r="EZC31" s="116"/>
      <c r="EZD31" s="116"/>
      <c r="EZE31" s="116"/>
      <c r="EZF31" s="116"/>
      <c r="EZG31" s="116"/>
      <c r="EZH31" s="116"/>
      <c r="EZI31" s="116"/>
      <c r="EZJ31" s="116"/>
      <c r="EZK31" s="116"/>
      <c r="EZL31" s="116"/>
      <c r="EZM31" s="116"/>
      <c r="EZN31" s="116"/>
      <c r="EZO31" s="116"/>
      <c r="EZP31" s="116"/>
      <c r="EZQ31" s="116"/>
      <c r="EZR31" s="116"/>
      <c r="EZS31" s="116"/>
      <c r="EZT31" s="116"/>
      <c r="EZU31" s="116"/>
      <c r="EZV31" s="116"/>
      <c r="EZW31" s="116"/>
      <c r="EZX31" s="116"/>
      <c r="EZY31" s="116"/>
      <c r="EZZ31" s="116"/>
      <c r="FAA31" s="116"/>
      <c r="FAB31" s="116"/>
      <c r="FAC31" s="116"/>
      <c r="FAD31" s="116"/>
      <c r="FAE31" s="116"/>
      <c r="FAF31" s="116"/>
      <c r="FAG31" s="116"/>
      <c r="FAH31" s="116"/>
      <c r="FAI31" s="116"/>
      <c r="FAJ31" s="116"/>
      <c r="FAK31" s="116"/>
      <c r="FAL31" s="116"/>
      <c r="FAM31" s="116"/>
      <c r="FAN31" s="116"/>
      <c r="FAO31" s="116"/>
      <c r="FAP31" s="116"/>
      <c r="FAQ31" s="116"/>
      <c r="FAR31" s="116"/>
      <c r="FAS31" s="116"/>
      <c r="FAT31" s="116"/>
      <c r="FAU31" s="116"/>
      <c r="FAV31" s="116"/>
      <c r="FAW31" s="116"/>
      <c r="FAX31" s="116"/>
      <c r="FAY31" s="116"/>
      <c r="FAZ31" s="116"/>
      <c r="FBA31" s="116"/>
      <c r="FBB31" s="116"/>
      <c r="FBC31" s="116"/>
      <c r="FBD31" s="116"/>
      <c r="FBE31" s="116"/>
      <c r="FBF31" s="116"/>
      <c r="FBG31" s="116"/>
      <c r="FBH31" s="116"/>
      <c r="FBI31" s="116"/>
      <c r="FBJ31" s="116"/>
      <c r="FBK31" s="116"/>
      <c r="FBL31" s="116"/>
      <c r="FBM31" s="116"/>
      <c r="FBN31" s="116"/>
      <c r="FBO31" s="116"/>
      <c r="FBP31" s="116"/>
      <c r="FBQ31" s="116"/>
      <c r="FBR31" s="116"/>
      <c r="FBS31" s="116"/>
      <c r="FBT31" s="116"/>
      <c r="FBU31" s="116"/>
      <c r="FBV31" s="116"/>
      <c r="FBW31" s="116"/>
      <c r="FBX31" s="116"/>
      <c r="FBY31" s="116"/>
      <c r="FBZ31" s="116"/>
      <c r="FCA31" s="116"/>
      <c r="FCB31" s="116"/>
      <c r="FCC31" s="116"/>
      <c r="FCD31" s="116"/>
      <c r="FCE31" s="116"/>
      <c r="FCF31" s="116"/>
      <c r="FCG31" s="116"/>
      <c r="FCH31" s="116"/>
      <c r="FCI31" s="116"/>
      <c r="FCJ31" s="116"/>
      <c r="FCK31" s="116"/>
      <c r="FCL31" s="116"/>
      <c r="FCM31" s="116"/>
      <c r="FCN31" s="116"/>
      <c r="FCO31" s="116"/>
      <c r="FCP31" s="116"/>
      <c r="FCQ31" s="116"/>
      <c r="FCR31" s="116"/>
      <c r="FCS31" s="116"/>
      <c r="FCT31" s="116"/>
      <c r="FCU31" s="116"/>
      <c r="FCV31" s="116"/>
      <c r="FCW31" s="116"/>
      <c r="FCX31" s="116"/>
      <c r="FCY31" s="116"/>
      <c r="FCZ31" s="116"/>
      <c r="FDA31" s="116"/>
      <c r="FDB31" s="116"/>
      <c r="FDC31" s="116"/>
      <c r="FDD31" s="116"/>
      <c r="FDE31" s="116"/>
      <c r="FDF31" s="116"/>
      <c r="FDG31" s="116"/>
      <c r="FDH31" s="116"/>
      <c r="FDI31" s="116"/>
      <c r="FDJ31" s="116"/>
      <c r="FDK31" s="116"/>
      <c r="FDL31" s="116"/>
      <c r="FDM31" s="116"/>
      <c r="FDN31" s="116"/>
      <c r="FDO31" s="116"/>
      <c r="FDP31" s="116"/>
      <c r="FDQ31" s="116"/>
      <c r="FDR31" s="116"/>
      <c r="FDS31" s="116"/>
      <c r="FDT31" s="116"/>
      <c r="FDU31" s="116"/>
      <c r="FDV31" s="116"/>
      <c r="FDW31" s="116"/>
      <c r="FDX31" s="116"/>
      <c r="FDY31" s="116"/>
      <c r="FDZ31" s="116"/>
      <c r="FEA31" s="116"/>
      <c r="FEB31" s="116"/>
      <c r="FEC31" s="116"/>
      <c r="FED31" s="116"/>
      <c r="FEE31" s="116"/>
      <c r="FEF31" s="116"/>
      <c r="FEG31" s="116"/>
      <c r="FEH31" s="116"/>
      <c r="FEI31" s="116"/>
      <c r="FEJ31" s="116"/>
      <c r="FEK31" s="116"/>
      <c r="FEL31" s="116"/>
      <c r="FEM31" s="116"/>
      <c r="FEN31" s="116"/>
      <c r="FEO31" s="116"/>
      <c r="FEP31" s="116"/>
      <c r="FEQ31" s="116"/>
      <c r="FER31" s="116"/>
      <c r="FES31" s="116"/>
      <c r="FET31" s="116"/>
      <c r="FEU31" s="116"/>
      <c r="FEV31" s="116"/>
      <c r="FEW31" s="116"/>
      <c r="FEX31" s="116"/>
      <c r="FEY31" s="116"/>
      <c r="FEZ31" s="116"/>
      <c r="FFA31" s="116"/>
      <c r="FFB31" s="116"/>
      <c r="FFC31" s="116"/>
      <c r="FFD31" s="116"/>
      <c r="FFE31" s="116"/>
      <c r="FFF31" s="116"/>
      <c r="FFG31" s="116"/>
      <c r="FFH31" s="116"/>
      <c r="FFI31" s="116"/>
      <c r="FFJ31" s="116"/>
      <c r="FFK31" s="116"/>
      <c r="FFL31" s="116"/>
      <c r="FFM31" s="116"/>
      <c r="FFN31" s="116"/>
      <c r="FFO31" s="116"/>
      <c r="FFP31" s="116"/>
      <c r="FFQ31" s="116"/>
      <c r="FFR31" s="116"/>
      <c r="FFS31" s="116"/>
      <c r="FFT31" s="116"/>
      <c r="FFU31" s="116"/>
      <c r="FFV31" s="116"/>
      <c r="FFW31" s="116"/>
      <c r="FFX31" s="116"/>
      <c r="FFY31" s="116"/>
      <c r="FFZ31" s="116"/>
      <c r="FGA31" s="116"/>
      <c r="FGB31" s="116"/>
      <c r="FGC31" s="116"/>
      <c r="FGD31" s="116"/>
      <c r="FGE31" s="116"/>
      <c r="FGF31" s="116"/>
      <c r="FGG31" s="116"/>
      <c r="FGH31" s="116"/>
      <c r="FGI31" s="116"/>
      <c r="FGJ31" s="116"/>
      <c r="FGK31" s="116"/>
      <c r="FGL31" s="116"/>
      <c r="FGM31" s="116"/>
      <c r="FGN31" s="116"/>
      <c r="FGO31" s="116"/>
      <c r="FGP31" s="116"/>
      <c r="FGQ31" s="116"/>
      <c r="FGR31" s="116"/>
      <c r="FGS31" s="116"/>
      <c r="FGT31" s="116"/>
      <c r="FGU31" s="116"/>
      <c r="FGV31" s="116"/>
      <c r="FGW31" s="116"/>
      <c r="FGX31" s="116"/>
      <c r="FGY31" s="116"/>
      <c r="FGZ31" s="116"/>
      <c r="FHA31" s="116"/>
      <c r="FHB31" s="116"/>
      <c r="FHC31" s="116"/>
      <c r="FHD31" s="116"/>
      <c r="FHE31" s="116"/>
      <c r="FHF31" s="116"/>
      <c r="FHG31" s="116"/>
      <c r="FHH31" s="116"/>
      <c r="FHI31" s="116"/>
      <c r="FHJ31" s="116"/>
      <c r="FHK31" s="116"/>
      <c r="FHL31" s="116"/>
      <c r="FHM31" s="116"/>
      <c r="FHN31" s="116"/>
      <c r="FHO31" s="116"/>
      <c r="FHP31" s="116"/>
      <c r="FHQ31" s="116"/>
      <c r="FHR31" s="116"/>
      <c r="FHS31" s="116"/>
      <c r="FHT31" s="116"/>
      <c r="FHU31" s="116"/>
      <c r="FHV31" s="116"/>
      <c r="FHW31" s="116"/>
      <c r="FHX31" s="116"/>
      <c r="FHY31" s="116"/>
      <c r="FHZ31" s="116"/>
      <c r="FIA31" s="116"/>
      <c r="FIB31" s="116"/>
      <c r="FIC31" s="116"/>
      <c r="FID31" s="116"/>
      <c r="FIE31" s="116"/>
      <c r="FIF31" s="116"/>
      <c r="FIG31" s="116"/>
      <c r="FIH31" s="116"/>
      <c r="FII31" s="116"/>
      <c r="FIJ31" s="116"/>
      <c r="FIK31" s="116"/>
      <c r="FIL31" s="116"/>
      <c r="FIM31" s="116"/>
      <c r="FIN31" s="116"/>
      <c r="FIO31" s="116"/>
      <c r="FIP31" s="116"/>
      <c r="FIQ31" s="116"/>
      <c r="FIR31" s="116"/>
      <c r="FIS31" s="116"/>
      <c r="FIT31" s="116"/>
      <c r="FIU31" s="116"/>
      <c r="FIV31" s="116"/>
      <c r="FIW31" s="116"/>
      <c r="FIX31" s="116"/>
      <c r="FIY31" s="116"/>
      <c r="FIZ31" s="116"/>
      <c r="FJA31" s="116"/>
      <c r="FJB31" s="116"/>
      <c r="FJC31" s="116"/>
      <c r="FJD31" s="116"/>
      <c r="FJE31" s="116"/>
      <c r="FJF31" s="116"/>
      <c r="FJG31" s="116"/>
      <c r="FJH31" s="116"/>
      <c r="FJI31" s="116"/>
      <c r="FJJ31" s="116"/>
      <c r="FJK31" s="116"/>
      <c r="FJL31" s="116"/>
      <c r="FJM31" s="116"/>
      <c r="FJN31" s="116"/>
      <c r="FJO31" s="116"/>
      <c r="FJP31" s="116"/>
      <c r="FJQ31" s="116"/>
      <c r="FJR31" s="116"/>
      <c r="FJS31" s="116"/>
      <c r="FJT31" s="116"/>
      <c r="FJU31" s="116"/>
      <c r="FJV31" s="116"/>
      <c r="FJW31" s="116"/>
      <c r="FJX31" s="116"/>
      <c r="FJY31" s="116"/>
      <c r="FJZ31" s="116"/>
      <c r="FKA31" s="116"/>
      <c r="FKB31" s="116"/>
      <c r="FKC31" s="116"/>
      <c r="FKD31" s="116"/>
      <c r="FKE31" s="116"/>
      <c r="FKF31" s="116"/>
      <c r="FKG31" s="116"/>
      <c r="FKH31" s="116"/>
      <c r="FKI31" s="116"/>
      <c r="FKJ31" s="116"/>
      <c r="FKK31" s="116"/>
      <c r="FKL31" s="116"/>
      <c r="FKM31" s="116"/>
      <c r="FKN31" s="116"/>
      <c r="FKO31" s="116"/>
      <c r="FKP31" s="116"/>
      <c r="FKQ31" s="116"/>
      <c r="FKR31" s="116"/>
      <c r="FKS31" s="116"/>
      <c r="FKT31" s="116"/>
      <c r="FKU31" s="116"/>
      <c r="FKV31" s="116"/>
      <c r="FKW31" s="116"/>
      <c r="FKX31" s="116"/>
      <c r="FKY31" s="116"/>
      <c r="FKZ31" s="116"/>
      <c r="FLA31" s="116"/>
      <c r="FLB31" s="116"/>
      <c r="FLC31" s="116"/>
      <c r="FLD31" s="116"/>
      <c r="FLE31" s="116"/>
      <c r="FLF31" s="116"/>
      <c r="FLG31" s="116"/>
      <c r="FLH31" s="116"/>
      <c r="FLI31" s="116"/>
      <c r="FLJ31" s="116"/>
      <c r="FLK31" s="116"/>
      <c r="FLL31" s="116"/>
      <c r="FLM31" s="116"/>
      <c r="FLN31" s="116"/>
      <c r="FLO31" s="116"/>
      <c r="FLP31" s="116"/>
      <c r="FLQ31" s="116"/>
      <c r="FLR31" s="116"/>
      <c r="FLS31" s="116"/>
      <c r="FLT31" s="116"/>
      <c r="FLU31" s="116"/>
      <c r="FLV31" s="116"/>
      <c r="FLW31" s="116"/>
      <c r="FLX31" s="116"/>
      <c r="FLY31" s="116"/>
      <c r="FLZ31" s="116"/>
      <c r="FMA31" s="116"/>
      <c r="FMB31" s="116"/>
      <c r="FMC31" s="116"/>
      <c r="FMD31" s="116"/>
      <c r="FME31" s="116"/>
      <c r="FMF31" s="116"/>
      <c r="FMG31" s="116"/>
      <c r="FMH31" s="116"/>
      <c r="FMI31" s="116"/>
      <c r="FMJ31" s="116"/>
      <c r="FMK31" s="116"/>
      <c r="FML31" s="116"/>
      <c r="FMM31" s="116"/>
      <c r="FMN31" s="116"/>
      <c r="FMO31" s="116"/>
      <c r="FMP31" s="116"/>
      <c r="FMQ31" s="116"/>
      <c r="FMR31" s="116"/>
      <c r="FMS31" s="116"/>
      <c r="FMT31" s="116"/>
      <c r="FMU31" s="116"/>
      <c r="FMV31" s="116"/>
      <c r="FMW31" s="116"/>
      <c r="FMX31" s="116"/>
      <c r="FMY31" s="116"/>
      <c r="FMZ31" s="116"/>
      <c r="FNA31" s="116"/>
      <c r="FNB31" s="116"/>
      <c r="FNC31" s="116"/>
      <c r="FND31" s="116"/>
      <c r="FNE31" s="116"/>
      <c r="FNF31" s="116"/>
      <c r="FNG31" s="116"/>
      <c r="FNH31" s="116"/>
      <c r="FNI31" s="116"/>
      <c r="FNJ31" s="116"/>
      <c r="FNK31" s="116"/>
      <c r="FNL31" s="116"/>
      <c r="FNM31" s="116"/>
      <c r="FNN31" s="116"/>
      <c r="FNO31" s="116"/>
      <c r="FNP31" s="116"/>
      <c r="FNQ31" s="116"/>
      <c r="FNR31" s="116"/>
      <c r="FNS31" s="116"/>
      <c r="FNT31" s="116"/>
      <c r="FNU31" s="116"/>
      <c r="FNV31" s="116"/>
      <c r="FNW31" s="116"/>
      <c r="FNX31" s="116"/>
      <c r="FNY31" s="116"/>
      <c r="FNZ31" s="116"/>
      <c r="FOA31" s="116"/>
      <c r="FOB31" s="116"/>
      <c r="FOC31" s="116"/>
      <c r="FOD31" s="116"/>
      <c r="FOE31" s="116"/>
      <c r="FOF31" s="116"/>
      <c r="FOG31" s="116"/>
      <c r="FOH31" s="116"/>
      <c r="FOI31" s="116"/>
      <c r="FOJ31" s="116"/>
      <c r="FOK31" s="116"/>
      <c r="FOL31" s="116"/>
      <c r="FOM31" s="116"/>
      <c r="FON31" s="116"/>
      <c r="FOO31" s="116"/>
      <c r="FOP31" s="116"/>
      <c r="FOQ31" s="116"/>
      <c r="FOR31" s="116"/>
      <c r="FOS31" s="116"/>
      <c r="FOT31" s="116"/>
      <c r="FOU31" s="116"/>
      <c r="FOV31" s="116"/>
      <c r="FOW31" s="116"/>
      <c r="FOX31" s="116"/>
      <c r="FOY31" s="116"/>
      <c r="FOZ31" s="116"/>
      <c r="FPA31" s="116"/>
      <c r="FPB31" s="116"/>
      <c r="FPC31" s="116"/>
      <c r="FPD31" s="116"/>
      <c r="FPE31" s="116"/>
      <c r="FPF31" s="116"/>
      <c r="FPG31" s="116"/>
      <c r="FPH31" s="116"/>
      <c r="FPI31" s="116"/>
      <c r="FPJ31" s="116"/>
      <c r="FPK31" s="116"/>
      <c r="FPL31" s="116"/>
      <c r="FPM31" s="116"/>
      <c r="FPN31" s="116"/>
      <c r="FPO31" s="116"/>
      <c r="FPP31" s="116"/>
      <c r="FPQ31" s="116"/>
      <c r="FPR31" s="116"/>
      <c r="FPS31" s="116"/>
      <c r="FPT31" s="116"/>
      <c r="FPU31" s="116"/>
      <c r="FPV31" s="116"/>
      <c r="FPW31" s="116"/>
      <c r="FPX31" s="116"/>
      <c r="FPY31" s="116"/>
      <c r="FPZ31" s="116"/>
      <c r="FQA31" s="116"/>
      <c r="FQB31" s="116"/>
      <c r="FQC31" s="116"/>
      <c r="FQD31" s="116"/>
      <c r="FQE31" s="116"/>
      <c r="FQF31" s="116"/>
      <c r="FQG31" s="116"/>
      <c r="FQH31" s="116"/>
      <c r="FQI31" s="116"/>
      <c r="FQJ31" s="116"/>
      <c r="FQK31" s="116"/>
      <c r="FQL31" s="116"/>
      <c r="FQM31" s="116"/>
      <c r="FQN31" s="116"/>
      <c r="FQO31" s="116"/>
      <c r="FQP31" s="116"/>
      <c r="FQQ31" s="116"/>
      <c r="FQR31" s="116"/>
      <c r="FQS31" s="116"/>
      <c r="FQT31" s="116"/>
      <c r="FQU31" s="116"/>
      <c r="FQV31" s="116"/>
      <c r="FQW31" s="116"/>
      <c r="FQX31" s="116"/>
      <c r="FQY31" s="116"/>
      <c r="FQZ31" s="116"/>
      <c r="FRA31" s="116"/>
      <c r="FRB31" s="116"/>
      <c r="FRC31" s="116"/>
      <c r="FRD31" s="116"/>
      <c r="FRE31" s="116"/>
      <c r="FRF31" s="116"/>
      <c r="FRG31" s="116"/>
      <c r="FRH31" s="116"/>
      <c r="FRI31" s="116"/>
      <c r="FRJ31" s="116"/>
      <c r="FRK31" s="116"/>
      <c r="FRL31" s="116"/>
      <c r="FRM31" s="116"/>
      <c r="FRN31" s="116"/>
      <c r="FRO31" s="116"/>
      <c r="FRP31" s="116"/>
      <c r="FRQ31" s="116"/>
      <c r="FRR31" s="116"/>
      <c r="FRS31" s="116"/>
      <c r="FRT31" s="116"/>
      <c r="FRU31" s="116"/>
      <c r="FRV31" s="116"/>
      <c r="FRW31" s="116"/>
      <c r="FRX31" s="116"/>
      <c r="FRY31" s="116"/>
      <c r="FRZ31" s="116"/>
      <c r="FSA31" s="116"/>
      <c r="FSB31" s="116"/>
      <c r="FSC31" s="116"/>
      <c r="FSD31" s="116"/>
      <c r="FSE31" s="116"/>
      <c r="FSF31" s="116"/>
      <c r="FSG31" s="116"/>
      <c r="FSH31" s="116"/>
      <c r="FSI31" s="116"/>
      <c r="FSJ31" s="116"/>
      <c r="FSK31" s="116"/>
      <c r="FSL31" s="116"/>
      <c r="FSM31" s="116"/>
      <c r="FSN31" s="116"/>
      <c r="FSO31" s="116"/>
      <c r="FSP31" s="116"/>
      <c r="FSQ31" s="116"/>
      <c r="FSR31" s="116"/>
      <c r="FSS31" s="116"/>
      <c r="FST31" s="116"/>
      <c r="FSU31" s="116"/>
      <c r="FSV31" s="116"/>
      <c r="FSW31" s="116"/>
      <c r="FSX31" s="116"/>
      <c r="FSY31" s="116"/>
      <c r="FSZ31" s="116"/>
      <c r="FTA31" s="116"/>
      <c r="FTB31" s="116"/>
      <c r="FTC31" s="116"/>
      <c r="FTD31" s="116"/>
      <c r="FTE31" s="116"/>
      <c r="FTF31" s="116"/>
      <c r="FTG31" s="116"/>
      <c r="FTH31" s="116"/>
      <c r="FTI31" s="116"/>
      <c r="FTJ31" s="116"/>
      <c r="FTK31" s="116"/>
      <c r="FTL31" s="116"/>
      <c r="FTM31" s="116"/>
      <c r="FTN31" s="116"/>
      <c r="FTO31" s="116"/>
      <c r="FTP31" s="116"/>
      <c r="FTQ31" s="116"/>
      <c r="FTR31" s="116"/>
      <c r="FTS31" s="116"/>
      <c r="FTT31" s="116"/>
      <c r="FTU31" s="116"/>
      <c r="FTV31" s="116"/>
      <c r="FTW31" s="116"/>
      <c r="FTX31" s="116"/>
      <c r="FTY31" s="116"/>
      <c r="FTZ31" s="116"/>
      <c r="FUA31" s="116"/>
      <c r="FUB31" s="116"/>
      <c r="FUC31" s="116"/>
      <c r="FUD31" s="116"/>
      <c r="FUE31" s="116"/>
      <c r="FUF31" s="116"/>
      <c r="FUG31" s="116"/>
      <c r="FUH31" s="116"/>
      <c r="FUI31" s="116"/>
      <c r="FUJ31" s="116"/>
      <c r="FUK31" s="116"/>
      <c r="FUL31" s="116"/>
      <c r="FUM31" s="116"/>
      <c r="FUN31" s="116"/>
      <c r="FUO31" s="116"/>
      <c r="FUP31" s="116"/>
      <c r="FUQ31" s="116"/>
      <c r="FUR31" s="116"/>
      <c r="FUS31" s="116"/>
      <c r="FUT31" s="116"/>
      <c r="FUU31" s="116"/>
      <c r="FUV31" s="116"/>
      <c r="FUW31" s="116"/>
      <c r="FUX31" s="116"/>
      <c r="FUY31" s="116"/>
      <c r="FUZ31" s="116"/>
      <c r="FVA31" s="116"/>
      <c r="FVB31" s="116"/>
      <c r="FVC31" s="116"/>
      <c r="FVD31" s="116"/>
      <c r="FVE31" s="116"/>
      <c r="FVF31" s="116"/>
      <c r="FVG31" s="116"/>
      <c r="FVH31" s="116"/>
      <c r="FVI31" s="116"/>
      <c r="FVJ31" s="116"/>
      <c r="FVK31" s="116"/>
      <c r="FVL31" s="116"/>
      <c r="FVM31" s="116"/>
      <c r="FVN31" s="116"/>
      <c r="FVO31" s="116"/>
      <c r="FVP31" s="116"/>
      <c r="FVQ31" s="116"/>
      <c r="FVR31" s="116"/>
      <c r="FVS31" s="116"/>
      <c r="FVT31" s="116"/>
      <c r="FVU31" s="116"/>
      <c r="FVV31" s="116"/>
      <c r="FVW31" s="116"/>
      <c r="FVX31" s="116"/>
      <c r="FVY31" s="116"/>
      <c r="FVZ31" s="116"/>
      <c r="FWA31" s="116"/>
      <c r="FWB31" s="116"/>
      <c r="FWC31" s="116"/>
      <c r="FWD31" s="116"/>
      <c r="FWE31" s="116"/>
      <c r="FWF31" s="116"/>
      <c r="FWG31" s="116"/>
      <c r="FWH31" s="116"/>
      <c r="FWI31" s="116"/>
      <c r="FWJ31" s="116"/>
      <c r="FWK31" s="116"/>
      <c r="FWL31" s="116"/>
      <c r="FWM31" s="116"/>
      <c r="FWN31" s="116"/>
      <c r="FWO31" s="116"/>
      <c r="FWP31" s="116"/>
      <c r="FWQ31" s="116"/>
      <c r="FWR31" s="116"/>
      <c r="FWS31" s="116"/>
      <c r="FWT31" s="116"/>
      <c r="FWU31" s="116"/>
      <c r="FWV31" s="116"/>
      <c r="FWW31" s="116"/>
      <c r="FWX31" s="116"/>
      <c r="FWY31" s="116"/>
      <c r="FWZ31" s="116"/>
      <c r="FXA31" s="116"/>
      <c r="FXB31" s="116"/>
      <c r="FXC31" s="116"/>
      <c r="FXD31" s="116"/>
      <c r="FXE31" s="116"/>
      <c r="FXF31" s="116"/>
      <c r="FXG31" s="116"/>
      <c r="FXH31" s="116"/>
      <c r="FXI31" s="116"/>
      <c r="FXJ31" s="116"/>
      <c r="FXK31" s="116"/>
      <c r="FXL31" s="116"/>
      <c r="FXM31" s="116"/>
      <c r="FXN31" s="116"/>
      <c r="FXO31" s="116"/>
      <c r="FXP31" s="116"/>
      <c r="FXQ31" s="116"/>
      <c r="FXR31" s="116"/>
      <c r="FXS31" s="116"/>
      <c r="FXT31" s="116"/>
      <c r="FXU31" s="116"/>
      <c r="FXV31" s="116"/>
      <c r="FXW31" s="116"/>
      <c r="FXX31" s="116"/>
      <c r="FXY31" s="116"/>
      <c r="FXZ31" s="116"/>
      <c r="FYA31" s="116"/>
      <c r="FYB31" s="116"/>
      <c r="FYC31" s="116"/>
      <c r="FYD31" s="116"/>
      <c r="FYE31" s="116"/>
      <c r="FYF31" s="116"/>
      <c r="FYG31" s="116"/>
      <c r="FYH31" s="116"/>
      <c r="FYI31" s="116"/>
      <c r="FYJ31" s="116"/>
      <c r="FYK31" s="116"/>
      <c r="FYL31" s="116"/>
      <c r="FYM31" s="116"/>
      <c r="FYN31" s="116"/>
      <c r="FYO31" s="116"/>
      <c r="FYP31" s="116"/>
      <c r="FYQ31" s="116"/>
      <c r="FYR31" s="116"/>
      <c r="FYS31" s="116"/>
      <c r="FYT31" s="116"/>
      <c r="FYU31" s="116"/>
      <c r="FYV31" s="116"/>
      <c r="FYW31" s="116"/>
      <c r="FYX31" s="116"/>
      <c r="FYY31" s="116"/>
      <c r="FYZ31" s="116"/>
      <c r="FZA31" s="116"/>
      <c r="FZB31" s="116"/>
      <c r="FZC31" s="116"/>
      <c r="FZD31" s="116"/>
      <c r="FZE31" s="116"/>
      <c r="FZF31" s="116"/>
      <c r="FZG31" s="116"/>
      <c r="FZH31" s="116"/>
      <c r="FZI31" s="116"/>
      <c r="FZJ31" s="116"/>
      <c r="FZK31" s="116"/>
      <c r="FZL31" s="116"/>
      <c r="FZM31" s="116"/>
      <c r="FZN31" s="116"/>
      <c r="FZO31" s="116"/>
      <c r="FZP31" s="116"/>
      <c r="FZQ31" s="116"/>
      <c r="FZR31" s="116"/>
      <c r="FZS31" s="116"/>
      <c r="FZT31" s="116"/>
      <c r="FZU31" s="116"/>
      <c r="FZV31" s="116"/>
      <c r="FZW31" s="116"/>
      <c r="FZX31" s="116"/>
      <c r="FZY31" s="116"/>
      <c r="FZZ31" s="116"/>
      <c r="GAA31" s="116"/>
      <c r="GAB31" s="116"/>
      <c r="GAC31" s="116"/>
      <c r="GAD31" s="116"/>
      <c r="GAE31" s="116"/>
      <c r="GAF31" s="116"/>
      <c r="GAG31" s="116"/>
      <c r="GAH31" s="116"/>
      <c r="GAI31" s="116"/>
      <c r="GAJ31" s="116"/>
      <c r="GAK31" s="116"/>
      <c r="GAL31" s="116"/>
      <c r="GAM31" s="116"/>
      <c r="GAN31" s="116"/>
      <c r="GAO31" s="116"/>
      <c r="GAP31" s="116"/>
      <c r="GAQ31" s="116"/>
      <c r="GAR31" s="116"/>
      <c r="GAS31" s="116"/>
      <c r="GAT31" s="116"/>
      <c r="GAU31" s="116"/>
      <c r="GAV31" s="116"/>
      <c r="GAW31" s="116"/>
      <c r="GAX31" s="116"/>
      <c r="GAY31" s="116"/>
      <c r="GAZ31" s="116"/>
      <c r="GBA31" s="116"/>
      <c r="GBB31" s="116"/>
      <c r="GBC31" s="116"/>
      <c r="GBD31" s="116"/>
      <c r="GBE31" s="116"/>
      <c r="GBF31" s="116"/>
      <c r="GBG31" s="116"/>
      <c r="GBH31" s="116"/>
      <c r="GBI31" s="116"/>
      <c r="GBJ31" s="116"/>
      <c r="GBK31" s="116"/>
      <c r="GBL31" s="116"/>
      <c r="GBM31" s="116"/>
      <c r="GBN31" s="116"/>
      <c r="GBO31" s="116"/>
      <c r="GBP31" s="116"/>
      <c r="GBQ31" s="116"/>
      <c r="GBR31" s="116"/>
      <c r="GBS31" s="116"/>
      <c r="GBT31" s="116"/>
      <c r="GBU31" s="116"/>
      <c r="GBV31" s="116"/>
      <c r="GBW31" s="116"/>
      <c r="GBX31" s="116"/>
      <c r="GBY31" s="116"/>
      <c r="GBZ31" s="116"/>
      <c r="GCA31" s="116"/>
      <c r="GCB31" s="116"/>
      <c r="GCC31" s="116"/>
      <c r="GCD31" s="116"/>
      <c r="GCE31" s="116"/>
      <c r="GCF31" s="116"/>
      <c r="GCG31" s="116"/>
      <c r="GCH31" s="116"/>
      <c r="GCI31" s="116"/>
      <c r="GCJ31" s="116"/>
      <c r="GCK31" s="116"/>
      <c r="GCL31" s="116"/>
      <c r="GCM31" s="116"/>
      <c r="GCN31" s="116"/>
      <c r="GCO31" s="116"/>
      <c r="GCP31" s="116"/>
      <c r="GCQ31" s="116"/>
      <c r="GCR31" s="116"/>
      <c r="GCS31" s="116"/>
      <c r="GCT31" s="116"/>
      <c r="GCU31" s="116"/>
      <c r="GCV31" s="116"/>
      <c r="GCW31" s="116"/>
      <c r="GCX31" s="116"/>
      <c r="GCY31" s="116"/>
      <c r="GCZ31" s="116"/>
      <c r="GDA31" s="116"/>
      <c r="GDB31" s="116"/>
      <c r="GDC31" s="116"/>
      <c r="GDD31" s="116"/>
      <c r="GDE31" s="116"/>
      <c r="GDF31" s="116"/>
      <c r="GDG31" s="116"/>
      <c r="GDH31" s="116"/>
      <c r="GDI31" s="116"/>
      <c r="GDJ31" s="116"/>
      <c r="GDK31" s="116"/>
      <c r="GDL31" s="116"/>
      <c r="GDM31" s="116"/>
      <c r="GDN31" s="116"/>
      <c r="GDO31" s="116"/>
      <c r="GDP31" s="116"/>
      <c r="GDQ31" s="116"/>
      <c r="GDR31" s="116"/>
      <c r="GDS31" s="116"/>
      <c r="GDT31" s="116"/>
      <c r="GDU31" s="116"/>
      <c r="GDV31" s="116"/>
      <c r="GDW31" s="116"/>
      <c r="GDX31" s="116"/>
      <c r="GDY31" s="116"/>
      <c r="GDZ31" s="116"/>
      <c r="GEA31" s="116"/>
      <c r="GEB31" s="116"/>
      <c r="GEC31" s="116"/>
      <c r="GED31" s="116"/>
      <c r="GEE31" s="116"/>
      <c r="GEF31" s="116"/>
      <c r="GEG31" s="116"/>
      <c r="GEH31" s="116"/>
      <c r="GEI31" s="116"/>
      <c r="GEJ31" s="116"/>
      <c r="GEK31" s="116"/>
      <c r="GEL31" s="116"/>
      <c r="GEM31" s="116"/>
      <c r="GEN31" s="116"/>
      <c r="GEO31" s="116"/>
      <c r="GEP31" s="116"/>
      <c r="GEQ31" s="116"/>
      <c r="GER31" s="116"/>
      <c r="GES31" s="116"/>
      <c r="GET31" s="116"/>
      <c r="GEU31" s="116"/>
      <c r="GEV31" s="116"/>
      <c r="GEW31" s="116"/>
      <c r="GEX31" s="116"/>
      <c r="GEY31" s="116"/>
      <c r="GEZ31" s="116"/>
      <c r="GFA31" s="116"/>
      <c r="GFB31" s="116"/>
      <c r="GFC31" s="116"/>
      <c r="GFD31" s="116"/>
      <c r="GFE31" s="116"/>
      <c r="GFF31" s="116"/>
      <c r="GFG31" s="116"/>
      <c r="GFH31" s="116"/>
      <c r="GFI31" s="116"/>
      <c r="GFJ31" s="116"/>
      <c r="GFK31" s="116"/>
      <c r="GFL31" s="116"/>
      <c r="GFM31" s="116"/>
      <c r="GFN31" s="116"/>
      <c r="GFO31" s="116"/>
      <c r="GFP31" s="116"/>
      <c r="GFQ31" s="116"/>
      <c r="GFR31" s="116"/>
      <c r="GFS31" s="116"/>
      <c r="GFT31" s="116"/>
      <c r="GFU31" s="116"/>
      <c r="GFV31" s="116"/>
      <c r="GFW31" s="116"/>
      <c r="GFX31" s="116"/>
      <c r="GFY31" s="116"/>
      <c r="GFZ31" s="116"/>
      <c r="GGA31" s="116"/>
      <c r="GGB31" s="116"/>
      <c r="GGC31" s="116"/>
      <c r="GGD31" s="116"/>
      <c r="GGE31" s="116"/>
      <c r="GGF31" s="116"/>
      <c r="GGG31" s="116"/>
      <c r="GGH31" s="116"/>
      <c r="GGI31" s="116"/>
      <c r="GGJ31" s="116"/>
      <c r="GGK31" s="116"/>
      <c r="GGL31" s="116"/>
      <c r="GGM31" s="116"/>
      <c r="GGN31" s="116"/>
      <c r="GGO31" s="116"/>
      <c r="GGP31" s="116"/>
      <c r="GGQ31" s="116"/>
      <c r="GGR31" s="116"/>
      <c r="GGS31" s="116"/>
      <c r="GGT31" s="116"/>
      <c r="GGU31" s="116"/>
      <c r="GGV31" s="116"/>
      <c r="GGW31" s="116"/>
      <c r="GGX31" s="116"/>
      <c r="GGY31" s="116"/>
      <c r="GGZ31" s="116"/>
      <c r="GHA31" s="116"/>
      <c r="GHB31" s="116"/>
      <c r="GHC31" s="116"/>
      <c r="GHD31" s="116"/>
      <c r="GHE31" s="116"/>
      <c r="GHF31" s="116"/>
      <c r="GHG31" s="116"/>
      <c r="GHH31" s="116"/>
      <c r="GHI31" s="116"/>
      <c r="GHJ31" s="116"/>
      <c r="GHK31" s="116"/>
      <c r="GHL31" s="116"/>
      <c r="GHM31" s="116"/>
      <c r="GHN31" s="116"/>
      <c r="GHO31" s="116"/>
      <c r="GHP31" s="116"/>
      <c r="GHQ31" s="116"/>
      <c r="GHR31" s="116"/>
      <c r="GHS31" s="116"/>
      <c r="GHT31" s="116"/>
      <c r="GHU31" s="116"/>
      <c r="GHV31" s="116"/>
      <c r="GHW31" s="116"/>
      <c r="GHX31" s="116"/>
      <c r="GHY31" s="116"/>
      <c r="GHZ31" s="116"/>
      <c r="GIA31" s="116"/>
      <c r="GIB31" s="116"/>
      <c r="GIC31" s="116"/>
      <c r="GID31" s="116"/>
      <c r="GIE31" s="116"/>
      <c r="GIF31" s="116"/>
      <c r="GIG31" s="116"/>
      <c r="GIH31" s="116"/>
      <c r="GII31" s="116"/>
      <c r="GIJ31" s="116"/>
      <c r="GIK31" s="116"/>
      <c r="GIL31" s="116"/>
      <c r="GIM31" s="116"/>
      <c r="GIN31" s="116"/>
      <c r="GIO31" s="116"/>
      <c r="GIP31" s="116"/>
      <c r="GIQ31" s="116"/>
      <c r="GIR31" s="116"/>
      <c r="GIS31" s="116"/>
      <c r="GIT31" s="116"/>
      <c r="GIU31" s="116"/>
      <c r="GIV31" s="116"/>
      <c r="GIW31" s="116"/>
      <c r="GIX31" s="116"/>
      <c r="GIY31" s="116"/>
      <c r="GIZ31" s="116"/>
      <c r="GJA31" s="116"/>
      <c r="GJB31" s="116"/>
      <c r="GJC31" s="116"/>
      <c r="GJD31" s="116"/>
      <c r="GJE31" s="116"/>
      <c r="GJF31" s="116"/>
      <c r="GJG31" s="116"/>
      <c r="GJH31" s="116"/>
      <c r="GJI31" s="116"/>
      <c r="GJJ31" s="116"/>
      <c r="GJK31" s="116"/>
      <c r="GJL31" s="116"/>
      <c r="GJM31" s="116"/>
      <c r="GJN31" s="116"/>
      <c r="GJO31" s="116"/>
      <c r="GJP31" s="116"/>
      <c r="GJQ31" s="116"/>
      <c r="GJR31" s="116"/>
      <c r="GJS31" s="116"/>
      <c r="GJT31" s="116"/>
      <c r="GJU31" s="116"/>
      <c r="GJV31" s="116"/>
      <c r="GJW31" s="116"/>
      <c r="GJX31" s="116"/>
      <c r="GJY31" s="116"/>
      <c r="GJZ31" s="116"/>
      <c r="GKA31" s="116"/>
      <c r="GKB31" s="116"/>
      <c r="GKC31" s="116"/>
      <c r="GKD31" s="116"/>
      <c r="GKE31" s="116"/>
      <c r="GKF31" s="116"/>
      <c r="GKG31" s="116"/>
      <c r="GKH31" s="116"/>
      <c r="GKI31" s="116"/>
      <c r="GKJ31" s="116"/>
      <c r="GKK31" s="116"/>
      <c r="GKL31" s="116"/>
      <c r="GKM31" s="116"/>
      <c r="GKN31" s="116"/>
      <c r="GKO31" s="116"/>
      <c r="GKP31" s="116"/>
      <c r="GKQ31" s="116"/>
      <c r="GKR31" s="116"/>
      <c r="GKS31" s="116"/>
      <c r="GKT31" s="116"/>
      <c r="GKU31" s="116"/>
      <c r="GKV31" s="116"/>
      <c r="GKW31" s="116"/>
      <c r="GKX31" s="116"/>
      <c r="GKY31" s="116"/>
      <c r="GKZ31" s="116"/>
      <c r="GLA31" s="116"/>
      <c r="GLB31" s="116"/>
      <c r="GLC31" s="116"/>
      <c r="GLD31" s="116"/>
      <c r="GLE31" s="116"/>
      <c r="GLF31" s="116"/>
      <c r="GLG31" s="116"/>
      <c r="GLH31" s="116"/>
      <c r="GLI31" s="116"/>
      <c r="GLJ31" s="116"/>
      <c r="GLK31" s="116"/>
      <c r="GLL31" s="116"/>
      <c r="GLM31" s="116"/>
      <c r="GLN31" s="116"/>
      <c r="GLO31" s="116"/>
      <c r="GLP31" s="116"/>
      <c r="GLQ31" s="116"/>
      <c r="GLR31" s="116"/>
      <c r="GLS31" s="116"/>
      <c r="GLT31" s="116"/>
      <c r="GLU31" s="116"/>
      <c r="GLV31" s="116"/>
      <c r="GLW31" s="116"/>
      <c r="GLX31" s="116"/>
      <c r="GLY31" s="116"/>
      <c r="GLZ31" s="116"/>
      <c r="GMA31" s="116"/>
      <c r="GMB31" s="116"/>
      <c r="GMC31" s="116"/>
      <c r="GMD31" s="116"/>
      <c r="GME31" s="116"/>
      <c r="GMF31" s="116"/>
      <c r="GMG31" s="116"/>
      <c r="GMH31" s="116"/>
      <c r="GMI31" s="116"/>
      <c r="GMJ31" s="116"/>
      <c r="GMK31" s="116"/>
      <c r="GML31" s="116"/>
      <c r="GMM31" s="116"/>
      <c r="GMN31" s="116"/>
      <c r="GMO31" s="116"/>
      <c r="GMP31" s="116"/>
      <c r="GMQ31" s="116"/>
      <c r="GMR31" s="116"/>
      <c r="GMS31" s="116"/>
      <c r="GMT31" s="116"/>
      <c r="GMU31" s="116"/>
      <c r="GMV31" s="116"/>
      <c r="GMW31" s="116"/>
      <c r="GMX31" s="116"/>
      <c r="GMY31" s="116"/>
      <c r="GMZ31" s="116"/>
      <c r="GNA31" s="116"/>
      <c r="GNB31" s="116"/>
      <c r="GNC31" s="116"/>
      <c r="GND31" s="116"/>
      <c r="GNE31" s="116"/>
      <c r="GNF31" s="116"/>
      <c r="GNG31" s="116"/>
      <c r="GNH31" s="116"/>
      <c r="GNI31" s="116"/>
      <c r="GNJ31" s="116"/>
      <c r="GNK31" s="116"/>
      <c r="GNL31" s="116"/>
      <c r="GNM31" s="116"/>
      <c r="GNN31" s="116"/>
      <c r="GNO31" s="116"/>
      <c r="GNP31" s="116"/>
      <c r="GNQ31" s="116"/>
      <c r="GNR31" s="116"/>
      <c r="GNS31" s="116"/>
      <c r="GNT31" s="116"/>
      <c r="GNU31" s="116"/>
      <c r="GNV31" s="116"/>
      <c r="GNW31" s="116"/>
      <c r="GNX31" s="116"/>
      <c r="GNY31" s="116"/>
      <c r="GNZ31" s="116"/>
      <c r="GOA31" s="116"/>
      <c r="GOB31" s="116"/>
      <c r="GOC31" s="116"/>
      <c r="GOD31" s="116"/>
      <c r="GOE31" s="116"/>
      <c r="GOF31" s="116"/>
      <c r="GOG31" s="116"/>
      <c r="GOH31" s="116"/>
      <c r="GOI31" s="116"/>
      <c r="GOJ31" s="116"/>
      <c r="GOK31" s="116"/>
      <c r="GOL31" s="116"/>
      <c r="GOM31" s="116"/>
      <c r="GON31" s="116"/>
      <c r="GOO31" s="116"/>
      <c r="GOP31" s="116"/>
      <c r="GOQ31" s="116"/>
      <c r="GOR31" s="116"/>
      <c r="GOS31" s="116"/>
      <c r="GOT31" s="116"/>
      <c r="GOU31" s="116"/>
      <c r="GOV31" s="116"/>
      <c r="GOW31" s="116"/>
      <c r="GOX31" s="116"/>
      <c r="GOY31" s="116"/>
      <c r="GOZ31" s="116"/>
      <c r="GPA31" s="116"/>
      <c r="GPB31" s="116"/>
      <c r="GPC31" s="116"/>
      <c r="GPD31" s="116"/>
      <c r="GPE31" s="116"/>
      <c r="GPF31" s="116"/>
      <c r="GPG31" s="116"/>
      <c r="GPH31" s="116"/>
      <c r="GPI31" s="116"/>
      <c r="GPJ31" s="116"/>
      <c r="GPK31" s="116"/>
      <c r="GPL31" s="116"/>
      <c r="GPM31" s="116"/>
      <c r="GPN31" s="116"/>
      <c r="GPO31" s="116"/>
      <c r="GPP31" s="116"/>
      <c r="GPQ31" s="116"/>
      <c r="GPR31" s="116"/>
      <c r="GPS31" s="116"/>
      <c r="GPT31" s="116"/>
      <c r="GPU31" s="116"/>
      <c r="GPV31" s="116"/>
      <c r="GPW31" s="116"/>
      <c r="GPX31" s="116"/>
      <c r="GPY31" s="116"/>
      <c r="GPZ31" s="116"/>
      <c r="GQA31" s="116"/>
      <c r="GQB31" s="116"/>
      <c r="GQC31" s="116"/>
      <c r="GQD31" s="116"/>
      <c r="GQE31" s="116"/>
      <c r="GQF31" s="116"/>
      <c r="GQG31" s="116"/>
      <c r="GQH31" s="116"/>
      <c r="GQI31" s="116"/>
      <c r="GQJ31" s="116"/>
      <c r="GQK31" s="116"/>
      <c r="GQL31" s="116"/>
      <c r="GQM31" s="116"/>
      <c r="GQN31" s="116"/>
      <c r="GQO31" s="116"/>
      <c r="GQP31" s="116"/>
      <c r="GQQ31" s="116"/>
      <c r="GQR31" s="116"/>
      <c r="GQS31" s="116"/>
      <c r="GQT31" s="116"/>
      <c r="GQU31" s="116"/>
      <c r="GQV31" s="116"/>
      <c r="GQW31" s="116"/>
      <c r="GQX31" s="116"/>
      <c r="GQY31" s="116"/>
      <c r="GQZ31" s="116"/>
      <c r="GRA31" s="116"/>
      <c r="GRB31" s="116"/>
      <c r="GRC31" s="116"/>
      <c r="GRD31" s="116"/>
      <c r="GRE31" s="116"/>
      <c r="GRF31" s="116"/>
      <c r="GRG31" s="116"/>
      <c r="GRH31" s="116"/>
      <c r="GRI31" s="116"/>
      <c r="GRJ31" s="116"/>
      <c r="GRK31" s="116"/>
      <c r="GRL31" s="116"/>
      <c r="GRM31" s="116"/>
      <c r="GRN31" s="116"/>
      <c r="GRO31" s="116"/>
      <c r="GRP31" s="116"/>
      <c r="GRQ31" s="116"/>
      <c r="GRR31" s="116"/>
      <c r="GRS31" s="116"/>
      <c r="GRT31" s="116"/>
      <c r="GRU31" s="116"/>
      <c r="GRV31" s="116"/>
      <c r="GRW31" s="116"/>
      <c r="GRX31" s="116"/>
      <c r="GRY31" s="116"/>
      <c r="GRZ31" s="116"/>
      <c r="GSA31" s="116"/>
      <c r="GSB31" s="116"/>
      <c r="GSC31" s="116"/>
      <c r="GSD31" s="116"/>
      <c r="GSE31" s="116"/>
      <c r="GSF31" s="116"/>
      <c r="GSG31" s="116"/>
      <c r="GSH31" s="116"/>
      <c r="GSI31" s="116"/>
      <c r="GSJ31" s="116"/>
      <c r="GSK31" s="116"/>
      <c r="GSL31" s="116"/>
      <c r="GSM31" s="116"/>
      <c r="GSN31" s="116"/>
      <c r="GSO31" s="116"/>
      <c r="GSP31" s="116"/>
      <c r="GSQ31" s="116"/>
      <c r="GSR31" s="116"/>
      <c r="GSS31" s="116"/>
      <c r="GST31" s="116"/>
      <c r="GSU31" s="116"/>
      <c r="GSV31" s="116"/>
      <c r="GSW31" s="116"/>
      <c r="GSX31" s="116"/>
      <c r="GSY31" s="116"/>
      <c r="GSZ31" s="116"/>
      <c r="GTA31" s="116"/>
      <c r="GTB31" s="116"/>
      <c r="GTC31" s="116"/>
      <c r="GTD31" s="116"/>
      <c r="GTE31" s="116"/>
      <c r="GTF31" s="116"/>
      <c r="GTG31" s="116"/>
      <c r="GTH31" s="116"/>
      <c r="GTI31" s="116"/>
      <c r="GTJ31" s="116"/>
      <c r="GTK31" s="116"/>
      <c r="GTL31" s="116"/>
      <c r="GTM31" s="116"/>
      <c r="GTN31" s="116"/>
      <c r="GTO31" s="116"/>
      <c r="GTP31" s="116"/>
      <c r="GTQ31" s="116"/>
      <c r="GTR31" s="116"/>
      <c r="GTS31" s="116"/>
      <c r="GTT31" s="116"/>
      <c r="GTU31" s="116"/>
      <c r="GTV31" s="116"/>
      <c r="GTW31" s="116"/>
      <c r="GTX31" s="116"/>
      <c r="GTY31" s="116"/>
      <c r="GTZ31" s="116"/>
      <c r="GUA31" s="116"/>
      <c r="GUB31" s="116"/>
      <c r="GUC31" s="116"/>
      <c r="GUD31" s="116"/>
      <c r="GUE31" s="116"/>
      <c r="GUF31" s="116"/>
      <c r="GUG31" s="116"/>
      <c r="GUH31" s="116"/>
      <c r="GUI31" s="116"/>
      <c r="GUJ31" s="116"/>
      <c r="GUK31" s="116"/>
      <c r="GUL31" s="116"/>
      <c r="GUM31" s="116"/>
      <c r="GUN31" s="116"/>
      <c r="GUO31" s="116"/>
      <c r="GUP31" s="116"/>
      <c r="GUQ31" s="116"/>
      <c r="GUR31" s="116"/>
      <c r="GUS31" s="116"/>
      <c r="GUT31" s="116"/>
      <c r="GUU31" s="116"/>
      <c r="GUV31" s="116"/>
      <c r="GUW31" s="116"/>
      <c r="GUX31" s="116"/>
      <c r="GUY31" s="116"/>
      <c r="GUZ31" s="116"/>
      <c r="GVA31" s="116"/>
      <c r="GVB31" s="116"/>
      <c r="GVC31" s="116"/>
      <c r="GVD31" s="116"/>
      <c r="GVE31" s="116"/>
      <c r="GVF31" s="116"/>
      <c r="GVG31" s="116"/>
      <c r="GVH31" s="116"/>
      <c r="GVI31" s="116"/>
      <c r="GVJ31" s="116"/>
      <c r="GVK31" s="116"/>
      <c r="GVL31" s="116"/>
      <c r="GVM31" s="116"/>
      <c r="GVN31" s="116"/>
      <c r="GVO31" s="116"/>
      <c r="GVP31" s="116"/>
      <c r="GVQ31" s="116"/>
      <c r="GVR31" s="116"/>
      <c r="GVS31" s="116"/>
      <c r="GVT31" s="116"/>
      <c r="GVU31" s="116"/>
      <c r="GVV31" s="116"/>
      <c r="GVW31" s="116"/>
      <c r="GVX31" s="116"/>
      <c r="GVY31" s="116"/>
      <c r="GVZ31" s="116"/>
      <c r="GWA31" s="116"/>
      <c r="GWB31" s="116"/>
      <c r="GWC31" s="116"/>
      <c r="GWD31" s="116"/>
      <c r="GWE31" s="116"/>
      <c r="GWF31" s="116"/>
      <c r="GWG31" s="116"/>
      <c r="GWH31" s="116"/>
      <c r="GWI31" s="116"/>
      <c r="GWJ31" s="116"/>
      <c r="GWK31" s="116"/>
      <c r="GWL31" s="116"/>
      <c r="GWM31" s="116"/>
      <c r="GWN31" s="116"/>
      <c r="GWO31" s="116"/>
      <c r="GWP31" s="116"/>
      <c r="GWQ31" s="116"/>
      <c r="GWR31" s="116"/>
      <c r="GWS31" s="116"/>
      <c r="GWT31" s="116"/>
      <c r="GWU31" s="116"/>
      <c r="GWV31" s="116"/>
      <c r="GWW31" s="116"/>
      <c r="GWX31" s="116"/>
      <c r="GWY31" s="116"/>
      <c r="GWZ31" s="116"/>
      <c r="GXA31" s="116"/>
      <c r="GXB31" s="116"/>
      <c r="GXC31" s="116"/>
      <c r="GXD31" s="116"/>
      <c r="GXE31" s="116"/>
      <c r="GXF31" s="116"/>
      <c r="GXG31" s="116"/>
      <c r="GXH31" s="116"/>
      <c r="GXI31" s="116"/>
      <c r="GXJ31" s="116"/>
      <c r="GXK31" s="116"/>
      <c r="GXL31" s="116"/>
      <c r="GXM31" s="116"/>
      <c r="GXN31" s="116"/>
      <c r="GXO31" s="116"/>
      <c r="GXP31" s="116"/>
      <c r="GXQ31" s="116"/>
      <c r="GXR31" s="116"/>
      <c r="GXS31" s="116"/>
      <c r="GXT31" s="116"/>
      <c r="GXU31" s="116"/>
      <c r="GXV31" s="116"/>
      <c r="GXW31" s="116"/>
      <c r="GXX31" s="116"/>
      <c r="GXY31" s="116"/>
      <c r="GXZ31" s="116"/>
      <c r="GYA31" s="116"/>
      <c r="GYB31" s="116"/>
      <c r="GYC31" s="116"/>
      <c r="GYD31" s="116"/>
      <c r="GYE31" s="116"/>
      <c r="GYF31" s="116"/>
      <c r="GYG31" s="116"/>
      <c r="GYH31" s="116"/>
      <c r="GYI31" s="116"/>
      <c r="GYJ31" s="116"/>
      <c r="GYK31" s="116"/>
      <c r="GYL31" s="116"/>
      <c r="GYM31" s="116"/>
      <c r="GYN31" s="116"/>
      <c r="GYO31" s="116"/>
      <c r="GYP31" s="116"/>
      <c r="GYQ31" s="116"/>
      <c r="GYR31" s="116"/>
      <c r="GYS31" s="116"/>
      <c r="GYT31" s="116"/>
      <c r="GYU31" s="116"/>
      <c r="GYV31" s="116"/>
      <c r="GYW31" s="116"/>
      <c r="GYX31" s="116"/>
      <c r="GYY31" s="116"/>
      <c r="GYZ31" s="116"/>
      <c r="GZA31" s="116"/>
      <c r="GZB31" s="116"/>
      <c r="GZC31" s="116"/>
      <c r="GZD31" s="116"/>
      <c r="GZE31" s="116"/>
      <c r="GZF31" s="116"/>
      <c r="GZG31" s="116"/>
      <c r="GZH31" s="116"/>
      <c r="GZI31" s="116"/>
      <c r="GZJ31" s="116"/>
      <c r="GZK31" s="116"/>
      <c r="GZL31" s="116"/>
      <c r="GZM31" s="116"/>
      <c r="GZN31" s="116"/>
      <c r="GZO31" s="116"/>
      <c r="GZP31" s="116"/>
      <c r="GZQ31" s="116"/>
      <c r="GZR31" s="116"/>
      <c r="GZS31" s="116"/>
      <c r="GZT31" s="116"/>
      <c r="GZU31" s="116"/>
      <c r="GZV31" s="116"/>
      <c r="GZW31" s="116"/>
      <c r="GZX31" s="116"/>
      <c r="GZY31" s="116"/>
      <c r="GZZ31" s="116"/>
      <c r="HAA31" s="116"/>
      <c r="HAB31" s="116"/>
      <c r="HAC31" s="116"/>
      <c r="HAD31" s="116"/>
      <c r="HAE31" s="116"/>
      <c r="HAF31" s="116"/>
      <c r="HAG31" s="116"/>
      <c r="HAH31" s="116"/>
      <c r="HAI31" s="116"/>
      <c r="HAJ31" s="116"/>
      <c r="HAK31" s="116"/>
      <c r="HAL31" s="116"/>
      <c r="HAM31" s="116"/>
      <c r="HAN31" s="116"/>
      <c r="HAO31" s="116"/>
      <c r="HAP31" s="116"/>
      <c r="HAQ31" s="116"/>
      <c r="HAR31" s="116"/>
      <c r="HAS31" s="116"/>
      <c r="HAT31" s="116"/>
      <c r="HAU31" s="116"/>
      <c r="HAV31" s="116"/>
      <c r="HAW31" s="116"/>
      <c r="HAX31" s="116"/>
      <c r="HAY31" s="116"/>
      <c r="HAZ31" s="116"/>
      <c r="HBA31" s="116"/>
      <c r="HBB31" s="116"/>
      <c r="HBC31" s="116"/>
      <c r="HBD31" s="116"/>
      <c r="HBE31" s="116"/>
      <c r="HBF31" s="116"/>
      <c r="HBG31" s="116"/>
      <c r="HBH31" s="116"/>
      <c r="HBI31" s="116"/>
      <c r="HBJ31" s="116"/>
      <c r="HBK31" s="116"/>
      <c r="HBL31" s="116"/>
      <c r="HBM31" s="116"/>
      <c r="HBN31" s="116"/>
      <c r="HBO31" s="116"/>
      <c r="HBP31" s="116"/>
      <c r="HBQ31" s="116"/>
      <c r="HBR31" s="116"/>
      <c r="HBS31" s="116"/>
      <c r="HBT31" s="116"/>
      <c r="HBU31" s="116"/>
      <c r="HBV31" s="116"/>
      <c r="HBW31" s="116"/>
      <c r="HBX31" s="116"/>
      <c r="HBY31" s="116"/>
      <c r="HBZ31" s="116"/>
      <c r="HCA31" s="116"/>
      <c r="HCB31" s="116"/>
      <c r="HCC31" s="116"/>
      <c r="HCD31" s="116"/>
      <c r="HCE31" s="116"/>
      <c r="HCF31" s="116"/>
      <c r="HCG31" s="116"/>
      <c r="HCH31" s="116"/>
      <c r="HCI31" s="116"/>
      <c r="HCJ31" s="116"/>
      <c r="HCK31" s="116"/>
      <c r="HCL31" s="116"/>
      <c r="HCM31" s="116"/>
      <c r="HCN31" s="116"/>
      <c r="HCO31" s="116"/>
      <c r="HCP31" s="116"/>
      <c r="HCQ31" s="116"/>
      <c r="HCR31" s="116"/>
      <c r="HCS31" s="116"/>
      <c r="HCT31" s="116"/>
      <c r="HCU31" s="116"/>
      <c r="HCV31" s="116"/>
      <c r="HCW31" s="116"/>
      <c r="HCX31" s="116"/>
      <c r="HCY31" s="116"/>
      <c r="HCZ31" s="116"/>
      <c r="HDA31" s="116"/>
      <c r="HDB31" s="116"/>
      <c r="HDC31" s="116"/>
      <c r="HDD31" s="116"/>
      <c r="HDE31" s="116"/>
      <c r="HDF31" s="116"/>
      <c r="HDG31" s="116"/>
      <c r="HDH31" s="116"/>
      <c r="HDI31" s="116"/>
      <c r="HDJ31" s="116"/>
      <c r="HDK31" s="116"/>
      <c r="HDL31" s="116"/>
      <c r="HDM31" s="116"/>
      <c r="HDN31" s="116"/>
      <c r="HDO31" s="116"/>
      <c r="HDP31" s="116"/>
      <c r="HDQ31" s="116"/>
      <c r="HDR31" s="116"/>
      <c r="HDS31" s="116"/>
      <c r="HDT31" s="116"/>
      <c r="HDU31" s="116"/>
      <c r="HDV31" s="116"/>
      <c r="HDW31" s="116"/>
      <c r="HDX31" s="116"/>
      <c r="HDY31" s="116"/>
      <c r="HDZ31" s="116"/>
      <c r="HEA31" s="116"/>
      <c r="HEB31" s="116"/>
      <c r="HEC31" s="116"/>
      <c r="HED31" s="116"/>
      <c r="HEE31" s="116"/>
      <c r="HEF31" s="116"/>
      <c r="HEG31" s="116"/>
      <c r="HEH31" s="116"/>
      <c r="HEI31" s="116"/>
      <c r="HEJ31" s="116"/>
      <c r="HEK31" s="116"/>
      <c r="HEL31" s="116"/>
      <c r="HEM31" s="116"/>
      <c r="HEN31" s="116"/>
      <c r="HEO31" s="116"/>
      <c r="HEP31" s="116"/>
      <c r="HEQ31" s="116"/>
      <c r="HER31" s="116"/>
      <c r="HES31" s="116"/>
      <c r="HET31" s="116"/>
      <c r="HEU31" s="116"/>
      <c r="HEV31" s="116"/>
      <c r="HEW31" s="116"/>
      <c r="HEX31" s="116"/>
      <c r="HEY31" s="116"/>
      <c r="HEZ31" s="116"/>
      <c r="HFA31" s="116"/>
      <c r="HFB31" s="116"/>
      <c r="HFC31" s="116"/>
      <c r="HFD31" s="116"/>
      <c r="HFE31" s="116"/>
      <c r="HFF31" s="116"/>
      <c r="HFG31" s="116"/>
      <c r="HFH31" s="116"/>
      <c r="HFI31" s="116"/>
      <c r="HFJ31" s="116"/>
      <c r="HFK31" s="116"/>
      <c r="HFL31" s="116"/>
      <c r="HFM31" s="116"/>
      <c r="HFN31" s="116"/>
      <c r="HFO31" s="116"/>
      <c r="HFP31" s="116"/>
      <c r="HFQ31" s="116"/>
      <c r="HFR31" s="116"/>
      <c r="HFS31" s="116"/>
      <c r="HFT31" s="116"/>
      <c r="HFU31" s="116"/>
      <c r="HFV31" s="116"/>
      <c r="HFW31" s="116"/>
      <c r="HFX31" s="116"/>
      <c r="HFY31" s="116"/>
      <c r="HFZ31" s="116"/>
      <c r="HGA31" s="116"/>
      <c r="HGB31" s="116"/>
      <c r="HGC31" s="116"/>
      <c r="HGD31" s="116"/>
      <c r="HGE31" s="116"/>
      <c r="HGF31" s="116"/>
      <c r="HGG31" s="116"/>
      <c r="HGH31" s="116"/>
      <c r="HGI31" s="116"/>
      <c r="HGJ31" s="116"/>
      <c r="HGK31" s="116"/>
      <c r="HGL31" s="116"/>
      <c r="HGM31" s="116"/>
      <c r="HGN31" s="116"/>
      <c r="HGO31" s="116"/>
      <c r="HGP31" s="116"/>
      <c r="HGQ31" s="116"/>
      <c r="HGR31" s="116"/>
      <c r="HGS31" s="116"/>
      <c r="HGT31" s="116"/>
      <c r="HGU31" s="116"/>
      <c r="HGV31" s="116"/>
      <c r="HGW31" s="116"/>
      <c r="HGX31" s="116"/>
      <c r="HGY31" s="116"/>
      <c r="HGZ31" s="116"/>
      <c r="HHA31" s="116"/>
      <c r="HHB31" s="116"/>
      <c r="HHC31" s="116"/>
      <c r="HHD31" s="116"/>
      <c r="HHE31" s="116"/>
      <c r="HHF31" s="116"/>
      <c r="HHG31" s="116"/>
      <c r="HHH31" s="116"/>
      <c r="HHI31" s="116"/>
      <c r="HHJ31" s="116"/>
      <c r="HHK31" s="116"/>
      <c r="HHL31" s="116"/>
      <c r="HHM31" s="116"/>
      <c r="HHN31" s="116"/>
      <c r="HHO31" s="116"/>
      <c r="HHP31" s="116"/>
      <c r="HHQ31" s="116"/>
      <c r="HHR31" s="116"/>
      <c r="HHS31" s="116"/>
      <c r="HHT31" s="116"/>
      <c r="HHU31" s="116"/>
      <c r="HHV31" s="116"/>
      <c r="HHW31" s="116"/>
      <c r="HHX31" s="116"/>
      <c r="HHY31" s="116"/>
      <c r="HHZ31" s="116"/>
      <c r="HIA31" s="116"/>
      <c r="HIB31" s="116"/>
      <c r="HIC31" s="116"/>
      <c r="HID31" s="116"/>
      <c r="HIE31" s="116"/>
      <c r="HIF31" s="116"/>
      <c r="HIG31" s="116"/>
      <c r="HIH31" s="116"/>
      <c r="HII31" s="116"/>
      <c r="HIJ31" s="116"/>
      <c r="HIK31" s="116"/>
      <c r="HIL31" s="116"/>
      <c r="HIM31" s="116"/>
      <c r="HIN31" s="116"/>
      <c r="HIO31" s="116"/>
      <c r="HIP31" s="116"/>
      <c r="HIQ31" s="116"/>
      <c r="HIR31" s="116"/>
      <c r="HIS31" s="116"/>
      <c r="HIT31" s="116"/>
      <c r="HIU31" s="116"/>
      <c r="HIV31" s="116"/>
      <c r="HIW31" s="116"/>
      <c r="HIX31" s="116"/>
      <c r="HIY31" s="116"/>
      <c r="HIZ31" s="116"/>
      <c r="HJA31" s="116"/>
      <c r="HJB31" s="116"/>
      <c r="HJC31" s="116"/>
      <c r="HJD31" s="116"/>
      <c r="HJE31" s="116"/>
      <c r="HJF31" s="116"/>
      <c r="HJG31" s="116"/>
      <c r="HJH31" s="116"/>
      <c r="HJI31" s="116"/>
      <c r="HJJ31" s="116"/>
      <c r="HJK31" s="116"/>
      <c r="HJL31" s="116"/>
      <c r="HJM31" s="116"/>
      <c r="HJN31" s="116"/>
      <c r="HJO31" s="116"/>
      <c r="HJP31" s="116"/>
      <c r="HJQ31" s="116"/>
      <c r="HJR31" s="116"/>
      <c r="HJS31" s="116"/>
      <c r="HJT31" s="116"/>
      <c r="HJU31" s="116"/>
      <c r="HJV31" s="116"/>
      <c r="HJW31" s="116"/>
      <c r="HJX31" s="116"/>
      <c r="HJY31" s="116"/>
      <c r="HJZ31" s="116"/>
      <c r="HKA31" s="116"/>
      <c r="HKB31" s="116"/>
      <c r="HKC31" s="116"/>
      <c r="HKD31" s="116"/>
      <c r="HKE31" s="116"/>
      <c r="HKF31" s="116"/>
      <c r="HKG31" s="116"/>
      <c r="HKH31" s="116"/>
      <c r="HKI31" s="116"/>
      <c r="HKJ31" s="116"/>
      <c r="HKK31" s="116"/>
      <c r="HKL31" s="116"/>
      <c r="HKM31" s="116"/>
      <c r="HKN31" s="116"/>
      <c r="HKO31" s="116"/>
      <c r="HKP31" s="116"/>
      <c r="HKQ31" s="116"/>
      <c r="HKR31" s="116"/>
      <c r="HKS31" s="116"/>
      <c r="HKT31" s="116"/>
      <c r="HKU31" s="116"/>
      <c r="HKV31" s="116"/>
      <c r="HKW31" s="116"/>
      <c r="HKX31" s="116"/>
      <c r="HKY31" s="116"/>
      <c r="HKZ31" s="116"/>
      <c r="HLA31" s="116"/>
      <c r="HLB31" s="116"/>
      <c r="HLC31" s="116"/>
      <c r="HLD31" s="116"/>
      <c r="HLE31" s="116"/>
      <c r="HLF31" s="116"/>
      <c r="HLG31" s="116"/>
      <c r="HLH31" s="116"/>
      <c r="HLI31" s="116"/>
      <c r="HLJ31" s="116"/>
      <c r="HLK31" s="116"/>
      <c r="HLL31" s="116"/>
      <c r="HLM31" s="116"/>
      <c r="HLN31" s="116"/>
      <c r="HLO31" s="116"/>
      <c r="HLP31" s="116"/>
      <c r="HLQ31" s="116"/>
      <c r="HLR31" s="116"/>
      <c r="HLS31" s="116"/>
      <c r="HLT31" s="116"/>
      <c r="HLU31" s="116"/>
      <c r="HLV31" s="116"/>
      <c r="HLW31" s="116"/>
      <c r="HLX31" s="116"/>
      <c r="HLY31" s="116"/>
      <c r="HLZ31" s="116"/>
      <c r="HMA31" s="116"/>
      <c r="HMB31" s="116"/>
      <c r="HMC31" s="116"/>
      <c r="HMD31" s="116"/>
      <c r="HME31" s="116"/>
      <c r="HMF31" s="116"/>
      <c r="HMG31" s="116"/>
      <c r="HMH31" s="116"/>
      <c r="HMI31" s="116"/>
      <c r="HMJ31" s="116"/>
      <c r="HMK31" s="116"/>
      <c r="HML31" s="116"/>
      <c r="HMM31" s="116"/>
      <c r="HMN31" s="116"/>
      <c r="HMO31" s="116"/>
      <c r="HMP31" s="116"/>
      <c r="HMQ31" s="116"/>
      <c r="HMR31" s="116"/>
      <c r="HMS31" s="116"/>
      <c r="HMT31" s="116"/>
      <c r="HMU31" s="116"/>
      <c r="HMV31" s="116"/>
      <c r="HMW31" s="116"/>
      <c r="HMX31" s="116"/>
      <c r="HMY31" s="116"/>
      <c r="HMZ31" s="116"/>
      <c r="HNA31" s="116"/>
      <c r="HNB31" s="116"/>
      <c r="HNC31" s="116"/>
      <c r="HND31" s="116"/>
      <c r="HNE31" s="116"/>
      <c r="HNF31" s="116"/>
      <c r="HNG31" s="116"/>
      <c r="HNH31" s="116"/>
      <c r="HNI31" s="116"/>
      <c r="HNJ31" s="116"/>
      <c r="HNK31" s="116"/>
      <c r="HNL31" s="116"/>
      <c r="HNM31" s="116"/>
      <c r="HNN31" s="116"/>
      <c r="HNO31" s="116"/>
      <c r="HNP31" s="116"/>
      <c r="HNQ31" s="116"/>
      <c r="HNR31" s="116"/>
      <c r="HNS31" s="116"/>
      <c r="HNT31" s="116"/>
      <c r="HNU31" s="116"/>
      <c r="HNV31" s="116"/>
      <c r="HNW31" s="116"/>
      <c r="HNX31" s="116"/>
      <c r="HNY31" s="116"/>
      <c r="HNZ31" s="116"/>
      <c r="HOA31" s="116"/>
      <c r="HOB31" s="116"/>
      <c r="HOC31" s="116"/>
      <c r="HOD31" s="116"/>
      <c r="HOE31" s="116"/>
      <c r="HOF31" s="116"/>
      <c r="HOG31" s="116"/>
      <c r="HOH31" s="116"/>
      <c r="HOI31" s="116"/>
      <c r="HOJ31" s="116"/>
      <c r="HOK31" s="116"/>
      <c r="HOL31" s="116"/>
      <c r="HOM31" s="116"/>
      <c r="HON31" s="116"/>
      <c r="HOO31" s="116"/>
      <c r="HOP31" s="116"/>
      <c r="HOQ31" s="116"/>
      <c r="HOR31" s="116"/>
      <c r="HOS31" s="116"/>
      <c r="HOT31" s="116"/>
      <c r="HOU31" s="116"/>
      <c r="HOV31" s="116"/>
      <c r="HOW31" s="116"/>
      <c r="HOX31" s="116"/>
      <c r="HOY31" s="116"/>
      <c r="HOZ31" s="116"/>
      <c r="HPA31" s="116"/>
      <c r="HPB31" s="116"/>
      <c r="HPC31" s="116"/>
      <c r="HPD31" s="116"/>
      <c r="HPE31" s="116"/>
      <c r="HPF31" s="116"/>
      <c r="HPG31" s="116"/>
      <c r="HPH31" s="116"/>
      <c r="HPI31" s="116"/>
      <c r="HPJ31" s="116"/>
      <c r="HPK31" s="116"/>
      <c r="HPL31" s="116"/>
      <c r="HPM31" s="116"/>
      <c r="HPN31" s="116"/>
      <c r="HPO31" s="116"/>
      <c r="HPP31" s="116"/>
      <c r="HPQ31" s="116"/>
      <c r="HPR31" s="116"/>
      <c r="HPS31" s="116"/>
      <c r="HPT31" s="116"/>
      <c r="HPU31" s="116"/>
      <c r="HPV31" s="116"/>
      <c r="HPW31" s="116"/>
      <c r="HPX31" s="116"/>
      <c r="HPY31" s="116"/>
      <c r="HPZ31" s="116"/>
      <c r="HQA31" s="116"/>
      <c r="HQB31" s="116"/>
      <c r="HQC31" s="116"/>
      <c r="HQD31" s="116"/>
      <c r="HQE31" s="116"/>
      <c r="HQF31" s="116"/>
      <c r="HQG31" s="116"/>
      <c r="HQH31" s="116"/>
      <c r="HQI31" s="116"/>
      <c r="HQJ31" s="116"/>
      <c r="HQK31" s="116"/>
      <c r="HQL31" s="116"/>
      <c r="HQM31" s="116"/>
      <c r="HQN31" s="116"/>
      <c r="HQO31" s="116"/>
      <c r="HQP31" s="116"/>
      <c r="HQQ31" s="116"/>
      <c r="HQR31" s="116"/>
      <c r="HQS31" s="116"/>
      <c r="HQT31" s="116"/>
      <c r="HQU31" s="116"/>
      <c r="HQV31" s="116"/>
      <c r="HQW31" s="116"/>
      <c r="HQX31" s="116"/>
      <c r="HQY31" s="116"/>
      <c r="HQZ31" s="116"/>
      <c r="HRA31" s="116"/>
      <c r="HRB31" s="116"/>
      <c r="HRC31" s="116"/>
      <c r="HRD31" s="116"/>
      <c r="HRE31" s="116"/>
      <c r="HRF31" s="116"/>
      <c r="HRG31" s="116"/>
      <c r="HRH31" s="116"/>
      <c r="HRI31" s="116"/>
      <c r="HRJ31" s="116"/>
      <c r="HRK31" s="116"/>
      <c r="HRL31" s="116"/>
      <c r="HRM31" s="116"/>
      <c r="HRN31" s="116"/>
      <c r="HRO31" s="116"/>
      <c r="HRP31" s="116"/>
      <c r="HRQ31" s="116"/>
      <c r="HRR31" s="116"/>
      <c r="HRS31" s="116"/>
      <c r="HRT31" s="116"/>
      <c r="HRU31" s="116"/>
      <c r="HRV31" s="116"/>
      <c r="HRW31" s="116"/>
      <c r="HRX31" s="116"/>
      <c r="HRY31" s="116"/>
      <c r="HRZ31" s="116"/>
      <c r="HSA31" s="116"/>
      <c r="HSB31" s="116"/>
      <c r="HSC31" s="116"/>
      <c r="HSD31" s="116"/>
      <c r="HSE31" s="116"/>
      <c r="HSF31" s="116"/>
      <c r="HSG31" s="116"/>
      <c r="HSH31" s="116"/>
      <c r="HSI31" s="116"/>
      <c r="HSJ31" s="116"/>
      <c r="HSK31" s="116"/>
      <c r="HSL31" s="116"/>
      <c r="HSM31" s="116"/>
      <c r="HSN31" s="116"/>
      <c r="HSO31" s="116"/>
      <c r="HSP31" s="116"/>
      <c r="HSQ31" s="116"/>
      <c r="HSR31" s="116"/>
      <c r="HSS31" s="116"/>
      <c r="HST31" s="116"/>
      <c r="HSU31" s="116"/>
      <c r="HSV31" s="116"/>
      <c r="HSW31" s="116"/>
      <c r="HSX31" s="116"/>
      <c r="HSY31" s="116"/>
      <c r="HSZ31" s="116"/>
      <c r="HTA31" s="116"/>
      <c r="HTB31" s="116"/>
      <c r="HTC31" s="116"/>
      <c r="HTD31" s="116"/>
      <c r="HTE31" s="116"/>
      <c r="HTF31" s="116"/>
      <c r="HTG31" s="116"/>
      <c r="HTH31" s="116"/>
      <c r="HTI31" s="116"/>
      <c r="HTJ31" s="116"/>
      <c r="HTK31" s="116"/>
      <c r="HTL31" s="116"/>
      <c r="HTM31" s="116"/>
      <c r="HTN31" s="116"/>
      <c r="HTO31" s="116"/>
      <c r="HTP31" s="116"/>
      <c r="HTQ31" s="116"/>
      <c r="HTR31" s="116"/>
      <c r="HTS31" s="116"/>
      <c r="HTT31" s="116"/>
      <c r="HTU31" s="116"/>
      <c r="HTV31" s="116"/>
      <c r="HTW31" s="116"/>
      <c r="HTX31" s="116"/>
      <c r="HTY31" s="116"/>
      <c r="HTZ31" s="116"/>
      <c r="HUA31" s="116"/>
      <c r="HUB31" s="116"/>
      <c r="HUC31" s="116"/>
      <c r="HUD31" s="116"/>
      <c r="HUE31" s="116"/>
      <c r="HUF31" s="116"/>
      <c r="HUG31" s="116"/>
      <c r="HUH31" s="116"/>
      <c r="HUI31" s="116"/>
      <c r="HUJ31" s="116"/>
      <c r="HUK31" s="116"/>
      <c r="HUL31" s="116"/>
      <c r="HUM31" s="116"/>
      <c r="HUN31" s="116"/>
      <c r="HUO31" s="116"/>
      <c r="HUP31" s="116"/>
      <c r="HUQ31" s="116"/>
      <c r="HUR31" s="116"/>
      <c r="HUS31" s="116"/>
      <c r="HUT31" s="116"/>
      <c r="HUU31" s="116"/>
      <c r="HUV31" s="116"/>
      <c r="HUW31" s="116"/>
      <c r="HUX31" s="116"/>
      <c r="HUY31" s="116"/>
      <c r="HUZ31" s="116"/>
      <c r="HVA31" s="116"/>
      <c r="HVB31" s="116"/>
      <c r="HVC31" s="116"/>
      <c r="HVD31" s="116"/>
      <c r="HVE31" s="116"/>
      <c r="HVF31" s="116"/>
      <c r="HVG31" s="116"/>
      <c r="HVH31" s="116"/>
      <c r="HVI31" s="116"/>
      <c r="HVJ31" s="116"/>
      <c r="HVK31" s="116"/>
      <c r="HVL31" s="116"/>
      <c r="HVM31" s="116"/>
      <c r="HVN31" s="116"/>
      <c r="HVO31" s="116"/>
      <c r="HVP31" s="116"/>
      <c r="HVQ31" s="116"/>
      <c r="HVR31" s="116"/>
      <c r="HVS31" s="116"/>
      <c r="HVT31" s="116"/>
      <c r="HVU31" s="116"/>
      <c r="HVV31" s="116"/>
      <c r="HVW31" s="116"/>
      <c r="HVX31" s="116"/>
      <c r="HVY31" s="116"/>
      <c r="HVZ31" s="116"/>
      <c r="HWA31" s="116"/>
      <c r="HWB31" s="116"/>
      <c r="HWC31" s="116"/>
      <c r="HWD31" s="116"/>
      <c r="HWE31" s="116"/>
      <c r="HWF31" s="116"/>
      <c r="HWG31" s="116"/>
      <c r="HWH31" s="116"/>
      <c r="HWI31" s="116"/>
      <c r="HWJ31" s="116"/>
      <c r="HWK31" s="116"/>
      <c r="HWL31" s="116"/>
      <c r="HWM31" s="116"/>
      <c r="HWN31" s="116"/>
      <c r="HWO31" s="116"/>
      <c r="HWP31" s="116"/>
      <c r="HWQ31" s="116"/>
      <c r="HWR31" s="116"/>
      <c r="HWS31" s="116"/>
      <c r="HWT31" s="116"/>
      <c r="HWU31" s="116"/>
      <c r="HWV31" s="116"/>
      <c r="HWW31" s="116"/>
      <c r="HWX31" s="116"/>
      <c r="HWY31" s="116"/>
      <c r="HWZ31" s="116"/>
      <c r="HXA31" s="116"/>
      <c r="HXB31" s="116"/>
      <c r="HXC31" s="116"/>
      <c r="HXD31" s="116"/>
      <c r="HXE31" s="116"/>
      <c r="HXF31" s="116"/>
      <c r="HXG31" s="116"/>
      <c r="HXH31" s="116"/>
      <c r="HXI31" s="116"/>
      <c r="HXJ31" s="116"/>
      <c r="HXK31" s="116"/>
      <c r="HXL31" s="116"/>
      <c r="HXM31" s="116"/>
      <c r="HXN31" s="116"/>
      <c r="HXO31" s="116"/>
      <c r="HXP31" s="116"/>
      <c r="HXQ31" s="116"/>
      <c r="HXR31" s="116"/>
      <c r="HXS31" s="116"/>
      <c r="HXT31" s="116"/>
      <c r="HXU31" s="116"/>
      <c r="HXV31" s="116"/>
      <c r="HXW31" s="116"/>
      <c r="HXX31" s="116"/>
      <c r="HXY31" s="116"/>
      <c r="HXZ31" s="116"/>
      <c r="HYA31" s="116"/>
      <c r="HYB31" s="116"/>
      <c r="HYC31" s="116"/>
      <c r="HYD31" s="116"/>
      <c r="HYE31" s="116"/>
      <c r="HYF31" s="116"/>
      <c r="HYG31" s="116"/>
      <c r="HYH31" s="116"/>
      <c r="HYI31" s="116"/>
      <c r="HYJ31" s="116"/>
      <c r="HYK31" s="116"/>
      <c r="HYL31" s="116"/>
      <c r="HYM31" s="116"/>
      <c r="HYN31" s="116"/>
      <c r="HYO31" s="116"/>
      <c r="HYP31" s="116"/>
      <c r="HYQ31" s="116"/>
      <c r="HYR31" s="116"/>
      <c r="HYS31" s="116"/>
      <c r="HYT31" s="116"/>
      <c r="HYU31" s="116"/>
      <c r="HYV31" s="116"/>
      <c r="HYW31" s="116"/>
      <c r="HYX31" s="116"/>
      <c r="HYY31" s="116"/>
      <c r="HYZ31" s="116"/>
      <c r="HZA31" s="116"/>
      <c r="HZB31" s="116"/>
      <c r="HZC31" s="116"/>
      <c r="HZD31" s="116"/>
      <c r="HZE31" s="116"/>
      <c r="HZF31" s="116"/>
      <c r="HZG31" s="116"/>
      <c r="HZH31" s="116"/>
      <c r="HZI31" s="116"/>
      <c r="HZJ31" s="116"/>
      <c r="HZK31" s="116"/>
      <c r="HZL31" s="116"/>
      <c r="HZM31" s="116"/>
      <c r="HZN31" s="116"/>
      <c r="HZO31" s="116"/>
      <c r="HZP31" s="116"/>
      <c r="HZQ31" s="116"/>
      <c r="HZR31" s="116"/>
      <c r="HZS31" s="116"/>
      <c r="HZT31" s="116"/>
      <c r="HZU31" s="116"/>
      <c r="HZV31" s="116"/>
      <c r="HZW31" s="116"/>
      <c r="HZX31" s="116"/>
      <c r="HZY31" s="116"/>
      <c r="HZZ31" s="116"/>
      <c r="IAA31" s="116"/>
      <c r="IAB31" s="116"/>
      <c r="IAC31" s="116"/>
      <c r="IAD31" s="116"/>
      <c r="IAE31" s="116"/>
      <c r="IAF31" s="116"/>
      <c r="IAG31" s="116"/>
      <c r="IAH31" s="116"/>
      <c r="IAI31" s="116"/>
      <c r="IAJ31" s="116"/>
      <c r="IAK31" s="116"/>
      <c r="IAL31" s="116"/>
      <c r="IAM31" s="116"/>
      <c r="IAN31" s="116"/>
      <c r="IAO31" s="116"/>
      <c r="IAP31" s="116"/>
      <c r="IAQ31" s="116"/>
      <c r="IAR31" s="116"/>
      <c r="IAS31" s="116"/>
      <c r="IAT31" s="116"/>
      <c r="IAU31" s="116"/>
      <c r="IAV31" s="116"/>
      <c r="IAW31" s="116"/>
      <c r="IAX31" s="116"/>
      <c r="IAY31" s="116"/>
      <c r="IAZ31" s="116"/>
      <c r="IBA31" s="116"/>
      <c r="IBB31" s="116"/>
      <c r="IBC31" s="116"/>
      <c r="IBD31" s="116"/>
      <c r="IBE31" s="116"/>
      <c r="IBF31" s="116"/>
      <c r="IBG31" s="116"/>
      <c r="IBH31" s="116"/>
      <c r="IBI31" s="116"/>
      <c r="IBJ31" s="116"/>
      <c r="IBK31" s="116"/>
      <c r="IBL31" s="116"/>
      <c r="IBM31" s="116"/>
      <c r="IBN31" s="116"/>
      <c r="IBO31" s="116"/>
      <c r="IBP31" s="116"/>
      <c r="IBQ31" s="116"/>
      <c r="IBR31" s="116"/>
      <c r="IBS31" s="116"/>
      <c r="IBT31" s="116"/>
      <c r="IBU31" s="116"/>
      <c r="IBV31" s="116"/>
      <c r="IBW31" s="116"/>
      <c r="IBX31" s="116"/>
      <c r="IBY31" s="116"/>
      <c r="IBZ31" s="116"/>
      <c r="ICA31" s="116"/>
      <c r="ICB31" s="116"/>
      <c r="ICC31" s="116"/>
      <c r="ICD31" s="116"/>
      <c r="ICE31" s="116"/>
      <c r="ICF31" s="116"/>
      <c r="ICG31" s="116"/>
      <c r="ICH31" s="116"/>
      <c r="ICI31" s="116"/>
      <c r="ICJ31" s="116"/>
      <c r="ICK31" s="116"/>
      <c r="ICL31" s="116"/>
      <c r="ICM31" s="116"/>
      <c r="ICN31" s="116"/>
      <c r="ICO31" s="116"/>
      <c r="ICP31" s="116"/>
      <c r="ICQ31" s="116"/>
      <c r="ICR31" s="116"/>
      <c r="ICS31" s="116"/>
      <c r="ICT31" s="116"/>
      <c r="ICU31" s="116"/>
      <c r="ICV31" s="116"/>
      <c r="ICW31" s="116"/>
      <c r="ICX31" s="116"/>
      <c r="ICY31" s="116"/>
      <c r="ICZ31" s="116"/>
      <c r="IDA31" s="116"/>
      <c r="IDB31" s="116"/>
      <c r="IDC31" s="116"/>
      <c r="IDD31" s="116"/>
      <c r="IDE31" s="116"/>
      <c r="IDF31" s="116"/>
      <c r="IDG31" s="116"/>
      <c r="IDH31" s="116"/>
      <c r="IDI31" s="116"/>
      <c r="IDJ31" s="116"/>
      <c r="IDK31" s="116"/>
      <c r="IDL31" s="116"/>
      <c r="IDM31" s="116"/>
      <c r="IDN31" s="116"/>
      <c r="IDO31" s="116"/>
      <c r="IDP31" s="116"/>
      <c r="IDQ31" s="116"/>
      <c r="IDR31" s="116"/>
      <c r="IDS31" s="116"/>
      <c r="IDT31" s="116"/>
      <c r="IDU31" s="116"/>
      <c r="IDV31" s="116"/>
      <c r="IDW31" s="116"/>
      <c r="IDX31" s="116"/>
      <c r="IDY31" s="116"/>
      <c r="IDZ31" s="116"/>
      <c r="IEA31" s="116"/>
      <c r="IEB31" s="116"/>
      <c r="IEC31" s="116"/>
      <c r="IED31" s="116"/>
      <c r="IEE31" s="116"/>
      <c r="IEF31" s="116"/>
      <c r="IEG31" s="116"/>
      <c r="IEH31" s="116"/>
      <c r="IEI31" s="116"/>
      <c r="IEJ31" s="116"/>
      <c r="IEK31" s="116"/>
      <c r="IEL31" s="116"/>
      <c r="IEM31" s="116"/>
      <c r="IEN31" s="116"/>
      <c r="IEO31" s="116"/>
      <c r="IEP31" s="116"/>
      <c r="IEQ31" s="116"/>
      <c r="IER31" s="116"/>
      <c r="IES31" s="116"/>
      <c r="IET31" s="116"/>
      <c r="IEU31" s="116"/>
      <c r="IEV31" s="116"/>
      <c r="IEW31" s="116"/>
      <c r="IEX31" s="116"/>
      <c r="IEY31" s="116"/>
      <c r="IEZ31" s="116"/>
      <c r="IFA31" s="116"/>
      <c r="IFB31" s="116"/>
      <c r="IFC31" s="116"/>
      <c r="IFD31" s="116"/>
      <c r="IFE31" s="116"/>
      <c r="IFF31" s="116"/>
      <c r="IFG31" s="116"/>
      <c r="IFH31" s="116"/>
      <c r="IFI31" s="116"/>
      <c r="IFJ31" s="116"/>
      <c r="IFK31" s="116"/>
      <c r="IFL31" s="116"/>
      <c r="IFM31" s="116"/>
      <c r="IFN31" s="116"/>
      <c r="IFO31" s="116"/>
      <c r="IFP31" s="116"/>
      <c r="IFQ31" s="116"/>
      <c r="IFR31" s="116"/>
      <c r="IFS31" s="116"/>
      <c r="IFT31" s="116"/>
      <c r="IFU31" s="116"/>
      <c r="IFV31" s="116"/>
      <c r="IFW31" s="116"/>
      <c r="IFX31" s="116"/>
      <c r="IFY31" s="116"/>
      <c r="IFZ31" s="116"/>
      <c r="IGA31" s="116"/>
      <c r="IGB31" s="116"/>
      <c r="IGC31" s="116"/>
      <c r="IGD31" s="116"/>
      <c r="IGE31" s="116"/>
      <c r="IGF31" s="116"/>
      <c r="IGG31" s="116"/>
      <c r="IGH31" s="116"/>
      <c r="IGI31" s="116"/>
      <c r="IGJ31" s="116"/>
      <c r="IGK31" s="116"/>
      <c r="IGL31" s="116"/>
      <c r="IGM31" s="116"/>
      <c r="IGN31" s="116"/>
      <c r="IGO31" s="116"/>
      <c r="IGP31" s="116"/>
      <c r="IGQ31" s="116"/>
      <c r="IGR31" s="116"/>
      <c r="IGS31" s="116"/>
      <c r="IGT31" s="116"/>
      <c r="IGU31" s="116"/>
      <c r="IGV31" s="116"/>
      <c r="IGW31" s="116"/>
      <c r="IGX31" s="116"/>
      <c r="IGY31" s="116"/>
      <c r="IGZ31" s="116"/>
      <c r="IHA31" s="116"/>
      <c r="IHB31" s="116"/>
      <c r="IHC31" s="116"/>
      <c r="IHD31" s="116"/>
      <c r="IHE31" s="116"/>
      <c r="IHF31" s="116"/>
      <c r="IHG31" s="116"/>
      <c r="IHH31" s="116"/>
      <c r="IHI31" s="116"/>
      <c r="IHJ31" s="116"/>
      <c r="IHK31" s="116"/>
      <c r="IHL31" s="116"/>
      <c r="IHM31" s="116"/>
      <c r="IHN31" s="116"/>
      <c r="IHO31" s="116"/>
      <c r="IHP31" s="116"/>
      <c r="IHQ31" s="116"/>
      <c r="IHR31" s="116"/>
      <c r="IHS31" s="116"/>
      <c r="IHT31" s="116"/>
      <c r="IHU31" s="116"/>
      <c r="IHV31" s="116"/>
      <c r="IHW31" s="116"/>
      <c r="IHX31" s="116"/>
      <c r="IHY31" s="116"/>
      <c r="IHZ31" s="116"/>
      <c r="IIA31" s="116"/>
      <c r="IIB31" s="116"/>
      <c r="IIC31" s="116"/>
      <c r="IID31" s="116"/>
      <c r="IIE31" s="116"/>
      <c r="IIF31" s="116"/>
      <c r="IIG31" s="116"/>
      <c r="IIH31" s="116"/>
      <c r="III31" s="116"/>
      <c r="IIJ31" s="116"/>
      <c r="IIK31" s="116"/>
      <c r="IIL31" s="116"/>
      <c r="IIM31" s="116"/>
      <c r="IIN31" s="116"/>
      <c r="IIO31" s="116"/>
      <c r="IIP31" s="116"/>
      <c r="IIQ31" s="116"/>
      <c r="IIR31" s="116"/>
      <c r="IIS31" s="116"/>
      <c r="IIT31" s="116"/>
      <c r="IIU31" s="116"/>
      <c r="IIV31" s="116"/>
      <c r="IIW31" s="116"/>
      <c r="IIX31" s="116"/>
      <c r="IIY31" s="116"/>
      <c r="IIZ31" s="116"/>
      <c r="IJA31" s="116"/>
      <c r="IJB31" s="116"/>
      <c r="IJC31" s="116"/>
      <c r="IJD31" s="116"/>
      <c r="IJE31" s="116"/>
      <c r="IJF31" s="116"/>
      <c r="IJG31" s="116"/>
      <c r="IJH31" s="116"/>
      <c r="IJI31" s="116"/>
      <c r="IJJ31" s="116"/>
      <c r="IJK31" s="116"/>
      <c r="IJL31" s="116"/>
      <c r="IJM31" s="116"/>
      <c r="IJN31" s="116"/>
      <c r="IJO31" s="116"/>
      <c r="IJP31" s="116"/>
      <c r="IJQ31" s="116"/>
      <c r="IJR31" s="116"/>
      <c r="IJS31" s="116"/>
      <c r="IJT31" s="116"/>
      <c r="IJU31" s="116"/>
      <c r="IJV31" s="116"/>
      <c r="IJW31" s="116"/>
      <c r="IJX31" s="116"/>
      <c r="IJY31" s="116"/>
      <c r="IJZ31" s="116"/>
      <c r="IKA31" s="116"/>
      <c r="IKB31" s="116"/>
      <c r="IKC31" s="116"/>
      <c r="IKD31" s="116"/>
      <c r="IKE31" s="116"/>
      <c r="IKF31" s="116"/>
      <c r="IKG31" s="116"/>
      <c r="IKH31" s="116"/>
      <c r="IKI31" s="116"/>
      <c r="IKJ31" s="116"/>
      <c r="IKK31" s="116"/>
      <c r="IKL31" s="116"/>
      <c r="IKM31" s="116"/>
      <c r="IKN31" s="116"/>
      <c r="IKO31" s="116"/>
      <c r="IKP31" s="116"/>
      <c r="IKQ31" s="116"/>
      <c r="IKR31" s="116"/>
      <c r="IKS31" s="116"/>
      <c r="IKT31" s="116"/>
      <c r="IKU31" s="116"/>
      <c r="IKV31" s="116"/>
      <c r="IKW31" s="116"/>
      <c r="IKX31" s="116"/>
      <c r="IKY31" s="116"/>
      <c r="IKZ31" s="116"/>
      <c r="ILA31" s="116"/>
      <c r="ILB31" s="116"/>
      <c r="ILC31" s="116"/>
      <c r="ILD31" s="116"/>
      <c r="ILE31" s="116"/>
      <c r="ILF31" s="116"/>
      <c r="ILG31" s="116"/>
      <c r="ILH31" s="116"/>
      <c r="ILI31" s="116"/>
      <c r="ILJ31" s="116"/>
      <c r="ILK31" s="116"/>
      <c r="ILL31" s="116"/>
      <c r="ILM31" s="116"/>
      <c r="ILN31" s="116"/>
      <c r="ILO31" s="116"/>
      <c r="ILP31" s="116"/>
      <c r="ILQ31" s="116"/>
      <c r="ILR31" s="116"/>
      <c r="ILS31" s="116"/>
      <c r="ILT31" s="116"/>
      <c r="ILU31" s="116"/>
      <c r="ILV31" s="116"/>
      <c r="ILW31" s="116"/>
      <c r="ILX31" s="116"/>
      <c r="ILY31" s="116"/>
      <c r="ILZ31" s="116"/>
      <c r="IMA31" s="116"/>
      <c r="IMB31" s="116"/>
      <c r="IMC31" s="116"/>
      <c r="IMD31" s="116"/>
      <c r="IME31" s="116"/>
      <c r="IMF31" s="116"/>
      <c r="IMG31" s="116"/>
      <c r="IMH31" s="116"/>
      <c r="IMI31" s="116"/>
      <c r="IMJ31" s="116"/>
      <c r="IMK31" s="116"/>
      <c r="IML31" s="116"/>
      <c r="IMM31" s="116"/>
      <c r="IMN31" s="116"/>
      <c r="IMO31" s="116"/>
      <c r="IMP31" s="116"/>
      <c r="IMQ31" s="116"/>
      <c r="IMR31" s="116"/>
      <c r="IMS31" s="116"/>
      <c r="IMT31" s="116"/>
      <c r="IMU31" s="116"/>
      <c r="IMV31" s="116"/>
      <c r="IMW31" s="116"/>
      <c r="IMX31" s="116"/>
      <c r="IMY31" s="116"/>
      <c r="IMZ31" s="116"/>
      <c r="INA31" s="116"/>
      <c r="INB31" s="116"/>
      <c r="INC31" s="116"/>
      <c r="IND31" s="116"/>
      <c r="INE31" s="116"/>
      <c r="INF31" s="116"/>
      <c r="ING31" s="116"/>
      <c r="INH31" s="116"/>
      <c r="INI31" s="116"/>
      <c r="INJ31" s="116"/>
      <c r="INK31" s="116"/>
      <c r="INL31" s="116"/>
      <c r="INM31" s="116"/>
      <c r="INN31" s="116"/>
      <c r="INO31" s="116"/>
      <c r="INP31" s="116"/>
      <c r="INQ31" s="116"/>
      <c r="INR31" s="116"/>
      <c r="INS31" s="116"/>
      <c r="INT31" s="116"/>
      <c r="INU31" s="116"/>
      <c r="INV31" s="116"/>
      <c r="INW31" s="116"/>
      <c r="INX31" s="116"/>
      <c r="INY31" s="116"/>
      <c r="INZ31" s="116"/>
      <c r="IOA31" s="116"/>
      <c r="IOB31" s="116"/>
      <c r="IOC31" s="116"/>
      <c r="IOD31" s="116"/>
      <c r="IOE31" s="116"/>
      <c r="IOF31" s="116"/>
      <c r="IOG31" s="116"/>
      <c r="IOH31" s="116"/>
      <c r="IOI31" s="116"/>
      <c r="IOJ31" s="116"/>
      <c r="IOK31" s="116"/>
      <c r="IOL31" s="116"/>
      <c r="IOM31" s="116"/>
      <c r="ION31" s="116"/>
      <c r="IOO31" s="116"/>
      <c r="IOP31" s="116"/>
      <c r="IOQ31" s="116"/>
      <c r="IOR31" s="116"/>
      <c r="IOS31" s="116"/>
      <c r="IOT31" s="116"/>
      <c r="IOU31" s="116"/>
      <c r="IOV31" s="116"/>
      <c r="IOW31" s="116"/>
      <c r="IOX31" s="116"/>
      <c r="IOY31" s="116"/>
      <c r="IOZ31" s="116"/>
      <c r="IPA31" s="116"/>
      <c r="IPB31" s="116"/>
      <c r="IPC31" s="116"/>
      <c r="IPD31" s="116"/>
      <c r="IPE31" s="116"/>
      <c r="IPF31" s="116"/>
      <c r="IPG31" s="116"/>
      <c r="IPH31" s="116"/>
      <c r="IPI31" s="116"/>
      <c r="IPJ31" s="116"/>
      <c r="IPK31" s="116"/>
      <c r="IPL31" s="116"/>
      <c r="IPM31" s="116"/>
      <c r="IPN31" s="116"/>
      <c r="IPO31" s="116"/>
      <c r="IPP31" s="116"/>
      <c r="IPQ31" s="116"/>
      <c r="IPR31" s="116"/>
      <c r="IPS31" s="116"/>
      <c r="IPT31" s="116"/>
      <c r="IPU31" s="116"/>
      <c r="IPV31" s="116"/>
      <c r="IPW31" s="116"/>
      <c r="IPX31" s="116"/>
      <c r="IPY31" s="116"/>
      <c r="IPZ31" s="116"/>
      <c r="IQA31" s="116"/>
      <c r="IQB31" s="116"/>
      <c r="IQC31" s="116"/>
      <c r="IQD31" s="116"/>
      <c r="IQE31" s="116"/>
      <c r="IQF31" s="116"/>
      <c r="IQG31" s="116"/>
      <c r="IQH31" s="116"/>
      <c r="IQI31" s="116"/>
      <c r="IQJ31" s="116"/>
      <c r="IQK31" s="116"/>
      <c r="IQL31" s="116"/>
      <c r="IQM31" s="116"/>
      <c r="IQN31" s="116"/>
      <c r="IQO31" s="116"/>
      <c r="IQP31" s="116"/>
      <c r="IQQ31" s="116"/>
      <c r="IQR31" s="116"/>
      <c r="IQS31" s="116"/>
      <c r="IQT31" s="116"/>
      <c r="IQU31" s="116"/>
      <c r="IQV31" s="116"/>
      <c r="IQW31" s="116"/>
      <c r="IQX31" s="116"/>
      <c r="IQY31" s="116"/>
      <c r="IQZ31" s="116"/>
      <c r="IRA31" s="116"/>
      <c r="IRB31" s="116"/>
      <c r="IRC31" s="116"/>
      <c r="IRD31" s="116"/>
      <c r="IRE31" s="116"/>
      <c r="IRF31" s="116"/>
      <c r="IRG31" s="116"/>
      <c r="IRH31" s="116"/>
      <c r="IRI31" s="116"/>
      <c r="IRJ31" s="116"/>
      <c r="IRK31" s="116"/>
      <c r="IRL31" s="116"/>
      <c r="IRM31" s="116"/>
      <c r="IRN31" s="116"/>
      <c r="IRO31" s="116"/>
      <c r="IRP31" s="116"/>
      <c r="IRQ31" s="116"/>
      <c r="IRR31" s="116"/>
      <c r="IRS31" s="116"/>
      <c r="IRT31" s="116"/>
      <c r="IRU31" s="116"/>
      <c r="IRV31" s="116"/>
      <c r="IRW31" s="116"/>
      <c r="IRX31" s="116"/>
      <c r="IRY31" s="116"/>
      <c r="IRZ31" s="116"/>
      <c r="ISA31" s="116"/>
      <c r="ISB31" s="116"/>
      <c r="ISC31" s="116"/>
      <c r="ISD31" s="116"/>
      <c r="ISE31" s="116"/>
      <c r="ISF31" s="116"/>
      <c r="ISG31" s="116"/>
      <c r="ISH31" s="116"/>
      <c r="ISI31" s="116"/>
      <c r="ISJ31" s="116"/>
      <c r="ISK31" s="116"/>
      <c r="ISL31" s="116"/>
      <c r="ISM31" s="116"/>
      <c r="ISN31" s="116"/>
      <c r="ISO31" s="116"/>
      <c r="ISP31" s="116"/>
      <c r="ISQ31" s="116"/>
      <c r="ISR31" s="116"/>
      <c r="ISS31" s="116"/>
      <c r="IST31" s="116"/>
      <c r="ISU31" s="116"/>
      <c r="ISV31" s="116"/>
      <c r="ISW31" s="116"/>
      <c r="ISX31" s="116"/>
      <c r="ISY31" s="116"/>
      <c r="ISZ31" s="116"/>
      <c r="ITA31" s="116"/>
      <c r="ITB31" s="116"/>
      <c r="ITC31" s="116"/>
      <c r="ITD31" s="116"/>
      <c r="ITE31" s="116"/>
      <c r="ITF31" s="116"/>
      <c r="ITG31" s="116"/>
      <c r="ITH31" s="116"/>
      <c r="ITI31" s="116"/>
      <c r="ITJ31" s="116"/>
      <c r="ITK31" s="116"/>
      <c r="ITL31" s="116"/>
      <c r="ITM31" s="116"/>
      <c r="ITN31" s="116"/>
      <c r="ITO31" s="116"/>
      <c r="ITP31" s="116"/>
      <c r="ITQ31" s="116"/>
      <c r="ITR31" s="116"/>
      <c r="ITS31" s="116"/>
      <c r="ITT31" s="116"/>
      <c r="ITU31" s="116"/>
      <c r="ITV31" s="116"/>
      <c r="ITW31" s="116"/>
      <c r="ITX31" s="116"/>
      <c r="ITY31" s="116"/>
      <c r="ITZ31" s="116"/>
      <c r="IUA31" s="116"/>
      <c r="IUB31" s="116"/>
      <c r="IUC31" s="116"/>
      <c r="IUD31" s="116"/>
      <c r="IUE31" s="116"/>
      <c r="IUF31" s="116"/>
      <c r="IUG31" s="116"/>
      <c r="IUH31" s="116"/>
      <c r="IUI31" s="116"/>
      <c r="IUJ31" s="116"/>
      <c r="IUK31" s="116"/>
      <c r="IUL31" s="116"/>
      <c r="IUM31" s="116"/>
      <c r="IUN31" s="116"/>
      <c r="IUO31" s="116"/>
      <c r="IUP31" s="116"/>
      <c r="IUQ31" s="116"/>
      <c r="IUR31" s="116"/>
      <c r="IUS31" s="116"/>
      <c r="IUT31" s="116"/>
      <c r="IUU31" s="116"/>
      <c r="IUV31" s="116"/>
      <c r="IUW31" s="116"/>
      <c r="IUX31" s="116"/>
      <c r="IUY31" s="116"/>
      <c r="IUZ31" s="116"/>
      <c r="IVA31" s="116"/>
      <c r="IVB31" s="116"/>
      <c r="IVC31" s="116"/>
      <c r="IVD31" s="116"/>
      <c r="IVE31" s="116"/>
      <c r="IVF31" s="116"/>
      <c r="IVG31" s="116"/>
      <c r="IVH31" s="116"/>
      <c r="IVI31" s="116"/>
      <c r="IVJ31" s="116"/>
      <c r="IVK31" s="116"/>
      <c r="IVL31" s="116"/>
      <c r="IVM31" s="116"/>
      <c r="IVN31" s="116"/>
      <c r="IVO31" s="116"/>
      <c r="IVP31" s="116"/>
      <c r="IVQ31" s="116"/>
      <c r="IVR31" s="116"/>
      <c r="IVS31" s="116"/>
      <c r="IVT31" s="116"/>
      <c r="IVU31" s="116"/>
      <c r="IVV31" s="116"/>
      <c r="IVW31" s="116"/>
      <c r="IVX31" s="116"/>
      <c r="IVY31" s="116"/>
      <c r="IVZ31" s="116"/>
      <c r="IWA31" s="116"/>
      <c r="IWB31" s="116"/>
      <c r="IWC31" s="116"/>
      <c r="IWD31" s="116"/>
      <c r="IWE31" s="116"/>
      <c r="IWF31" s="116"/>
      <c r="IWG31" s="116"/>
      <c r="IWH31" s="116"/>
      <c r="IWI31" s="116"/>
      <c r="IWJ31" s="116"/>
      <c r="IWK31" s="116"/>
      <c r="IWL31" s="116"/>
      <c r="IWM31" s="116"/>
      <c r="IWN31" s="116"/>
      <c r="IWO31" s="116"/>
      <c r="IWP31" s="116"/>
      <c r="IWQ31" s="116"/>
      <c r="IWR31" s="116"/>
      <c r="IWS31" s="116"/>
      <c r="IWT31" s="116"/>
      <c r="IWU31" s="116"/>
      <c r="IWV31" s="116"/>
      <c r="IWW31" s="116"/>
      <c r="IWX31" s="116"/>
      <c r="IWY31" s="116"/>
      <c r="IWZ31" s="116"/>
      <c r="IXA31" s="116"/>
      <c r="IXB31" s="116"/>
      <c r="IXC31" s="116"/>
      <c r="IXD31" s="116"/>
      <c r="IXE31" s="116"/>
      <c r="IXF31" s="116"/>
      <c r="IXG31" s="116"/>
      <c r="IXH31" s="116"/>
      <c r="IXI31" s="116"/>
      <c r="IXJ31" s="116"/>
      <c r="IXK31" s="116"/>
      <c r="IXL31" s="116"/>
      <c r="IXM31" s="116"/>
      <c r="IXN31" s="116"/>
      <c r="IXO31" s="116"/>
      <c r="IXP31" s="116"/>
      <c r="IXQ31" s="116"/>
      <c r="IXR31" s="116"/>
      <c r="IXS31" s="116"/>
      <c r="IXT31" s="116"/>
      <c r="IXU31" s="116"/>
      <c r="IXV31" s="116"/>
      <c r="IXW31" s="116"/>
      <c r="IXX31" s="116"/>
      <c r="IXY31" s="116"/>
      <c r="IXZ31" s="116"/>
      <c r="IYA31" s="116"/>
      <c r="IYB31" s="116"/>
      <c r="IYC31" s="116"/>
      <c r="IYD31" s="116"/>
      <c r="IYE31" s="116"/>
      <c r="IYF31" s="116"/>
      <c r="IYG31" s="116"/>
      <c r="IYH31" s="116"/>
      <c r="IYI31" s="116"/>
      <c r="IYJ31" s="116"/>
      <c r="IYK31" s="116"/>
      <c r="IYL31" s="116"/>
      <c r="IYM31" s="116"/>
      <c r="IYN31" s="116"/>
      <c r="IYO31" s="116"/>
      <c r="IYP31" s="116"/>
      <c r="IYQ31" s="116"/>
      <c r="IYR31" s="116"/>
      <c r="IYS31" s="116"/>
      <c r="IYT31" s="116"/>
      <c r="IYU31" s="116"/>
      <c r="IYV31" s="116"/>
      <c r="IYW31" s="116"/>
      <c r="IYX31" s="116"/>
      <c r="IYY31" s="116"/>
      <c r="IYZ31" s="116"/>
      <c r="IZA31" s="116"/>
      <c r="IZB31" s="116"/>
      <c r="IZC31" s="116"/>
      <c r="IZD31" s="116"/>
      <c r="IZE31" s="116"/>
      <c r="IZF31" s="116"/>
      <c r="IZG31" s="116"/>
      <c r="IZH31" s="116"/>
      <c r="IZI31" s="116"/>
      <c r="IZJ31" s="116"/>
      <c r="IZK31" s="116"/>
      <c r="IZL31" s="116"/>
      <c r="IZM31" s="116"/>
      <c r="IZN31" s="116"/>
      <c r="IZO31" s="116"/>
      <c r="IZP31" s="116"/>
      <c r="IZQ31" s="116"/>
      <c r="IZR31" s="116"/>
      <c r="IZS31" s="116"/>
      <c r="IZT31" s="116"/>
      <c r="IZU31" s="116"/>
      <c r="IZV31" s="116"/>
      <c r="IZW31" s="116"/>
      <c r="IZX31" s="116"/>
      <c r="IZY31" s="116"/>
      <c r="IZZ31" s="116"/>
      <c r="JAA31" s="116"/>
      <c r="JAB31" s="116"/>
      <c r="JAC31" s="116"/>
      <c r="JAD31" s="116"/>
      <c r="JAE31" s="116"/>
      <c r="JAF31" s="116"/>
      <c r="JAG31" s="116"/>
      <c r="JAH31" s="116"/>
      <c r="JAI31" s="116"/>
      <c r="JAJ31" s="116"/>
      <c r="JAK31" s="116"/>
      <c r="JAL31" s="116"/>
      <c r="JAM31" s="116"/>
      <c r="JAN31" s="116"/>
      <c r="JAO31" s="116"/>
      <c r="JAP31" s="116"/>
      <c r="JAQ31" s="116"/>
      <c r="JAR31" s="116"/>
      <c r="JAS31" s="116"/>
      <c r="JAT31" s="116"/>
      <c r="JAU31" s="116"/>
      <c r="JAV31" s="116"/>
      <c r="JAW31" s="116"/>
      <c r="JAX31" s="116"/>
      <c r="JAY31" s="116"/>
      <c r="JAZ31" s="116"/>
      <c r="JBA31" s="116"/>
      <c r="JBB31" s="116"/>
      <c r="JBC31" s="116"/>
      <c r="JBD31" s="116"/>
      <c r="JBE31" s="116"/>
      <c r="JBF31" s="116"/>
      <c r="JBG31" s="116"/>
      <c r="JBH31" s="116"/>
      <c r="JBI31" s="116"/>
      <c r="JBJ31" s="116"/>
      <c r="JBK31" s="116"/>
      <c r="JBL31" s="116"/>
      <c r="JBM31" s="116"/>
      <c r="JBN31" s="116"/>
      <c r="JBO31" s="116"/>
      <c r="JBP31" s="116"/>
      <c r="JBQ31" s="116"/>
      <c r="JBR31" s="116"/>
      <c r="JBS31" s="116"/>
      <c r="JBT31" s="116"/>
      <c r="JBU31" s="116"/>
      <c r="JBV31" s="116"/>
      <c r="JBW31" s="116"/>
      <c r="JBX31" s="116"/>
      <c r="JBY31" s="116"/>
      <c r="JBZ31" s="116"/>
      <c r="JCA31" s="116"/>
      <c r="JCB31" s="116"/>
      <c r="JCC31" s="116"/>
      <c r="JCD31" s="116"/>
      <c r="JCE31" s="116"/>
      <c r="JCF31" s="116"/>
      <c r="JCG31" s="116"/>
      <c r="JCH31" s="116"/>
      <c r="JCI31" s="116"/>
      <c r="JCJ31" s="116"/>
      <c r="JCK31" s="116"/>
      <c r="JCL31" s="116"/>
      <c r="JCM31" s="116"/>
      <c r="JCN31" s="116"/>
      <c r="JCO31" s="116"/>
      <c r="JCP31" s="116"/>
      <c r="JCQ31" s="116"/>
      <c r="JCR31" s="116"/>
      <c r="JCS31" s="116"/>
      <c r="JCT31" s="116"/>
      <c r="JCU31" s="116"/>
      <c r="JCV31" s="116"/>
      <c r="JCW31" s="116"/>
      <c r="JCX31" s="116"/>
      <c r="JCY31" s="116"/>
      <c r="JCZ31" s="116"/>
      <c r="JDA31" s="116"/>
      <c r="JDB31" s="116"/>
      <c r="JDC31" s="116"/>
      <c r="JDD31" s="116"/>
      <c r="JDE31" s="116"/>
      <c r="JDF31" s="116"/>
      <c r="JDG31" s="116"/>
      <c r="JDH31" s="116"/>
      <c r="JDI31" s="116"/>
      <c r="JDJ31" s="116"/>
      <c r="JDK31" s="116"/>
      <c r="JDL31" s="116"/>
      <c r="JDM31" s="116"/>
      <c r="JDN31" s="116"/>
      <c r="JDO31" s="116"/>
      <c r="JDP31" s="116"/>
      <c r="JDQ31" s="116"/>
      <c r="JDR31" s="116"/>
      <c r="JDS31" s="116"/>
      <c r="JDT31" s="116"/>
      <c r="JDU31" s="116"/>
      <c r="JDV31" s="116"/>
      <c r="JDW31" s="116"/>
      <c r="JDX31" s="116"/>
      <c r="JDY31" s="116"/>
      <c r="JDZ31" s="116"/>
      <c r="JEA31" s="116"/>
      <c r="JEB31" s="116"/>
      <c r="JEC31" s="116"/>
      <c r="JED31" s="116"/>
      <c r="JEE31" s="116"/>
      <c r="JEF31" s="116"/>
      <c r="JEG31" s="116"/>
      <c r="JEH31" s="116"/>
      <c r="JEI31" s="116"/>
      <c r="JEJ31" s="116"/>
      <c r="JEK31" s="116"/>
      <c r="JEL31" s="116"/>
      <c r="JEM31" s="116"/>
      <c r="JEN31" s="116"/>
      <c r="JEO31" s="116"/>
      <c r="JEP31" s="116"/>
      <c r="JEQ31" s="116"/>
      <c r="JER31" s="116"/>
      <c r="JES31" s="116"/>
      <c r="JET31" s="116"/>
      <c r="JEU31" s="116"/>
      <c r="JEV31" s="116"/>
      <c r="JEW31" s="116"/>
      <c r="JEX31" s="116"/>
      <c r="JEY31" s="116"/>
      <c r="JEZ31" s="116"/>
      <c r="JFA31" s="116"/>
      <c r="JFB31" s="116"/>
      <c r="JFC31" s="116"/>
      <c r="JFD31" s="116"/>
      <c r="JFE31" s="116"/>
      <c r="JFF31" s="116"/>
      <c r="JFG31" s="116"/>
      <c r="JFH31" s="116"/>
      <c r="JFI31" s="116"/>
      <c r="JFJ31" s="116"/>
      <c r="JFK31" s="116"/>
      <c r="JFL31" s="116"/>
      <c r="JFM31" s="116"/>
      <c r="JFN31" s="116"/>
      <c r="JFO31" s="116"/>
      <c r="JFP31" s="116"/>
      <c r="JFQ31" s="116"/>
      <c r="JFR31" s="116"/>
      <c r="JFS31" s="116"/>
      <c r="JFT31" s="116"/>
      <c r="JFU31" s="116"/>
      <c r="JFV31" s="116"/>
      <c r="JFW31" s="116"/>
      <c r="JFX31" s="116"/>
      <c r="JFY31" s="116"/>
      <c r="JFZ31" s="116"/>
      <c r="JGA31" s="116"/>
      <c r="JGB31" s="116"/>
      <c r="JGC31" s="116"/>
      <c r="JGD31" s="116"/>
      <c r="JGE31" s="116"/>
      <c r="JGF31" s="116"/>
      <c r="JGG31" s="116"/>
      <c r="JGH31" s="116"/>
      <c r="JGI31" s="116"/>
      <c r="JGJ31" s="116"/>
      <c r="JGK31" s="116"/>
      <c r="JGL31" s="116"/>
      <c r="JGM31" s="116"/>
      <c r="JGN31" s="116"/>
      <c r="JGO31" s="116"/>
      <c r="JGP31" s="116"/>
      <c r="JGQ31" s="116"/>
      <c r="JGR31" s="116"/>
      <c r="JGS31" s="116"/>
      <c r="JGT31" s="116"/>
      <c r="JGU31" s="116"/>
      <c r="JGV31" s="116"/>
      <c r="JGW31" s="116"/>
      <c r="JGX31" s="116"/>
      <c r="JGY31" s="116"/>
      <c r="JGZ31" s="116"/>
      <c r="JHA31" s="116"/>
      <c r="JHB31" s="116"/>
      <c r="JHC31" s="116"/>
      <c r="JHD31" s="116"/>
      <c r="JHE31" s="116"/>
      <c r="JHF31" s="116"/>
      <c r="JHG31" s="116"/>
      <c r="JHH31" s="116"/>
      <c r="JHI31" s="116"/>
      <c r="JHJ31" s="116"/>
      <c r="JHK31" s="116"/>
      <c r="JHL31" s="116"/>
      <c r="JHM31" s="116"/>
      <c r="JHN31" s="116"/>
      <c r="JHO31" s="116"/>
      <c r="JHP31" s="116"/>
      <c r="JHQ31" s="116"/>
      <c r="JHR31" s="116"/>
      <c r="JHS31" s="116"/>
      <c r="JHT31" s="116"/>
      <c r="JHU31" s="116"/>
      <c r="JHV31" s="116"/>
      <c r="JHW31" s="116"/>
      <c r="JHX31" s="116"/>
      <c r="JHY31" s="116"/>
      <c r="JHZ31" s="116"/>
      <c r="JIA31" s="116"/>
      <c r="JIB31" s="116"/>
      <c r="JIC31" s="116"/>
      <c r="JID31" s="116"/>
      <c r="JIE31" s="116"/>
      <c r="JIF31" s="116"/>
      <c r="JIG31" s="116"/>
      <c r="JIH31" s="116"/>
      <c r="JII31" s="116"/>
      <c r="JIJ31" s="116"/>
      <c r="JIK31" s="116"/>
      <c r="JIL31" s="116"/>
      <c r="JIM31" s="116"/>
      <c r="JIN31" s="116"/>
      <c r="JIO31" s="116"/>
      <c r="JIP31" s="116"/>
      <c r="JIQ31" s="116"/>
      <c r="JIR31" s="116"/>
      <c r="JIS31" s="116"/>
      <c r="JIT31" s="116"/>
      <c r="JIU31" s="116"/>
      <c r="JIV31" s="116"/>
      <c r="JIW31" s="116"/>
      <c r="JIX31" s="116"/>
      <c r="JIY31" s="116"/>
      <c r="JIZ31" s="116"/>
      <c r="JJA31" s="116"/>
      <c r="JJB31" s="116"/>
      <c r="JJC31" s="116"/>
      <c r="JJD31" s="116"/>
      <c r="JJE31" s="116"/>
      <c r="JJF31" s="116"/>
      <c r="JJG31" s="116"/>
      <c r="JJH31" s="116"/>
      <c r="JJI31" s="116"/>
      <c r="JJJ31" s="116"/>
      <c r="JJK31" s="116"/>
      <c r="JJL31" s="116"/>
      <c r="JJM31" s="116"/>
      <c r="JJN31" s="116"/>
      <c r="JJO31" s="116"/>
      <c r="JJP31" s="116"/>
      <c r="JJQ31" s="116"/>
      <c r="JJR31" s="116"/>
      <c r="JJS31" s="116"/>
      <c r="JJT31" s="116"/>
      <c r="JJU31" s="116"/>
      <c r="JJV31" s="116"/>
      <c r="JJW31" s="116"/>
      <c r="JJX31" s="116"/>
      <c r="JJY31" s="116"/>
      <c r="JJZ31" s="116"/>
      <c r="JKA31" s="116"/>
      <c r="JKB31" s="116"/>
      <c r="JKC31" s="116"/>
      <c r="JKD31" s="116"/>
      <c r="JKE31" s="116"/>
      <c r="JKF31" s="116"/>
      <c r="JKG31" s="116"/>
      <c r="JKH31" s="116"/>
      <c r="JKI31" s="116"/>
      <c r="JKJ31" s="116"/>
      <c r="JKK31" s="116"/>
      <c r="JKL31" s="116"/>
      <c r="JKM31" s="116"/>
      <c r="JKN31" s="116"/>
      <c r="JKO31" s="116"/>
      <c r="JKP31" s="116"/>
      <c r="JKQ31" s="116"/>
      <c r="JKR31" s="116"/>
      <c r="JKS31" s="116"/>
      <c r="JKT31" s="116"/>
      <c r="JKU31" s="116"/>
      <c r="JKV31" s="116"/>
      <c r="JKW31" s="116"/>
      <c r="JKX31" s="116"/>
      <c r="JKY31" s="116"/>
      <c r="JKZ31" s="116"/>
      <c r="JLA31" s="116"/>
      <c r="JLB31" s="116"/>
      <c r="JLC31" s="116"/>
      <c r="JLD31" s="116"/>
      <c r="JLE31" s="116"/>
      <c r="JLF31" s="116"/>
      <c r="JLG31" s="116"/>
      <c r="JLH31" s="116"/>
      <c r="JLI31" s="116"/>
      <c r="JLJ31" s="116"/>
      <c r="JLK31" s="116"/>
      <c r="JLL31" s="116"/>
      <c r="JLM31" s="116"/>
      <c r="JLN31" s="116"/>
      <c r="JLO31" s="116"/>
      <c r="JLP31" s="116"/>
      <c r="JLQ31" s="116"/>
      <c r="JLR31" s="116"/>
      <c r="JLS31" s="116"/>
      <c r="JLT31" s="116"/>
      <c r="JLU31" s="116"/>
      <c r="JLV31" s="116"/>
      <c r="JLW31" s="116"/>
      <c r="JLX31" s="116"/>
      <c r="JLY31" s="116"/>
      <c r="JLZ31" s="116"/>
      <c r="JMA31" s="116"/>
      <c r="JMB31" s="116"/>
      <c r="JMC31" s="116"/>
      <c r="JMD31" s="116"/>
      <c r="JME31" s="116"/>
      <c r="JMF31" s="116"/>
      <c r="JMG31" s="116"/>
      <c r="JMH31" s="116"/>
      <c r="JMI31" s="116"/>
      <c r="JMJ31" s="116"/>
      <c r="JMK31" s="116"/>
      <c r="JML31" s="116"/>
      <c r="JMM31" s="116"/>
      <c r="JMN31" s="116"/>
      <c r="JMO31" s="116"/>
      <c r="JMP31" s="116"/>
      <c r="JMQ31" s="116"/>
      <c r="JMR31" s="116"/>
      <c r="JMS31" s="116"/>
      <c r="JMT31" s="116"/>
      <c r="JMU31" s="116"/>
      <c r="JMV31" s="116"/>
      <c r="JMW31" s="116"/>
      <c r="JMX31" s="116"/>
      <c r="JMY31" s="116"/>
      <c r="JMZ31" s="116"/>
      <c r="JNA31" s="116"/>
      <c r="JNB31" s="116"/>
      <c r="JNC31" s="116"/>
      <c r="JND31" s="116"/>
      <c r="JNE31" s="116"/>
      <c r="JNF31" s="116"/>
      <c r="JNG31" s="116"/>
      <c r="JNH31" s="116"/>
      <c r="JNI31" s="116"/>
      <c r="JNJ31" s="116"/>
      <c r="JNK31" s="116"/>
      <c r="JNL31" s="116"/>
      <c r="JNM31" s="116"/>
      <c r="JNN31" s="116"/>
      <c r="JNO31" s="116"/>
      <c r="JNP31" s="116"/>
      <c r="JNQ31" s="116"/>
      <c r="JNR31" s="116"/>
      <c r="JNS31" s="116"/>
      <c r="JNT31" s="116"/>
      <c r="JNU31" s="116"/>
      <c r="JNV31" s="116"/>
      <c r="JNW31" s="116"/>
      <c r="JNX31" s="116"/>
      <c r="JNY31" s="116"/>
      <c r="JNZ31" s="116"/>
      <c r="JOA31" s="116"/>
      <c r="JOB31" s="116"/>
      <c r="JOC31" s="116"/>
      <c r="JOD31" s="116"/>
      <c r="JOE31" s="116"/>
      <c r="JOF31" s="116"/>
      <c r="JOG31" s="116"/>
      <c r="JOH31" s="116"/>
      <c r="JOI31" s="116"/>
      <c r="JOJ31" s="116"/>
      <c r="JOK31" s="116"/>
      <c r="JOL31" s="116"/>
      <c r="JOM31" s="116"/>
      <c r="JON31" s="116"/>
      <c r="JOO31" s="116"/>
      <c r="JOP31" s="116"/>
      <c r="JOQ31" s="116"/>
      <c r="JOR31" s="116"/>
      <c r="JOS31" s="116"/>
      <c r="JOT31" s="116"/>
      <c r="JOU31" s="116"/>
      <c r="JOV31" s="116"/>
      <c r="JOW31" s="116"/>
      <c r="JOX31" s="116"/>
      <c r="JOY31" s="116"/>
      <c r="JOZ31" s="116"/>
      <c r="JPA31" s="116"/>
      <c r="JPB31" s="116"/>
      <c r="JPC31" s="116"/>
      <c r="JPD31" s="116"/>
      <c r="JPE31" s="116"/>
      <c r="JPF31" s="116"/>
      <c r="JPG31" s="116"/>
      <c r="JPH31" s="116"/>
      <c r="JPI31" s="116"/>
      <c r="JPJ31" s="116"/>
      <c r="JPK31" s="116"/>
      <c r="JPL31" s="116"/>
      <c r="JPM31" s="116"/>
      <c r="JPN31" s="116"/>
      <c r="JPO31" s="116"/>
      <c r="JPP31" s="116"/>
      <c r="JPQ31" s="116"/>
      <c r="JPR31" s="116"/>
      <c r="JPS31" s="116"/>
      <c r="JPT31" s="116"/>
      <c r="JPU31" s="116"/>
      <c r="JPV31" s="116"/>
      <c r="JPW31" s="116"/>
      <c r="JPX31" s="116"/>
      <c r="JPY31" s="116"/>
      <c r="JPZ31" s="116"/>
      <c r="JQA31" s="116"/>
      <c r="JQB31" s="116"/>
      <c r="JQC31" s="116"/>
      <c r="JQD31" s="116"/>
      <c r="JQE31" s="116"/>
      <c r="JQF31" s="116"/>
      <c r="JQG31" s="116"/>
      <c r="JQH31" s="116"/>
      <c r="JQI31" s="116"/>
      <c r="JQJ31" s="116"/>
      <c r="JQK31" s="116"/>
      <c r="JQL31" s="116"/>
      <c r="JQM31" s="116"/>
      <c r="JQN31" s="116"/>
      <c r="JQO31" s="116"/>
      <c r="JQP31" s="116"/>
      <c r="JQQ31" s="116"/>
      <c r="JQR31" s="116"/>
      <c r="JQS31" s="116"/>
      <c r="JQT31" s="116"/>
      <c r="JQU31" s="116"/>
      <c r="JQV31" s="116"/>
      <c r="JQW31" s="116"/>
      <c r="JQX31" s="116"/>
      <c r="JQY31" s="116"/>
      <c r="JQZ31" s="116"/>
      <c r="JRA31" s="116"/>
      <c r="JRB31" s="116"/>
      <c r="JRC31" s="116"/>
      <c r="JRD31" s="116"/>
      <c r="JRE31" s="116"/>
      <c r="JRF31" s="116"/>
      <c r="JRG31" s="116"/>
      <c r="JRH31" s="116"/>
      <c r="JRI31" s="116"/>
      <c r="JRJ31" s="116"/>
      <c r="JRK31" s="116"/>
      <c r="JRL31" s="116"/>
      <c r="JRM31" s="116"/>
      <c r="JRN31" s="116"/>
      <c r="JRO31" s="116"/>
      <c r="JRP31" s="116"/>
      <c r="JRQ31" s="116"/>
      <c r="JRR31" s="116"/>
      <c r="JRS31" s="116"/>
      <c r="JRT31" s="116"/>
      <c r="JRU31" s="116"/>
      <c r="JRV31" s="116"/>
      <c r="JRW31" s="116"/>
      <c r="JRX31" s="116"/>
      <c r="JRY31" s="116"/>
      <c r="JRZ31" s="116"/>
      <c r="JSA31" s="116"/>
      <c r="JSB31" s="116"/>
      <c r="JSC31" s="116"/>
      <c r="JSD31" s="116"/>
      <c r="JSE31" s="116"/>
      <c r="JSF31" s="116"/>
      <c r="JSG31" s="116"/>
      <c r="JSH31" s="116"/>
      <c r="JSI31" s="116"/>
      <c r="JSJ31" s="116"/>
      <c r="JSK31" s="116"/>
      <c r="JSL31" s="116"/>
      <c r="JSM31" s="116"/>
      <c r="JSN31" s="116"/>
      <c r="JSO31" s="116"/>
      <c r="JSP31" s="116"/>
      <c r="JSQ31" s="116"/>
      <c r="JSR31" s="116"/>
      <c r="JSS31" s="116"/>
      <c r="JST31" s="116"/>
      <c r="JSU31" s="116"/>
      <c r="JSV31" s="116"/>
      <c r="JSW31" s="116"/>
      <c r="JSX31" s="116"/>
      <c r="JSY31" s="116"/>
      <c r="JSZ31" s="116"/>
      <c r="JTA31" s="116"/>
      <c r="JTB31" s="116"/>
      <c r="JTC31" s="116"/>
      <c r="JTD31" s="116"/>
      <c r="JTE31" s="116"/>
      <c r="JTF31" s="116"/>
      <c r="JTG31" s="116"/>
      <c r="JTH31" s="116"/>
      <c r="JTI31" s="116"/>
      <c r="JTJ31" s="116"/>
      <c r="JTK31" s="116"/>
      <c r="JTL31" s="116"/>
      <c r="JTM31" s="116"/>
      <c r="JTN31" s="116"/>
      <c r="JTO31" s="116"/>
      <c r="JTP31" s="116"/>
      <c r="JTQ31" s="116"/>
      <c r="JTR31" s="116"/>
      <c r="JTS31" s="116"/>
      <c r="JTT31" s="116"/>
      <c r="JTU31" s="116"/>
      <c r="JTV31" s="116"/>
      <c r="JTW31" s="116"/>
      <c r="JTX31" s="116"/>
      <c r="JTY31" s="116"/>
      <c r="JTZ31" s="116"/>
      <c r="JUA31" s="116"/>
      <c r="JUB31" s="116"/>
      <c r="JUC31" s="116"/>
      <c r="JUD31" s="116"/>
      <c r="JUE31" s="116"/>
      <c r="JUF31" s="116"/>
      <c r="JUG31" s="116"/>
      <c r="JUH31" s="116"/>
      <c r="JUI31" s="116"/>
      <c r="JUJ31" s="116"/>
      <c r="JUK31" s="116"/>
      <c r="JUL31" s="116"/>
      <c r="JUM31" s="116"/>
      <c r="JUN31" s="116"/>
      <c r="JUO31" s="116"/>
      <c r="JUP31" s="116"/>
      <c r="JUQ31" s="116"/>
      <c r="JUR31" s="116"/>
      <c r="JUS31" s="116"/>
      <c r="JUT31" s="116"/>
      <c r="JUU31" s="116"/>
      <c r="JUV31" s="116"/>
      <c r="JUW31" s="116"/>
      <c r="JUX31" s="116"/>
      <c r="JUY31" s="116"/>
      <c r="JUZ31" s="116"/>
      <c r="JVA31" s="116"/>
      <c r="JVB31" s="116"/>
      <c r="JVC31" s="116"/>
      <c r="JVD31" s="116"/>
      <c r="JVE31" s="116"/>
      <c r="JVF31" s="116"/>
      <c r="JVG31" s="116"/>
      <c r="JVH31" s="116"/>
      <c r="JVI31" s="116"/>
      <c r="JVJ31" s="116"/>
      <c r="JVK31" s="116"/>
      <c r="JVL31" s="116"/>
      <c r="JVM31" s="116"/>
      <c r="JVN31" s="116"/>
      <c r="JVO31" s="116"/>
      <c r="JVP31" s="116"/>
      <c r="JVQ31" s="116"/>
      <c r="JVR31" s="116"/>
      <c r="JVS31" s="116"/>
      <c r="JVT31" s="116"/>
      <c r="JVU31" s="116"/>
      <c r="JVV31" s="116"/>
      <c r="JVW31" s="116"/>
      <c r="JVX31" s="116"/>
      <c r="JVY31" s="116"/>
      <c r="JVZ31" s="116"/>
      <c r="JWA31" s="116"/>
      <c r="JWB31" s="116"/>
      <c r="JWC31" s="116"/>
      <c r="JWD31" s="116"/>
      <c r="JWE31" s="116"/>
      <c r="JWF31" s="116"/>
      <c r="JWG31" s="116"/>
      <c r="JWH31" s="116"/>
      <c r="JWI31" s="116"/>
      <c r="JWJ31" s="116"/>
      <c r="JWK31" s="116"/>
      <c r="JWL31" s="116"/>
      <c r="JWM31" s="116"/>
      <c r="JWN31" s="116"/>
      <c r="JWO31" s="116"/>
      <c r="JWP31" s="116"/>
      <c r="JWQ31" s="116"/>
      <c r="JWR31" s="116"/>
      <c r="JWS31" s="116"/>
      <c r="JWT31" s="116"/>
      <c r="JWU31" s="116"/>
      <c r="JWV31" s="116"/>
      <c r="JWW31" s="116"/>
      <c r="JWX31" s="116"/>
      <c r="JWY31" s="116"/>
      <c r="JWZ31" s="116"/>
      <c r="JXA31" s="116"/>
      <c r="JXB31" s="116"/>
      <c r="JXC31" s="116"/>
      <c r="JXD31" s="116"/>
      <c r="JXE31" s="116"/>
      <c r="JXF31" s="116"/>
      <c r="JXG31" s="116"/>
      <c r="JXH31" s="116"/>
      <c r="JXI31" s="116"/>
      <c r="JXJ31" s="116"/>
      <c r="JXK31" s="116"/>
      <c r="JXL31" s="116"/>
      <c r="JXM31" s="116"/>
      <c r="JXN31" s="116"/>
      <c r="JXO31" s="116"/>
      <c r="JXP31" s="116"/>
      <c r="JXQ31" s="116"/>
      <c r="JXR31" s="116"/>
      <c r="JXS31" s="116"/>
      <c r="JXT31" s="116"/>
      <c r="JXU31" s="116"/>
      <c r="JXV31" s="116"/>
      <c r="JXW31" s="116"/>
      <c r="JXX31" s="116"/>
      <c r="JXY31" s="116"/>
      <c r="JXZ31" s="116"/>
      <c r="JYA31" s="116"/>
      <c r="JYB31" s="116"/>
      <c r="JYC31" s="116"/>
      <c r="JYD31" s="116"/>
      <c r="JYE31" s="116"/>
      <c r="JYF31" s="116"/>
      <c r="JYG31" s="116"/>
      <c r="JYH31" s="116"/>
      <c r="JYI31" s="116"/>
      <c r="JYJ31" s="116"/>
      <c r="JYK31" s="116"/>
      <c r="JYL31" s="116"/>
      <c r="JYM31" s="116"/>
      <c r="JYN31" s="116"/>
      <c r="JYO31" s="116"/>
      <c r="JYP31" s="116"/>
      <c r="JYQ31" s="116"/>
      <c r="JYR31" s="116"/>
      <c r="JYS31" s="116"/>
      <c r="JYT31" s="116"/>
      <c r="JYU31" s="116"/>
      <c r="JYV31" s="116"/>
      <c r="JYW31" s="116"/>
      <c r="JYX31" s="116"/>
      <c r="JYY31" s="116"/>
      <c r="JYZ31" s="116"/>
      <c r="JZA31" s="116"/>
      <c r="JZB31" s="116"/>
      <c r="JZC31" s="116"/>
      <c r="JZD31" s="116"/>
      <c r="JZE31" s="116"/>
      <c r="JZF31" s="116"/>
      <c r="JZG31" s="116"/>
      <c r="JZH31" s="116"/>
      <c r="JZI31" s="116"/>
      <c r="JZJ31" s="116"/>
      <c r="JZK31" s="116"/>
      <c r="JZL31" s="116"/>
      <c r="JZM31" s="116"/>
      <c r="JZN31" s="116"/>
      <c r="JZO31" s="116"/>
      <c r="JZP31" s="116"/>
      <c r="JZQ31" s="116"/>
      <c r="JZR31" s="116"/>
      <c r="JZS31" s="116"/>
      <c r="JZT31" s="116"/>
      <c r="JZU31" s="116"/>
      <c r="JZV31" s="116"/>
      <c r="JZW31" s="116"/>
      <c r="JZX31" s="116"/>
      <c r="JZY31" s="116"/>
      <c r="JZZ31" s="116"/>
      <c r="KAA31" s="116"/>
      <c r="KAB31" s="116"/>
      <c r="KAC31" s="116"/>
      <c r="KAD31" s="116"/>
      <c r="KAE31" s="116"/>
      <c r="KAF31" s="116"/>
      <c r="KAG31" s="116"/>
      <c r="KAH31" s="116"/>
      <c r="KAI31" s="116"/>
      <c r="KAJ31" s="116"/>
      <c r="KAK31" s="116"/>
      <c r="KAL31" s="116"/>
      <c r="KAM31" s="116"/>
      <c r="KAN31" s="116"/>
      <c r="KAO31" s="116"/>
      <c r="KAP31" s="116"/>
      <c r="KAQ31" s="116"/>
      <c r="KAR31" s="116"/>
      <c r="KAS31" s="116"/>
      <c r="KAT31" s="116"/>
      <c r="KAU31" s="116"/>
      <c r="KAV31" s="116"/>
      <c r="KAW31" s="116"/>
      <c r="KAX31" s="116"/>
      <c r="KAY31" s="116"/>
      <c r="KAZ31" s="116"/>
      <c r="KBA31" s="116"/>
      <c r="KBB31" s="116"/>
      <c r="KBC31" s="116"/>
      <c r="KBD31" s="116"/>
      <c r="KBE31" s="116"/>
      <c r="KBF31" s="116"/>
      <c r="KBG31" s="116"/>
      <c r="KBH31" s="116"/>
      <c r="KBI31" s="116"/>
      <c r="KBJ31" s="116"/>
      <c r="KBK31" s="116"/>
      <c r="KBL31" s="116"/>
      <c r="KBM31" s="116"/>
      <c r="KBN31" s="116"/>
      <c r="KBO31" s="116"/>
      <c r="KBP31" s="116"/>
      <c r="KBQ31" s="116"/>
      <c r="KBR31" s="116"/>
      <c r="KBS31" s="116"/>
      <c r="KBT31" s="116"/>
      <c r="KBU31" s="116"/>
      <c r="KBV31" s="116"/>
      <c r="KBW31" s="116"/>
      <c r="KBX31" s="116"/>
      <c r="KBY31" s="116"/>
      <c r="KBZ31" s="116"/>
      <c r="KCA31" s="116"/>
      <c r="KCB31" s="116"/>
      <c r="KCC31" s="116"/>
      <c r="KCD31" s="116"/>
      <c r="KCE31" s="116"/>
      <c r="KCF31" s="116"/>
      <c r="KCG31" s="116"/>
      <c r="KCH31" s="116"/>
      <c r="KCI31" s="116"/>
      <c r="KCJ31" s="116"/>
      <c r="KCK31" s="116"/>
      <c r="KCL31" s="116"/>
      <c r="KCM31" s="116"/>
      <c r="KCN31" s="116"/>
      <c r="KCO31" s="116"/>
      <c r="KCP31" s="116"/>
      <c r="KCQ31" s="116"/>
      <c r="KCR31" s="116"/>
      <c r="KCS31" s="116"/>
      <c r="KCT31" s="116"/>
      <c r="KCU31" s="116"/>
      <c r="KCV31" s="116"/>
      <c r="KCW31" s="116"/>
      <c r="KCX31" s="116"/>
      <c r="KCY31" s="116"/>
      <c r="KCZ31" s="116"/>
      <c r="KDA31" s="116"/>
      <c r="KDB31" s="116"/>
      <c r="KDC31" s="116"/>
      <c r="KDD31" s="116"/>
      <c r="KDE31" s="116"/>
      <c r="KDF31" s="116"/>
      <c r="KDG31" s="116"/>
      <c r="KDH31" s="116"/>
      <c r="KDI31" s="116"/>
      <c r="KDJ31" s="116"/>
      <c r="KDK31" s="116"/>
      <c r="KDL31" s="116"/>
      <c r="KDM31" s="116"/>
      <c r="KDN31" s="116"/>
      <c r="KDO31" s="116"/>
      <c r="KDP31" s="116"/>
      <c r="KDQ31" s="116"/>
      <c r="KDR31" s="116"/>
      <c r="KDS31" s="116"/>
      <c r="KDT31" s="116"/>
      <c r="KDU31" s="116"/>
      <c r="KDV31" s="116"/>
      <c r="KDW31" s="116"/>
      <c r="KDX31" s="116"/>
      <c r="KDY31" s="116"/>
      <c r="KDZ31" s="116"/>
      <c r="KEA31" s="116"/>
      <c r="KEB31" s="116"/>
      <c r="KEC31" s="116"/>
      <c r="KED31" s="116"/>
      <c r="KEE31" s="116"/>
      <c r="KEF31" s="116"/>
      <c r="KEG31" s="116"/>
      <c r="KEH31" s="116"/>
      <c r="KEI31" s="116"/>
      <c r="KEJ31" s="116"/>
      <c r="KEK31" s="116"/>
      <c r="KEL31" s="116"/>
      <c r="KEM31" s="116"/>
      <c r="KEN31" s="116"/>
      <c r="KEO31" s="116"/>
      <c r="KEP31" s="116"/>
      <c r="KEQ31" s="116"/>
      <c r="KER31" s="116"/>
      <c r="KES31" s="116"/>
      <c r="KET31" s="116"/>
      <c r="KEU31" s="116"/>
      <c r="KEV31" s="116"/>
      <c r="KEW31" s="116"/>
      <c r="KEX31" s="116"/>
      <c r="KEY31" s="116"/>
      <c r="KEZ31" s="116"/>
      <c r="KFA31" s="116"/>
      <c r="KFB31" s="116"/>
      <c r="KFC31" s="116"/>
      <c r="KFD31" s="116"/>
      <c r="KFE31" s="116"/>
      <c r="KFF31" s="116"/>
      <c r="KFG31" s="116"/>
      <c r="KFH31" s="116"/>
      <c r="KFI31" s="116"/>
      <c r="KFJ31" s="116"/>
      <c r="KFK31" s="116"/>
      <c r="KFL31" s="116"/>
      <c r="KFM31" s="116"/>
      <c r="KFN31" s="116"/>
      <c r="KFO31" s="116"/>
      <c r="KFP31" s="116"/>
      <c r="KFQ31" s="116"/>
      <c r="KFR31" s="116"/>
      <c r="KFS31" s="116"/>
      <c r="KFT31" s="116"/>
      <c r="KFU31" s="116"/>
      <c r="KFV31" s="116"/>
      <c r="KFW31" s="116"/>
      <c r="KFX31" s="116"/>
      <c r="KFY31" s="116"/>
      <c r="KFZ31" s="116"/>
      <c r="KGA31" s="116"/>
      <c r="KGB31" s="116"/>
      <c r="KGC31" s="116"/>
      <c r="KGD31" s="116"/>
      <c r="KGE31" s="116"/>
      <c r="KGF31" s="116"/>
      <c r="KGG31" s="116"/>
      <c r="KGH31" s="116"/>
      <c r="KGI31" s="116"/>
      <c r="KGJ31" s="116"/>
      <c r="KGK31" s="116"/>
      <c r="KGL31" s="116"/>
      <c r="KGM31" s="116"/>
      <c r="KGN31" s="116"/>
      <c r="KGO31" s="116"/>
      <c r="KGP31" s="116"/>
      <c r="KGQ31" s="116"/>
      <c r="KGR31" s="116"/>
      <c r="KGS31" s="116"/>
      <c r="KGT31" s="116"/>
      <c r="KGU31" s="116"/>
      <c r="KGV31" s="116"/>
      <c r="KGW31" s="116"/>
      <c r="KGX31" s="116"/>
      <c r="KGY31" s="116"/>
      <c r="KGZ31" s="116"/>
      <c r="KHA31" s="116"/>
      <c r="KHB31" s="116"/>
      <c r="KHC31" s="116"/>
      <c r="KHD31" s="116"/>
      <c r="KHE31" s="116"/>
      <c r="KHF31" s="116"/>
      <c r="KHG31" s="116"/>
      <c r="KHH31" s="116"/>
      <c r="KHI31" s="116"/>
      <c r="KHJ31" s="116"/>
      <c r="KHK31" s="116"/>
      <c r="KHL31" s="116"/>
      <c r="KHM31" s="116"/>
      <c r="KHN31" s="116"/>
      <c r="KHO31" s="116"/>
      <c r="KHP31" s="116"/>
      <c r="KHQ31" s="116"/>
      <c r="KHR31" s="116"/>
      <c r="KHS31" s="116"/>
      <c r="KHT31" s="116"/>
      <c r="KHU31" s="116"/>
      <c r="KHV31" s="116"/>
      <c r="KHW31" s="116"/>
      <c r="KHX31" s="116"/>
      <c r="KHY31" s="116"/>
      <c r="KHZ31" s="116"/>
      <c r="KIA31" s="116"/>
      <c r="KIB31" s="116"/>
      <c r="KIC31" s="116"/>
      <c r="KID31" s="116"/>
      <c r="KIE31" s="116"/>
      <c r="KIF31" s="116"/>
      <c r="KIG31" s="116"/>
      <c r="KIH31" s="116"/>
      <c r="KII31" s="116"/>
      <c r="KIJ31" s="116"/>
      <c r="KIK31" s="116"/>
      <c r="KIL31" s="116"/>
      <c r="KIM31" s="116"/>
      <c r="KIN31" s="116"/>
      <c r="KIO31" s="116"/>
      <c r="KIP31" s="116"/>
      <c r="KIQ31" s="116"/>
      <c r="KIR31" s="116"/>
      <c r="KIS31" s="116"/>
      <c r="KIT31" s="116"/>
      <c r="KIU31" s="116"/>
      <c r="KIV31" s="116"/>
      <c r="KIW31" s="116"/>
      <c r="KIX31" s="116"/>
      <c r="KIY31" s="116"/>
      <c r="KIZ31" s="116"/>
      <c r="KJA31" s="116"/>
      <c r="KJB31" s="116"/>
      <c r="KJC31" s="116"/>
      <c r="KJD31" s="116"/>
      <c r="KJE31" s="116"/>
      <c r="KJF31" s="116"/>
      <c r="KJG31" s="116"/>
      <c r="KJH31" s="116"/>
      <c r="KJI31" s="116"/>
      <c r="KJJ31" s="116"/>
      <c r="KJK31" s="116"/>
      <c r="KJL31" s="116"/>
      <c r="KJM31" s="116"/>
      <c r="KJN31" s="116"/>
      <c r="KJO31" s="116"/>
      <c r="KJP31" s="116"/>
      <c r="KJQ31" s="116"/>
      <c r="KJR31" s="116"/>
      <c r="KJS31" s="116"/>
      <c r="KJT31" s="116"/>
      <c r="KJU31" s="116"/>
      <c r="KJV31" s="116"/>
      <c r="KJW31" s="116"/>
      <c r="KJX31" s="116"/>
      <c r="KJY31" s="116"/>
      <c r="KJZ31" s="116"/>
      <c r="KKA31" s="116"/>
      <c r="KKB31" s="116"/>
      <c r="KKC31" s="116"/>
      <c r="KKD31" s="116"/>
      <c r="KKE31" s="116"/>
      <c r="KKF31" s="116"/>
      <c r="KKG31" s="116"/>
      <c r="KKH31" s="116"/>
      <c r="KKI31" s="116"/>
      <c r="KKJ31" s="116"/>
      <c r="KKK31" s="116"/>
      <c r="KKL31" s="116"/>
      <c r="KKM31" s="116"/>
      <c r="KKN31" s="116"/>
      <c r="KKO31" s="116"/>
      <c r="KKP31" s="116"/>
      <c r="KKQ31" s="116"/>
      <c r="KKR31" s="116"/>
      <c r="KKS31" s="116"/>
      <c r="KKT31" s="116"/>
      <c r="KKU31" s="116"/>
      <c r="KKV31" s="116"/>
      <c r="KKW31" s="116"/>
      <c r="KKX31" s="116"/>
      <c r="KKY31" s="116"/>
      <c r="KKZ31" s="116"/>
      <c r="KLA31" s="116"/>
      <c r="KLB31" s="116"/>
      <c r="KLC31" s="116"/>
      <c r="KLD31" s="116"/>
      <c r="KLE31" s="116"/>
      <c r="KLF31" s="116"/>
      <c r="KLG31" s="116"/>
      <c r="KLH31" s="116"/>
      <c r="KLI31" s="116"/>
      <c r="KLJ31" s="116"/>
      <c r="KLK31" s="116"/>
      <c r="KLL31" s="116"/>
      <c r="KLM31" s="116"/>
      <c r="KLN31" s="116"/>
      <c r="KLO31" s="116"/>
      <c r="KLP31" s="116"/>
      <c r="KLQ31" s="116"/>
      <c r="KLR31" s="116"/>
      <c r="KLS31" s="116"/>
      <c r="KLT31" s="116"/>
      <c r="KLU31" s="116"/>
      <c r="KLV31" s="116"/>
      <c r="KLW31" s="116"/>
      <c r="KLX31" s="116"/>
      <c r="KLY31" s="116"/>
      <c r="KLZ31" s="116"/>
      <c r="KMA31" s="116"/>
      <c r="KMB31" s="116"/>
      <c r="KMC31" s="116"/>
      <c r="KMD31" s="116"/>
      <c r="KME31" s="116"/>
      <c r="KMF31" s="116"/>
      <c r="KMG31" s="116"/>
      <c r="KMH31" s="116"/>
      <c r="KMI31" s="116"/>
      <c r="KMJ31" s="116"/>
      <c r="KMK31" s="116"/>
      <c r="KML31" s="116"/>
      <c r="KMM31" s="116"/>
      <c r="KMN31" s="116"/>
      <c r="KMO31" s="116"/>
      <c r="KMP31" s="116"/>
      <c r="KMQ31" s="116"/>
      <c r="KMR31" s="116"/>
      <c r="KMS31" s="116"/>
      <c r="KMT31" s="116"/>
      <c r="KMU31" s="116"/>
      <c r="KMV31" s="116"/>
      <c r="KMW31" s="116"/>
      <c r="KMX31" s="116"/>
      <c r="KMY31" s="116"/>
      <c r="KMZ31" s="116"/>
      <c r="KNA31" s="116"/>
      <c r="KNB31" s="116"/>
      <c r="KNC31" s="116"/>
      <c r="KND31" s="116"/>
      <c r="KNE31" s="116"/>
      <c r="KNF31" s="116"/>
      <c r="KNG31" s="116"/>
      <c r="KNH31" s="116"/>
      <c r="KNI31" s="116"/>
      <c r="KNJ31" s="116"/>
      <c r="KNK31" s="116"/>
      <c r="KNL31" s="116"/>
      <c r="KNM31" s="116"/>
      <c r="KNN31" s="116"/>
      <c r="KNO31" s="116"/>
      <c r="KNP31" s="116"/>
      <c r="KNQ31" s="116"/>
      <c r="KNR31" s="116"/>
      <c r="KNS31" s="116"/>
      <c r="KNT31" s="116"/>
      <c r="KNU31" s="116"/>
      <c r="KNV31" s="116"/>
      <c r="KNW31" s="116"/>
      <c r="KNX31" s="116"/>
      <c r="KNY31" s="116"/>
      <c r="KNZ31" s="116"/>
      <c r="KOA31" s="116"/>
      <c r="KOB31" s="116"/>
      <c r="KOC31" s="116"/>
      <c r="KOD31" s="116"/>
      <c r="KOE31" s="116"/>
      <c r="KOF31" s="116"/>
      <c r="KOG31" s="116"/>
      <c r="KOH31" s="116"/>
      <c r="KOI31" s="116"/>
      <c r="KOJ31" s="116"/>
      <c r="KOK31" s="116"/>
      <c r="KOL31" s="116"/>
      <c r="KOM31" s="116"/>
      <c r="KON31" s="116"/>
      <c r="KOO31" s="116"/>
      <c r="KOP31" s="116"/>
      <c r="KOQ31" s="116"/>
      <c r="KOR31" s="116"/>
      <c r="KOS31" s="116"/>
      <c r="KOT31" s="116"/>
      <c r="KOU31" s="116"/>
      <c r="KOV31" s="116"/>
      <c r="KOW31" s="116"/>
      <c r="KOX31" s="116"/>
      <c r="KOY31" s="116"/>
      <c r="KOZ31" s="116"/>
      <c r="KPA31" s="116"/>
      <c r="KPB31" s="116"/>
      <c r="KPC31" s="116"/>
      <c r="KPD31" s="116"/>
      <c r="KPE31" s="116"/>
      <c r="KPF31" s="116"/>
      <c r="KPG31" s="116"/>
      <c r="KPH31" s="116"/>
      <c r="KPI31" s="116"/>
      <c r="KPJ31" s="116"/>
      <c r="KPK31" s="116"/>
      <c r="KPL31" s="116"/>
      <c r="KPM31" s="116"/>
      <c r="KPN31" s="116"/>
      <c r="KPO31" s="116"/>
      <c r="KPP31" s="116"/>
      <c r="KPQ31" s="116"/>
      <c r="KPR31" s="116"/>
      <c r="KPS31" s="116"/>
      <c r="KPT31" s="116"/>
      <c r="KPU31" s="116"/>
      <c r="KPV31" s="116"/>
      <c r="KPW31" s="116"/>
      <c r="KPX31" s="116"/>
      <c r="KPY31" s="116"/>
      <c r="KPZ31" s="116"/>
      <c r="KQA31" s="116"/>
      <c r="KQB31" s="116"/>
      <c r="KQC31" s="116"/>
      <c r="KQD31" s="116"/>
      <c r="KQE31" s="116"/>
      <c r="KQF31" s="116"/>
      <c r="KQG31" s="116"/>
      <c r="KQH31" s="116"/>
      <c r="KQI31" s="116"/>
      <c r="KQJ31" s="116"/>
      <c r="KQK31" s="116"/>
      <c r="KQL31" s="116"/>
      <c r="KQM31" s="116"/>
      <c r="KQN31" s="116"/>
      <c r="KQO31" s="116"/>
      <c r="KQP31" s="116"/>
      <c r="KQQ31" s="116"/>
      <c r="KQR31" s="116"/>
      <c r="KQS31" s="116"/>
      <c r="KQT31" s="116"/>
      <c r="KQU31" s="116"/>
      <c r="KQV31" s="116"/>
      <c r="KQW31" s="116"/>
      <c r="KQX31" s="116"/>
      <c r="KQY31" s="116"/>
      <c r="KQZ31" s="116"/>
      <c r="KRA31" s="116"/>
      <c r="KRB31" s="116"/>
      <c r="KRC31" s="116"/>
      <c r="KRD31" s="116"/>
      <c r="KRE31" s="116"/>
      <c r="KRF31" s="116"/>
      <c r="KRG31" s="116"/>
      <c r="KRH31" s="116"/>
      <c r="KRI31" s="116"/>
      <c r="KRJ31" s="116"/>
      <c r="KRK31" s="116"/>
      <c r="KRL31" s="116"/>
      <c r="KRM31" s="116"/>
      <c r="KRN31" s="116"/>
      <c r="KRO31" s="116"/>
      <c r="KRP31" s="116"/>
      <c r="KRQ31" s="116"/>
      <c r="KRR31" s="116"/>
      <c r="KRS31" s="116"/>
      <c r="KRT31" s="116"/>
      <c r="KRU31" s="116"/>
      <c r="KRV31" s="116"/>
      <c r="KRW31" s="116"/>
      <c r="KRX31" s="116"/>
      <c r="KRY31" s="116"/>
      <c r="KRZ31" s="116"/>
      <c r="KSA31" s="116"/>
      <c r="KSB31" s="116"/>
      <c r="KSC31" s="116"/>
      <c r="KSD31" s="116"/>
      <c r="KSE31" s="116"/>
      <c r="KSF31" s="116"/>
      <c r="KSG31" s="116"/>
      <c r="KSH31" s="116"/>
      <c r="KSI31" s="116"/>
      <c r="KSJ31" s="116"/>
      <c r="KSK31" s="116"/>
      <c r="KSL31" s="116"/>
      <c r="KSM31" s="116"/>
      <c r="KSN31" s="116"/>
      <c r="KSO31" s="116"/>
      <c r="KSP31" s="116"/>
      <c r="KSQ31" s="116"/>
      <c r="KSR31" s="116"/>
      <c r="KSS31" s="116"/>
      <c r="KST31" s="116"/>
      <c r="KSU31" s="116"/>
      <c r="KSV31" s="116"/>
      <c r="KSW31" s="116"/>
      <c r="KSX31" s="116"/>
      <c r="KSY31" s="116"/>
      <c r="KSZ31" s="116"/>
      <c r="KTA31" s="116"/>
      <c r="KTB31" s="116"/>
      <c r="KTC31" s="116"/>
      <c r="KTD31" s="116"/>
      <c r="KTE31" s="116"/>
      <c r="KTF31" s="116"/>
      <c r="KTG31" s="116"/>
      <c r="KTH31" s="116"/>
      <c r="KTI31" s="116"/>
      <c r="KTJ31" s="116"/>
      <c r="KTK31" s="116"/>
      <c r="KTL31" s="116"/>
      <c r="KTM31" s="116"/>
      <c r="KTN31" s="116"/>
      <c r="KTO31" s="116"/>
      <c r="KTP31" s="116"/>
      <c r="KTQ31" s="116"/>
      <c r="KTR31" s="116"/>
      <c r="KTS31" s="116"/>
      <c r="KTT31" s="116"/>
      <c r="KTU31" s="116"/>
      <c r="KTV31" s="116"/>
      <c r="KTW31" s="116"/>
      <c r="KTX31" s="116"/>
      <c r="KTY31" s="116"/>
      <c r="KTZ31" s="116"/>
      <c r="KUA31" s="116"/>
      <c r="KUB31" s="116"/>
      <c r="KUC31" s="116"/>
      <c r="KUD31" s="116"/>
      <c r="KUE31" s="116"/>
      <c r="KUF31" s="116"/>
      <c r="KUG31" s="116"/>
      <c r="KUH31" s="116"/>
      <c r="KUI31" s="116"/>
      <c r="KUJ31" s="116"/>
      <c r="KUK31" s="116"/>
      <c r="KUL31" s="116"/>
      <c r="KUM31" s="116"/>
      <c r="KUN31" s="116"/>
      <c r="KUO31" s="116"/>
      <c r="KUP31" s="116"/>
      <c r="KUQ31" s="116"/>
      <c r="KUR31" s="116"/>
      <c r="KUS31" s="116"/>
      <c r="KUT31" s="116"/>
      <c r="KUU31" s="116"/>
      <c r="KUV31" s="116"/>
      <c r="KUW31" s="116"/>
      <c r="KUX31" s="116"/>
      <c r="KUY31" s="116"/>
      <c r="KUZ31" s="116"/>
      <c r="KVA31" s="116"/>
      <c r="KVB31" s="116"/>
      <c r="KVC31" s="116"/>
      <c r="KVD31" s="116"/>
      <c r="KVE31" s="116"/>
      <c r="KVF31" s="116"/>
      <c r="KVG31" s="116"/>
      <c r="KVH31" s="116"/>
      <c r="KVI31" s="116"/>
      <c r="KVJ31" s="116"/>
      <c r="KVK31" s="116"/>
      <c r="KVL31" s="116"/>
      <c r="KVM31" s="116"/>
      <c r="KVN31" s="116"/>
      <c r="KVO31" s="116"/>
      <c r="KVP31" s="116"/>
      <c r="KVQ31" s="116"/>
      <c r="KVR31" s="116"/>
      <c r="KVS31" s="116"/>
      <c r="KVT31" s="116"/>
      <c r="KVU31" s="116"/>
      <c r="KVV31" s="116"/>
      <c r="KVW31" s="116"/>
      <c r="KVX31" s="116"/>
      <c r="KVY31" s="116"/>
      <c r="KVZ31" s="116"/>
      <c r="KWA31" s="116"/>
      <c r="KWB31" s="116"/>
      <c r="KWC31" s="116"/>
      <c r="KWD31" s="116"/>
      <c r="KWE31" s="116"/>
      <c r="KWF31" s="116"/>
      <c r="KWG31" s="116"/>
      <c r="KWH31" s="116"/>
      <c r="KWI31" s="116"/>
      <c r="KWJ31" s="116"/>
      <c r="KWK31" s="116"/>
      <c r="KWL31" s="116"/>
      <c r="KWM31" s="116"/>
      <c r="KWN31" s="116"/>
      <c r="KWO31" s="116"/>
      <c r="KWP31" s="116"/>
      <c r="KWQ31" s="116"/>
      <c r="KWR31" s="116"/>
      <c r="KWS31" s="116"/>
      <c r="KWT31" s="116"/>
      <c r="KWU31" s="116"/>
      <c r="KWV31" s="116"/>
      <c r="KWW31" s="116"/>
      <c r="KWX31" s="116"/>
      <c r="KWY31" s="116"/>
      <c r="KWZ31" s="116"/>
      <c r="KXA31" s="116"/>
      <c r="KXB31" s="116"/>
      <c r="KXC31" s="116"/>
      <c r="KXD31" s="116"/>
      <c r="KXE31" s="116"/>
      <c r="KXF31" s="116"/>
      <c r="KXG31" s="116"/>
      <c r="KXH31" s="116"/>
      <c r="KXI31" s="116"/>
      <c r="KXJ31" s="116"/>
      <c r="KXK31" s="116"/>
      <c r="KXL31" s="116"/>
      <c r="KXM31" s="116"/>
      <c r="KXN31" s="116"/>
      <c r="KXO31" s="116"/>
      <c r="KXP31" s="116"/>
      <c r="KXQ31" s="116"/>
      <c r="KXR31" s="116"/>
      <c r="KXS31" s="116"/>
      <c r="KXT31" s="116"/>
      <c r="KXU31" s="116"/>
      <c r="KXV31" s="116"/>
      <c r="KXW31" s="116"/>
      <c r="KXX31" s="116"/>
      <c r="KXY31" s="116"/>
      <c r="KXZ31" s="116"/>
      <c r="KYA31" s="116"/>
      <c r="KYB31" s="116"/>
      <c r="KYC31" s="116"/>
      <c r="KYD31" s="116"/>
      <c r="KYE31" s="116"/>
      <c r="KYF31" s="116"/>
      <c r="KYG31" s="116"/>
      <c r="KYH31" s="116"/>
      <c r="KYI31" s="116"/>
      <c r="KYJ31" s="116"/>
      <c r="KYK31" s="116"/>
      <c r="KYL31" s="116"/>
      <c r="KYM31" s="116"/>
      <c r="KYN31" s="116"/>
      <c r="KYO31" s="116"/>
      <c r="KYP31" s="116"/>
      <c r="KYQ31" s="116"/>
      <c r="KYR31" s="116"/>
      <c r="KYS31" s="116"/>
      <c r="KYT31" s="116"/>
      <c r="KYU31" s="116"/>
      <c r="KYV31" s="116"/>
      <c r="KYW31" s="116"/>
      <c r="KYX31" s="116"/>
      <c r="KYY31" s="116"/>
      <c r="KYZ31" s="116"/>
      <c r="KZA31" s="116"/>
      <c r="KZB31" s="116"/>
      <c r="KZC31" s="116"/>
      <c r="KZD31" s="116"/>
      <c r="KZE31" s="116"/>
      <c r="KZF31" s="116"/>
      <c r="KZG31" s="116"/>
      <c r="KZH31" s="116"/>
      <c r="KZI31" s="116"/>
      <c r="KZJ31" s="116"/>
      <c r="KZK31" s="116"/>
      <c r="KZL31" s="116"/>
      <c r="KZM31" s="116"/>
      <c r="KZN31" s="116"/>
      <c r="KZO31" s="116"/>
      <c r="KZP31" s="116"/>
      <c r="KZQ31" s="116"/>
      <c r="KZR31" s="116"/>
      <c r="KZS31" s="116"/>
      <c r="KZT31" s="116"/>
      <c r="KZU31" s="116"/>
      <c r="KZV31" s="116"/>
      <c r="KZW31" s="116"/>
      <c r="KZX31" s="116"/>
      <c r="KZY31" s="116"/>
      <c r="KZZ31" s="116"/>
      <c r="LAA31" s="116"/>
      <c r="LAB31" s="116"/>
      <c r="LAC31" s="116"/>
      <c r="LAD31" s="116"/>
      <c r="LAE31" s="116"/>
      <c r="LAF31" s="116"/>
      <c r="LAG31" s="116"/>
      <c r="LAH31" s="116"/>
      <c r="LAI31" s="116"/>
      <c r="LAJ31" s="116"/>
      <c r="LAK31" s="116"/>
      <c r="LAL31" s="116"/>
      <c r="LAM31" s="116"/>
      <c r="LAN31" s="116"/>
      <c r="LAO31" s="116"/>
      <c r="LAP31" s="116"/>
      <c r="LAQ31" s="116"/>
      <c r="LAR31" s="116"/>
      <c r="LAS31" s="116"/>
      <c r="LAT31" s="116"/>
      <c r="LAU31" s="116"/>
      <c r="LAV31" s="116"/>
      <c r="LAW31" s="116"/>
      <c r="LAX31" s="116"/>
      <c r="LAY31" s="116"/>
      <c r="LAZ31" s="116"/>
      <c r="LBA31" s="116"/>
      <c r="LBB31" s="116"/>
      <c r="LBC31" s="116"/>
      <c r="LBD31" s="116"/>
      <c r="LBE31" s="116"/>
      <c r="LBF31" s="116"/>
      <c r="LBG31" s="116"/>
      <c r="LBH31" s="116"/>
      <c r="LBI31" s="116"/>
      <c r="LBJ31" s="116"/>
      <c r="LBK31" s="116"/>
      <c r="LBL31" s="116"/>
      <c r="LBM31" s="116"/>
      <c r="LBN31" s="116"/>
      <c r="LBO31" s="116"/>
      <c r="LBP31" s="116"/>
      <c r="LBQ31" s="116"/>
      <c r="LBR31" s="116"/>
      <c r="LBS31" s="116"/>
      <c r="LBT31" s="116"/>
      <c r="LBU31" s="116"/>
      <c r="LBV31" s="116"/>
      <c r="LBW31" s="116"/>
      <c r="LBX31" s="116"/>
      <c r="LBY31" s="116"/>
      <c r="LBZ31" s="116"/>
      <c r="LCA31" s="116"/>
      <c r="LCB31" s="116"/>
      <c r="LCC31" s="116"/>
      <c r="LCD31" s="116"/>
      <c r="LCE31" s="116"/>
      <c r="LCF31" s="116"/>
      <c r="LCG31" s="116"/>
      <c r="LCH31" s="116"/>
      <c r="LCI31" s="116"/>
      <c r="LCJ31" s="116"/>
      <c r="LCK31" s="116"/>
      <c r="LCL31" s="116"/>
      <c r="LCM31" s="116"/>
      <c r="LCN31" s="116"/>
      <c r="LCO31" s="116"/>
      <c r="LCP31" s="116"/>
      <c r="LCQ31" s="116"/>
      <c r="LCR31" s="116"/>
      <c r="LCS31" s="116"/>
      <c r="LCT31" s="116"/>
      <c r="LCU31" s="116"/>
      <c r="LCV31" s="116"/>
      <c r="LCW31" s="116"/>
      <c r="LCX31" s="116"/>
      <c r="LCY31" s="116"/>
      <c r="LCZ31" s="116"/>
      <c r="LDA31" s="116"/>
      <c r="LDB31" s="116"/>
      <c r="LDC31" s="116"/>
      <c r="LDD31" s="116"/>
      <c r="LDE31" s="116"/>
      <c r="LDF31" s="116"/>
      <c r="LDG31" s="116"/>
      <c r="LDH31" s="116"/>
      <c r="LDI31" s="116"/>
      <c r="LDJ31" s="116"/>
      <c r="LDK31" s="116"/>
      <c r="LDL31" s="116"/>
      <c r="LDM31" s="116"/>
      <c r="LDN31" s="116"/>
      <c r="LDO31" s="116"/>
      <c r="LDP31" s="116"/>
      <c r="LDQ31" s="116"/>
      <c r="LDR31" s="116"/>
      <c r="LDS31" s="116"/>
      <c r="LDT31" s="116"/>
      <c r="LDU31" s="116"/>
      <c r="LDV31" s="116"/>
      <c r="LDW31" s="116"/>
      <c r="LDX31" s="116"/>
      <c r="LDY31" s="116"/>
      <c r="LDZ31" s="116"/>
      <c r="LEA31" s="116"/>
      <c r="LEB31" s="116"/>
      <c r="LEC31" s="116"/>
      <c r="LED31" s="116"/>
      <c r="LEE31" s="116"/>
      <c r="LEF31" s="116"/>
      <c r="LEG31" s="116"/>
      <c r="LEH31" s="116"/>
      <c r="LEI31" s="116"/>
      <c r="LEJ31" s="116"/>
      <c r="LEK31" s="116"/>
      <c r="LEL31" s="116"/>
      <c r="LEM31" s="116"/>
      <c r="LEN31" s="116"/>
      <c r="LEO31" s="116"/>
      <c r="LEP31" s="116"/>
      <c r="LEQ31" s="116"/>
      <c r="LER31" s="116"/>
      <c r="LES31" s="116"/>
      <c r="LET31" s="116"/>
      <c r="LEU31" s="116"/>
      <c r="LEV31" s="116"/>
      <c r="LEW31" s="116"/>
      <c r="LEX31" s="116"/>
      <c r="LEY31" s="116"/>
      <c r="LEZ31" s="116"/>
      <c r="LFA31" s="116"/>
      <c r="LFB31" s="116"/>
      <c r="LFC31" s="116"/>
      <c r="LFD31" s="116"/>
      <c r="LFE31" s="116"/>
      <c r="LFF31" s="116"/>
      <c r="LFG31" s="116"/>
      <c r="LFH31" s="116"/>
      <c r="LFI31" s="116"/>
      <c r="LFJ31" s="116"/>
      <c r="LFK31" s="116"/>
      <c r="LFL31" s="116"/>
      <c r="LFM31" s="116"/>
      <c r="LFN31" s="116"/>
      <c r="LFO31" s="116"/>
      <c r="LFP31" s="116"/>
      <c r="LFQ31" s="116"/>
      <c r="LFR31" s="116"/>
      <c r="LFS31" s="116"/>
      <c r="LFT31" s="116"/>
      <c r="LFU31" s="116"/>
      <c r="LFV31" s="116"/>
      <c r="LFW31" s="116"/>
      <c r="LFX31" s="116"/>
      <c r="LFY31" s="116"/>
      <c r="LFZ31" s="116"/>
      <c r="LGA31" s="116"/>
      <c r="LGB31" s="116"/>
      <c r="LGC31" s="116"/>
      <c r="LGD31" s="116"/>
      <c r="LGE31" s="116"/>
      <c r="LGF31" s="116"/>
      <c r="LGG31" s="116"/>
      <c r="LGH31" s="116"/>
      <c r="LGI31" s="116"/>
      <c r="LGJ31" s="116"/>
      <c r="LGK31" s="116"/>
      <c r="LGL31" s="116"/>
      <c r="LGM31" s="116"/>
      <c r="LGN31" s="116"/>
      <c r="LGO31" s="116"/>
      <c r="LGP31" s="116"/>
      <c r="LGQ31" s="116"/>
      <c r="LGR31" s="116"/>
      <c r="LGS31" s="116"/>
      <c r="LGT31" s="116"/>
      <c r="LGU31" s="116"/>
      <c r="LGV31" s="116"/>
      <c r="LGW31" s="116"/>
      <c r="LGX31" s="116"/>
      <c r="LGY31" s="116"/>
      <c r="LGZ31" s="116"/>
      <c r="LHA31" s="116"/>
      <c r="LHB31" s="116"/>
      <c r="LHC31" s="116"/>
      <c r="LHD31" s="116"/>
      <c r="LHE31" s="116"/>
      <c r="LHF31" s="116"/>
      <c r="LHG31" s="116"/>
      <c r="LHH31" s="116"/>
      <c r="LHI31" s="116"/>
      <c r="LHJ31" s="116"/>
      <c r="LHK31" s="116"/>
      <c r="LHL31" s="116"/>
      <c r="LHM31" s="116"/>
      <c r="LHN31" s="116"/>
      <c r="LHO31" s="116"/>
      <c r="LHP31" s="116"/>
      <c r="LHQ31" s="116"/>
      <c r="LHR31" s="116"/>
      <c r="LHS31" s="116"/>
      <c r="LHT31" s="116"/>
      <c r="LHU31" s="116"/>
      <c r="LHV31" s="116"/>
      <c r="LHW31" s="116"/>
      <c r="LHX31" s="116"/>
      <c r="LHY31" s="116"/>
      <c r="LHZ31" s="116"/>
      <c r="LIA31" s="116"/>
      <c r="LIB31" s="116"/>
      <c r="LIC31" s="116"/>
      <c r="LID31" s="116"/>
      <c r="LIE31" s="116"/>
      <c r="LIF31" s="116"/>
      <c r="LIG31" s="116"/>
      <c r="LIH31" s="116"/>
      <c r="LII31" s="116"/>
      <c r="LIJ31" s="116"/>
      <c r="LIK31" s="116"/>
      <c r="LIL31" s="116"/>
      <c r="LIM31" s="116"/>
      <c r="LIN31" s="116"/>
      <c r="LIO31" s="116"/>
      <c r="LIP31" s="116"/>
      <c r="LIQ31" s="116"/>
      <c r="LIR31" s="116"/>
      <c r="LIS31" s="116"/>
      <c r="LIT31" s="116"/>
      <c r="LIU31" s="116"/>
      <c r="LIV31" s="116"/>
      <c r="LIW31" s="116"/>
      <c r="LIX31" s="116"/>
      <c r="LIY31" s="116"/>
      <c r="LIZ31" s="116"/>
      <c r="LJA31" s="116"/>
      <c r="LJB31" s="116"/>
      <c r="LJC31" s="116"/>
      <c r="LJD31" s="116"/>
      <c r="LJE31" s="116"/>
      <c r="LJF31" s="116"/>
      <c r="LJG31" s="116"/>
      <c r="LJH31" s="116"/>
      <c r="LJI31" s="116"/>
      <c r="LJJ31" s="116"/>
      <c r="LJK31" s="116"/>
      <c r="LJL31" s="116"/>
      <c r="LJM31" s="116"/>
      <c r="LJN31" s="116"/>
      <c r="LJO31" s="116"/>
      <c r="LJP31" s="116"/>
      <c r="LJQ31" s="116"/>
      <c r="LJR31" s="116"/>
      <c r="LJS31" s="116"/>
      <c r="LJT31" s="116"/>
      <c r="LJU31" s="116"/>
      <c r="LJV31" s="116"/>
      <c r="LJW31" s="116"/>
      <c r="LJX31" s="116"/>
      <c r="LJY31" s="116"/>
      <c r="LJZ31" s="116"/>
      <c r="LKA31" s="116"/>
      <c r="LKB31" s="116"/>
      <c r="LKC31" s="116"/>
      <c r="LKD31" s="116"/>
      <c r="LKE31" s="116"/>
      <c r="LKF31" s="116"/>
      <c r="LKG31" s="116"/>
      <c r="LKH31" s="116"/>
      <c r="LKI31" s="116"/>
      <c r="LKJ31" s="116"/>
      <c r="LKK31" s="116"/>
      <c r="LKL31" s="116"/>
      <c r="LKM31" s="116"/>
      <c r="LKN31" s="116"/>
      <c r="LKO31" s="116"/>
      <c r="LKP31" s="116"/>
      <c r="LKQ31" s="116"/>
      <c r="LKR31" s="116"/>
      <c r="LKS31" s="116"/>
      <c r="LKT31" s="116"/>
      <c r="LKU31" s="116"/>
      <c r="LKV31" s="116"/>
      <c r="LKW31" s="116"/>
      <c r="LKX31" s="116"/>
      <c r="LKY31" s="116"/>
      <c r="LKZ31" s="116"/>
      <c r="LLA31" s="116"/>
      <c r="LLB31" s="116"/>
      <c r="LLC31" s="116"/>
      <c r="LLD31" s="116"/>
      <c r="LLE31" s="116"/>
      <c r="LLF31" s="116"/>
      <c r="LLG31" s="116"/>
      <c r="LLH31" s="116"/>
      <c r="LLI31" s="116"/>
      <c r="LLJ31" s="116"/>
      <c r="LLK31" s="116"/>
      <c r="LLL31" s="116"/>
      <c r="LLM31" s="116"/>
      <c r="LLN31" s="116"/>
      <c r="LLO31" s="116"/>
      <c r="LLP31" s="116"/>
      <c r="LLQ31" s="116"/>
      <c r="LLR31" s="116"/>
      <c r="LLS31" s="116"/>
      <c r="LLT31" s="116"/>
      <c r="LLU31" s="116"/>
      <c r="LLV31" s="116"/>
      <c r="LLW31" s="116"/>
      <c r="LLX31" s="116"/>
      <c r="LLY31" s="116"/>
      <c r="LLZ31" s="116"/>
      <c r="LMA31" s="116"/>
      <c r="LMB31" s="116"/>
      <c r="LMC31" s="116"/>
      <c r="LMD31" s="116"/>
      <c r="LME31" s="116"/>
      <c r="LMF31" s="116"/>
      <c r="LMG31" s="116"/>
      <c r="LMH31" s="116"/>
      <c r="LMI31" s="116"/>
      <c r="LMJ31" s="116"/>
      <c r="LMK31" s="116"/>
      <c r="LML31" s="116"/>
      <c r="LMM31" s="116"/>
      <c r="LMN31" s="116"/>
      <c r="LMO31" s="116"/>
      <c r="LMP31" s="116"/>
      <c r="LMQ31" s="116"/>
      <c r="LMR31" s="116"/>
      <c r="LMS31" s="116"/>
      <c r="LMT31" s="116"/>
      <c r="LMU31" s="116"/>
      <c r="LMV31" s="116"/>
      <c r="LMW31" s="116"/>
      <c r="LMX31" s="116"/>
      <c r="LMY31" s="116"/>
      <c r="LMZ31" s="116"/>
      <c r="LNA31" s="116"/>
      <c r="LNB31" s="116"/>
      <c r="LNC31" s="116"/>
      <c r="LND31" s="116"/>
      <c r="LNE31" s="116"/>
      <c r="LNF31" s="116"/>
      <c r="LNG31" s="116"/>
      <c r="LNH31" s="116"/>
      <c r="LNI31" s="116"/>
      <c r="LNJ31" s="116"/>
      <c r="LNK31" s="116"/>
      <c r="LNL31" s="116"/>
      <c r="LNM31" s="116"/>
      <c r="LNN31" s="116"/>
      <c r="LNO31" s="116"/>
      <c r="LNP31" s="116"/>
      <c r="LNQ31" s="116"/>
      <c r="LNR31" s="116"/>
      <c r="LNS31" s="116"/>
      <c r="LNT31" s="116"/>
      <c r="LNU31" s="116"/>
      <c r="LNV31" s="116"/>
      <c r="LNW31" s="116"/>
      <c r="LNX31" s="116"/>
      <c r="LNY31" s="116"/>
      <c r="LNZ31" s="116"/>
      <c r="LOA31" s="116"/>
      <c r="LOB31" s="116"/>
      <c r="LOC31" s="116"/>
      <c r="LOD31" s="116"/>
      <c r="LOE31" s="116"/>
      <c r="LOF31" s="116"/>
      <c r="LOG31" s="116"/>
      <c r="LOH31" s="116"/>
      <c r="LOI31" s="116"/>
      <c r="LOJ31" s="116"/>
      <c r="LOK31" s="116"/>
      <c r="LOL31" s="116"/>
      <c r="LOM31" s="116"/>
      <c r="LON31" s="116"/>
      <c r="LOO31" s="116"/>
      <c r="LOP31" s="116"/>
      <c r="LOQ31" s="116"/>
      <c r="LOR31" s="116"/>
      <c r="LOS31" s="116"/>
      <c r="LOT31" s="116"/>
      <c r="LOU31" s="116"/>
      <c r="LOV31" s="116"/>
      <c r="LOW31" s="116"/>
      <c r="LOX31" s="116"/>
      <c r="LOY31" s="116"/>
      <c r="LOZ31" s="116"/>
      <c r="LPA31" s="116"/>
      <c r="LPB31" s="116"/>
      <c r="LPC31" s="116"/>
      <c r="LPD31" s="116"/>
      <c r="LPE31" s="116"/>
      <c r="LPF31" s="116"/>
      <c r="LPG31" s="116"/>
      <c r="LPH31" s="116"/>
      <c r="LPI31" s="116"/>
      <c r="LPJ31" s="116"/>
      <c r="LPK31" s="116"/>
      <c r="LPL31" s="116"/>
      <c r="LPM31" s="116"/>
      <c r="LPN31" s="116"/>
      <c r="LPO31" s="116"/>
      <c r="LPP31" s="116"/>
      <c r="LPQ31" s="116"/>
      <c r="LPR31" s="116"/>
      <c r="LPS31" s="116"/>
      <c r="LPT31" s="116"/>
      <c r="LPU31" s="116"/>
      <c r="LPV31" s="116"/>
      <c r="LPW31" s="116"/>
      <c r="LPX31" s="116"/>
      <c r="LPY31" s="116"/>
      <c r="LPZ31" s="116"/>
      <c r="LQA31" s="116"/>
      <c r="LQB31" s="116"/>
      <c r="LQC31" s="116"/>
      <c r="LQD31" s="116"/>
      <c r="LQE31" s="116"/>
      <c r="LQF31" s="116"/>
      <c r="LQG31" s="116"/>
      <c r="LQH31" s="116"/>
      <c r="LQI31" s="116"/>
      <c r="LQJ31" s="116"/>
      <c r="LQK31" s="116"/>
      <c r="LQL31" s="116"/>
      <c r="LQM31" s="116"/>
      <c r="LQN31" s="116"/>
      <c r="LQO31" s="116"/>
      <c r="LQP31" s="116"/>
      <c r="LQQ31" s="116"/>
      <c r="LQR31" s="116"/>
      <c r="LQS31" s="116"/>
      <c r="LQT31" s="116"/>
      <c r="LQU31" s="116"/>
      <c r="LQV31" s="116"/>
      <c r="LQW31" s="116"/>
      <c r="LQX31" s="116"/>
      <c r="LQY31" s="116"/>
      <c r="LQZ31" s="116"/>
      <c r="LRA31" s="116"/>
      <c r="LRB31" s="116"/>
      <c r="LRC31" s="116"/>
      <c r="LRD31" s="116"/>
      <c r="LRE31" s="116"/>
      <c r="LRF31" s="116"/>
      <c r="LRG31" s="116"/>
      <c r="LRH31" s="116"/>
      <c r="LRI31" s="116"/>
      <c r="LRJ31" s="116"/>
      <c r="LRK31" s="116"/>
      <c r="LRL31" s="116"/>
      <c r="LRM31" s="116"/>
      <c r="LRN31" s="116"/>
      <c r="LRO31" s="116"/>
      <c r="LRP31" s="116"/>
      <c r="LRQ31" s="116"/>
      <c r="LRR31" s="116"/>
      <c r="LRS31" s="116"/>
      <c r="LRT31" s="116"/>
      <c r="LRU31" s="116"/>
      <c r="LRV31" s="116"/>
      <c r="LRW31" s="116"/>
      <c r="LRX31" s="116"/>
      <c r="LRY31" s="116"/>
      <c r="LRZ31" s="116"/>
      <c r="LSA31" s="116"/>
      <c r="LSB31" s="116"/>
      <c r="LSC31" s="116"/>
      <c r="LSD31" s="116"/>
      <c r="LSE31" s="116"/>
      <c r="LSF31" s="116"/>
      <c r="LSG31" s="116"/>
      <c r="LSH31" s="116"/>
      <c r="LSI31" s="116"/>
      <c r="LSJ31" s="116"/>
      <c r="LSK31" s="116"/>
      <c r="LSL31" s="116"/>
      <c r="LSM31" s="116"/>
      <c r="LSN31" s="116"/>
      <c r="LSO31" s="116"/>
      <c r="LSP31" s="116"/>
      <c r="LSQ31" s="116"/>
      <c r="LSR31" s="116"/>
      <c r="LSS31" s="116"/>
      <c r="LST31" s="116"/>
      <c r="LSU31" s="116"/>
      <c r="LSV31" s="116"/>
      <c r="LSW31" s="116"/>
      <c r="LSX31" s="116"/>
      <c r="LSY31" s="116"/>
      <c r="LSZ31" s="116"/>
      <c r="LTA31" s="116"/>
      <c r="LTB31" s="116"/>
      <c r="LTC31" s="116"/>
      <c r="LTD31" s="116"/>
      <c r="LTE31" s="116"/>
      <c r="LTF31" s="116"/>
      <c r="LTG31" s="116"/>
      <c r="LTH31" s="116"/>
      <c r="LTI31" s="116"/>
      <c r="LTJ31" s="116"/>
      <c r="LTK31" s="116"/>
      <c r="LTL31" s="116"/>
      <c r="LTM31" s="116"/>
      <c r="LTN31" s="116"/>
      <c r="LTO31" s="116"/>
      <c r="LTP31" s="116"/>
      <c r="LTQ31" s="116"/>
      <c r="LTR31" s="116"/>
      <c r="LTS31" s="116"/>
      <c r="LTT31" s="116"/>
      <c r="LTU31" s="116"/>
      <c r="LTV31" s="116"/>
      <c r="LTW31" s="116"/>
      <c r="LTX31" s="116"/>
      <c r="LTY31" s="116"/>
      <c r="LTZ31" s="116"/>
      <c r="LUA31" s="116"/>
      <c r="LUB31" s="116"/>
      <c r="LUC31" s="116"/>
      <c r="LUD31" s="116"/>
      <c r="LUE31" s="116"/>
      <c r="LUF31" s="116"/>
      <c r="LUG31" s="116"/>
      <c r="LUH31" s="116"/>
      <c r="LUI31" s="116"/>
      <c r="LUJ31" s="116"/>
      <c r="LUK31" s="116"/>
      <c r="LUL31" s="116"/>
      <c r="LUM31" s="116"/>
      <c r="LUN31" s="116"/>
      <c r="LUO31" s="116"/>
      <c r="LUP31" s="116"/>
      <c r="LUQ31" s="116"/>
      <c r="LUR31" s="116"/>
      <c r="LUS31" s="116"/>
      <c r="LUT31" s="116"/>
      <c r="LUU31" s="116"/>
      <c r="LUV31" s="116"/>
      <c r="LUW31" s="116"/>
      <c r="LUX31" s="116"/>
      <c r="LUY31" s="116"/>
      <c r="LUZ31" s="116"/>
      <c r="LVA31" s="116"/>
      <c r="LVB31" s="116"/>
      <c r="LVC31" s="116"/>
      <c r="LVD31" s="116"/>
      <c r="LVE31" s="116"/>
      <c r="LVF31" s="116"/>
      <c r="LVG31" s="116"/>
      <c r="LVH31" s="116"/>
      <c r="LVI31" s="116"/>
      <c r="LVJ31" s="116"/>
      <c r="LVK31" s="116"/>
      <c r="LVL31" s="116"/>
      <c r="LVM31" s="116"/>
      <c r="LVN31" s="116"/>
      <c r="LVO31" s="116"/>
      <c r="LVP31" s="116"/>
      <c r="LVQ31" s="116"/>
      <c r="LVR31" s="116"/>
      <c r="LVS31" s="116"/>
      <c r="LVT31" s="116"/>
      <c r="LVU31" s="116"/>
      <c r="LVV31" s="116"/>
      <c r="LVW31" s="116"/>
      <c r="LVX31" s="116"/>
      <c r="LVY31" s="116"/>
      <c r="LVZ31" s="116"/>
      <c r="LWA31" s="116"/>
      <c r="LWB31" s="116"/>
      <c r="LWC31" s="116"/>
      <c r="LWD31" s="116"/>
      <c r="LWE31" s="116"/>
      <c r="LWF31" s="116"/>
      <c r="LWG31" s="116"/>
      <c r="LWH31" s="116"/>
      <c r="LWI31" s="116"/>
      <c r="LWJ31" s="116"/>
      <c r="LWK31" s="116"/>
      <c r="LWL31" s="116"/>
      <c r="LWM31" s="116"/>
      <c r="LWN31" s="116"/>
      <c r="LWO31" s="116"/>
      <c r="LWP31" s="116"/>
      <c r="LWQ31" s="116"/>
      <c r="LWR31" s="116"/>
      <c r="LWS31" s="116"/>
      <c r="LWT31" s="116"/>
      <c r="LWU31" s="116"/>
      <c r="LWV31" s="116"/>
      <c r="LWW31" s="116"/>
      <c r="LWX31" s="116"/>
      <c r="LWY31" s="116"/>
      <c r="LWZ31" s="116"/>
      <c r="LXA31" s="116"/>
      <c r="LXB31" s="116"/>
      <c r="LXC31" s="116"/>
      <c r="LXD31" s="116"/>
      <c r="LXE31" s="116"/>
      <c r="LXF31" s="116"/>
      <c r="LXG31" s="116"/>
      <c r="LXH31" s="116"/>
      <c r="LXI31" s="116"/>
      <c r="LXJ31" s="116"/>
      <c r="LXK31" s="116"/>
      <c r="LXL31" s="116"/>
      <c r="LXM31" s="116"/>
      <c r="LXN31" s="116"/>
      <c r="LXO31" s="116"/>
      <c r="LXP31" s="116"/>
      <c r="LXQ31" s="116"/>
      <c r="LXR31" s="116"/>
      <c r="LXS31" s="116"/>
      <c r="LXT31" s="116"/>
      <c r="LXU31" s="116"/>
      <c r="LXV31" s="116"/>
      <c r="LXW31" s="116"/>
      <c r="LXX31" s="116"/>
      <c r="LXY31" s="116"/>
      <c r="LXZ31" s="116"/>
      <c r="LYA31" s="116"/>
      <c r="LYB31" s="116"/>
      <c r="LYC31" s="116"/>
      <c r="LYD31" s="116"/>
      <c r="LYE31" s="116"/>
      <c r="LYF31" s="116"/>
      <c r="LYG31" s="116"/>
      <c r="LYH31" s="116"/>
      <c r="LYI31" s="116"/>
      <c r="LYJ31" s="116"/>
      <c r="LYK31" s="116"/>
      <c r="LYL31" s="116"/>
      <c r="LYM31" s="116"/>
      <c r="LYN31" s="116"/>
      <c r="LYO31" s="116"/>
      <c r="LYP31" s="116"/>
      <c r="LYQ31" s="116"/>
      <c r="LYR31" s="116"/>
      <c r="LYS31" s="116"/>
      <c r="LYT31" s="116"/>
      <c r="LYU31" s="116"/>
      <c r="LYV31" s="116"/>
      <c r="LYW31" s="116"/>
      <c r="LYX31" s="116"/>
      <c r="LYY31" s="116"/>
      <c r="LYZ31" s="116"/>
      <c r="LZA31" s="116"/>
      <c r="LZB31" s="116"/>
      <c r="LZC31" s="116"/>
      <c r="LZD31" s="116"/>
      <c r="LZE31" s="116"/>
      <c r="LZF31" s="116"/>
      <c r="LZG31" s="116"/>
      <c r="LZH31" s="116"/>
      <c r="LZI31" s="116"/>
      <c r="LZJ31" s="116"/>
      <c r="LZK31" s="116"/>
      <c r="LZL31" s="116"/>
      <c r="LZM31" s="116"/>
      <c r="LZN31" s="116"/>
      <c r="LZO31" s="116"/>
      <c r="LZP31" s="116"/>
      <c r="LZQ31" s="116"/>
      <c r="LZR31" s="116"/>
      <c r="LZS31" s="116"/>
      <c r="LZT31" s="116"/>
      <c r="LZU31" s="116"/>
      <c r="LZV31" s="116"/>
      <c r="LZW31" s="116"/>
      <c r="LZX31" s="116"/>
      <c r="LZY31" s="116"/>
      <c r="LZZ31" s="116"/>
      <c r="MAA31" s="116"/>
      <c r="MAB31" s="116"/>
      <c r="MAC31" s="116"/>
      <c r="MAD31" s="116"/>
      <c r="MAE31" s="116"/>
      <c r="MAF31" s="116"/>
      <c r="MAG31" s="116"/>
      <c r="MAH31" s="116"/>
      <c r="MAI31" s="116"/>
      <c r="MAJ31" s="116"/>
      <c r="MAK31" s="116"/>
      <c r="MAL31" s="116"/>
      <c r="MAM31" s="116"/>
      <c r="MAN31" s="116"/>
      <c r="MAO31" s="116"/>
      <c r="MAP31" s="116"/>
      <c r="MAQ31" s="116"/>
      <c r="MAR31" s="116"/>
      <c r="MAS31" s="116"/>
      <c r="MAT31" s="116"/>
      <c r="MAU31" s="116"/>
      <c r="MAV31" s="116"/>
      <c r="MAW31" s="116"/>
      <c r="MAX31" s="116"/>
      <c r="MAY31" s="116"/>
      <c r="MAZ31" s="116"/>
      <c r="MBA31" s="116"/>
      <c r="MBB31" s="116"/>
      <c r="MBC31" s="116"/>
      <c r="MBD31" s="116"/>
      <c r="MBE31" s="116"/>
      <c r="MBF31" s="116"/>
      <c r="MBG31" s="116"/>
      <c r="MBH31" s="116"/>
      <c r="MBI31" s="116"/>
      <c r="MBJ31" s="116"/>
      <c r="MBK31" s="116"/>
      <c r="MBL31" s="116"/>
      <c r="MBM31" s="116"/>
      <c r="MBN31" s="116"/>
      <c r="MBO31" s="116"/>
      <c r="MBP31" s="116"/>
      <c r="MBQ31" s="116"/>
      <c r="MBR31" s="116"/>
      <c r="MBS31" s="116"/>
      <c r="MBT31" s="116"/>
      <c r="MBU31" s="116"/>
      <c r="MBV31" s="116"/>
      <c r="MBW31" s="116"/>
      <c r="MBX31" s="116"/>
      <c r="MBY31" s="116"/>
      <c r="MBZ31" s="116"/>
      <c r="MCA31" s="116"/>
      <c r="MCB31" s="116"/>
      <c r="MCC31" s="116"/>
      <c r="MCD31" s="116"/>
      <c r="MCE31" s="116"/>
      <c r="MCF31" s="116"/>
      <c r="MCG31" s="116"/>
      <c r="MCH31" s="116"/>
      <c r="MCI31" s="116"/>
      <c r="MCJ31" s="116"/>
      <c r="MCK31" s="116"/>
      <c r="MCL31" s="116"/>
      <c r="MCM31" s="116"/>
      <c r="MCN31" s="116"/>
      <c r="MCO31" s="116"/>
      <c r="MCP31" s="116"/>
      <c r="MCQ31" s="116"/>
      <c r="MCR31" s="116"/>
      <c r="MCS31" s="116"/>
      <c r="MCT31" s="116"/>
      <c r="MCU31" s="116"/>
      <c r="MCV31" s="116"/>
      <c r="MCW31" s="116"/>
      <c r="MCX31" s="116"/>
      <c r="MCY31" s="116"/>
      <c r="MCZ31" s="116"/>
      <c r="MDA31" s="116"/>
      <c r="MDB31" s="116"/>
      <c r="MDC31" s="116"/>
      <c r="MDD31" s="116"/>
      <c r="MDE31" s="116"/>
      <c r="MDF31" s="116"/>
      <c r="MDG31" s="116"/>
      <c r="MDH31" s="116"/>
      <c r="MDI31" s="116"/>
      <c r="MDJ31" s="116"/>
      <c r="MDK31" s="116"/>
      <c r="MDL31" s="116"/>
      <c r="MDM31" s="116"/>
      <c r="MDN31" s="116"/>
      <c r="MDO31" s="116"/>
      <c r="MDP31" s="116"/>
      <c r="MDQ31" s="116"/>
      <c r="MDR31" s="116"/>
      <c r="MDS31" s="116"/>
      <c r="MDT31" s="116"/>
      <c r="MDU31" s="116"/>
      <c r="MDV31" s="116"/>
      <c r="MDW31" s="116"/>
      <c r="MDX31" s="116"/>
      <c r="MDY31" s="116"/>
      <c r="MDZ31" s="116"/>
      <c r="MEA31" s="116"/>
      <c r="MEB31" s="116"/>
      <c r="MEC31" s="116"/>
      <c r="MED31" s="116"/>
      <c r="MEE31" s="116"/>
      <c r="MEF31" s="116"/>
      <c r="MEG31" s="116"/>
      <c r="MEH31" s="116"/>
      <c r="MEI31" s="116"/>
      <c r="MEJ31" s="116"/>
      <c r="MEK31" s="116"/>
      <c r="MEL31" s="116"/>
      <c r="MEM31" s="116"/>
      <c r="MEN31" s="116"/>
      <c r="MEO31" s="116"/>
      <c r="MEP31" s="116"/>
      <c r="MEQ31" s="116"/>
      <c r="MER31" s="116"/>
      <c r="MES31" s="116"/>
      <c r="MET31" s="116"/>
      <c r="MEU31" s="116"/>
      <c r="MEV31" s="116"/>
      <c r="MEW31" s="116"/>
      <c r="MEX31" s="116"/>
      <c r="MEY31" s="116"/>
      <c r="MEZ31" s="116"/>
      <c r="MFA31" s="116"/>
      <c r="MFB31" s="116"/>
      <c r="MFC31" s="116"/>
      <c r="MFD31" s="116"/>
      <c r="MFE31" s="116"/>
      <c r="MFF31" s="116"/>
      <c r="MFG31" s="116"/>
      <c r="MFH31" s="116"/>
      <c r="MFI31" s="116"/>
      <c r="MFJ31" s="116"/>
      <c r="MFK31" s="116"/>
      <c r="MFL31" s="116"/>
      <c r="MFM31" s="116"/>
      <c r="MFN31" s="116"/>
      <c r="MFO31" s="116"/>
      <c r="MFP31" s="116"/>
      <c r="MFQ31" s="116"/>
      <c r="MFR31" s="116"/>
      <c r="MFS31" s="116"/>
      <c r="MFT31" s="116"/>
      <c r="MFU31" s="116"/>
      <c r="MFV31" s="116"/>
      <c r="MFW31" s="116"/>
      <c r="MFX31" s="116"/>
      <c r="MFY31" s="116"/>
      <c r="MFZ31" s="116"/>
      <c r="MGA31" s="116"/>
      <c r="MGB31" s="116"/>
      <c r="MGC31" s="116"/>
      <c r="MGD31" s="116"/>
      <c r="MGE31" s="116"/>
      <c r="MGF31" s="116"/>
      <c r="MGG31" s="116"/>
      <c r="MGH31" s="116"/>
      <c r="MGI31" s="116"/>
      <c r="MGJ31" s="116"/>
      <c r="MGK31" s="116"/>
      <c r="MGL31" s="116"/>
      <c r="MGM31" s="116"/>
      <c r="MGN31" s="116"/>
      <c r="MGO31" s="116"/>
      <c r="MGP31" s="116"/>
      <c r="MGQ31" s="116"/>
      <c r="MGR31" s="116"/>
      <c r="MGS31" s="116"/>
      <c r="MGT31" s="116"/>
      <c r="MGU31" s="116"/>
      <c r="MGV31" s="116"/>
      <c r="MGW31" s="116"/>
      <c r="MGX31" s="116"/>
      <c r="MGY31" s="116"/>
      <c r="MGZ31" s="116"/>
      <c r="MHA31" s="116"/>
      <c r="MHB31" s="116"/>
      <c r="MHC31" s="116"/>
      <c r="MHD31" s="116"/>
      <c r="MHE31" s="116"/>
      <c r="MHF31" s="116"/>
      <c r="MHG31" s="116"/>
      <c r="MHH31" s="116"/>
      <c r="MHI31" s="116"/>
      <c r="MHJ31" s="116"/>
      <c r="MHK31" s="116"/>
      <c r="MHL31" s="116"/>
      <c r="MHM31" s="116"/>
      <c r="MHN31" s="116"/>
      <c r="MHO31" s="116"/>
      <c r="MHP31" s="116"/>
      <c r="MHQ31" s="116"/>
      <c r="MHR31" s="116"/>
      <c r="MHS31" s="116"/>
      <c r="MHT31" s="116"/>
      <c r="MHU31" s="116"/>
      <c r="MHV31" s="116"/>
      <c r="MHW31" s="116"/>
      <c r="MHX31" s="116"/>
      <c r="MHY31" s="116"/>
      <c r="MHZ31" s="116"/>
      <c r="MIA31" s="116"/>
      <c r="MIB31" s="116"/>
      <c r="MIC31" s="116"/>
      <c r="MID31" s="116"/>
      <c r="MIE31" s="116"/>
      <c r="MIF31" s="116"/>
      <c r="MIG31" s="116"/>
      <c r="MIH31" s="116"/>
      <c r="MII31" s="116"/>
      <c r="MIJ31" s="116"/>
      <c r="MIK31" s="116"/>
      <c r="MIL31" s="116"/>
      <c r="MIM31" s="116"/>
      <c r="MIN31" s="116"/>
      <c r="MIO31" s="116"/>
      <c r="MIP31" s="116"/>
      <c r="MIQ31" s="116"/>
      <c r="MIR31" s="116"/>
      <c r="MIS31" s="116"/>
      <c r="MIT31" s="116"/>
      <c r="MIU31" s="116"/>
      <c r="MIV31" s="116"/>
      <c r="MIW31" s="116"/>
      <c r="MIX31" s="116"/>
      <c r="MIY31" s="116"/>
      <c r="MIZ31" s="116"/>
      <c r="MJA31" s="116"/>
      <c r="MJB31" s="116"/>
      <c r="MJC31" s="116"/>
      <c r="MJD31" s="116"/>
      <c r="MJE31" s="116"/>
      <c r="MJF31" s="116"/>
      <c r="MJG31" s="116"/>
      <c r="MJH31" s="116"/>
      <c r="MJI31" s="116"/>
      <c r="MJJ31" s="116"/>
      <c r="MJK31" s="116"/>
      <c r="MJL31" s="116"/>
      <c r="MJM31" s="116"/>
      <c r="MJN31" s="116"/>
      <c r="MJO31" s="116"/>
      <c r="MJP31" s="116"/>
      <c r="MJQ31" s="116"/>
      <c r="MJR31" s="116"/>
      <c r="MJS31" s="116"/>
      <c r="MJT31" s="116"/>
      <c r="MJU31" s="116"/>
      <c r="MJV31" s="116"/>
      <c r="MJW31" s="116"/>
      <c r="MJX31" s="116"/>
      <c r="MJY31" s="116"/>
      <c r="MJZ31" s="116"/>
      <c r="MKA31" s="116"/>
      <c r="MKB31" s="116"/>
      <c r="MKC31" s="116"/>
      <c r="MKD31" s="116"/>
      <c r="MKE31" s="116"/>
      <c r="MKF31" s="116"/>
      <c r="MKG31" s="116"/>
      <c r="MKH31" s="116"/>
      <c r="MKI31" s="116"/>
      <c r="MKJ31" s="116"/>
      <c r="MKK31" s="116"/>
      <c r="MKL31" s="116"/>
      <c r="MKM31" s="116"/>
      <c r="MKN31" s="116"/>
      <c r="MKO31" s="116"/>
      <c r="MKP31" s="116"/>
      <c r="MKQ31" s="116"/>
      <c r="MKR31" s="116"/>
      <c r="MKS31" s="116"/>
      <c r="MKT31" s="116"/>
      <c r="MKU31" s="116"/>
      <c r="MKV31" s="116"/>
      <c r="MKW31" s="116"/>
      <c r="MKX31" s="116"/>
      <c r="MKY31" s="116"/>
      <c r="MKZ31" s="116"/>
      <c r="MLA31" s="116"/>
      <c r="MLB31" s="116"/>
      <c r="MLC31" s="116"/>
      <c r="MLD31" s="116"/>
      <c r="MLE31" s="116"/>
      <c r="MLF31" s="116"/>
      <c r="MLG31" s="116"/>
      <c r="MLH31" s="116"/>
      <c r="MLI31" s="116"/>
      <c r="MLJ31" s="116"/>
      <c r="MLK31" s="116"/>
      <c r="MLL31" s="116"/>
      <c r="MLM31" s="116"/>
      <c r="MLN31" s="116"/>
      <c r="MLO31" s="116"/>
      <c r="MLP31" s="116"/>
      <c r="MLQ31" s="116"/>
      <c r="MLR31" s="116"/>
      <c r="MLS31" s="116"/>
      <c r="MLT31" s="116"/>
      <c r="MLU31" s="116"/>
      <c r="MLV31" s="116"/>
      <c r="MLW31" s="116"/>
      <c r="MLX31" s="116"/>
      <c r="MLY31" s="116"/>
      <c r="MLZ31" s="116"/>
      <c r="MMA31" s="116"/>
      <c r="MMB31" s="116"/>
      <c r="MMC31" s="116"/>
      <c r="MMD31" s="116"/>
      <c r="MME31" s="116"/>
      <c r="MMF31" s="116"/>
      <c r="MMG31" s="116"/>
      <c r="MMH31" s="116"/>
      <c r="MMI31" s="116"/>
      <c r="MMJ31" s="116"/>
      <c r="MMK31" s="116"/>
      <c r="MML31" s="116"/>
      <c r="MMM31" s="116"/>
      <c r="MMN31" s="116"/>
      <c r="MMO31" s="116"/>
      <c r="MMP31" s="116"/>
      <c r="MMQ31" s="116"/>
      <c r="MMR31" s="116"/>
      <c r="MMS31" s="116"/>
      <c r="MMT31" s="116"/>
      <c r="MMU31" s="116"/>
      <c r="MMV31" s="116"/>
      <c r="MMW31" s="116"/>
      <c r="MMX31" s="116"/>
      <c r="MMY31" s="116"/>
      <c r="MMZ31" s="116"/>
      <c r="MNA31" s="116"/>
      <c r="MNB31" s="116"/>
      <c r="MNC31" s="116"/>
      <c r="MND31" s="116"/>
      <c r="MNE31" s="116"/>
      <c r="MNF31" s="116"/>
      <c r="MNG31" s="116"/>
      <c r="MNH31" s="116"/>
      <c r="MNI31" s="116"/>
      <c r="MNJ31" s="116"/>
      <c r="MNK31" s="116"/>
      <c r="MNL31" s="116"/>
      <c r="MNM31" s="116"/>
      <c r="MNN31" s="116"/>
      <c r="MNO31" s="116"/>
      <c r="MNP31" s="116"/>
      <c r="MNQ31" s="116"/>
      <c r="MNR31" s="116"/>
      <c r="MNS31" s="116"/>
      <c r="MNT31" s="116"/>
      <c r="MNU31" s="116"/>
      <c r="MNV31" s="116"/>
      <c r="MNW31" s="116"/>
      <c r="MNX31" s="116"/>
      <c r="MNY31" s="116"/>
      <c r="MNZ31" s="116"/>
      <c r="MOA31" s="116"/>
      <c r="MOB31" s="116"/>
      <c r="MOC31" s="116"/>
      <c r="MOD31" s="116"/>
      <c r="MOE31" s="116"/>
      <c r="MOF31" s="116"/>
      <c r="MOG31" s="116"/>
      <c r="MOH31" s="116"/>
      <c r="MOI31" s="116"/>
      <c r="MOJ31" s="116"/>
      <c r="MOK31" s="116"/>
      <c r="MOL31" s="116"/>
      <c r="MOM31" s="116"/>
      <c r="MON31" s="116"/>
      <c r="MOO31" s="116"/>
      <c r="MOP31" s="116"/>
      <c r="MOQ31" s="116"/>
      <c r="MOR31" s="116"/>
      <c r="MOS31" s="116"/>
      <c r="MOT31" s="116"/>
      <c r="MOU31" s="116"/>
      <c r="MOV31" s="116"/>
      <c r="MOW31" s="116"/>
      <c r="MOX31" s="116"/>
      <c r="MOY31" s="116"/>
      <c r="MOZ31" s="116"/>
      <c r="MPA31" s="116"/>
      <c r="MPB31" s="116"/>
      <c r="MPC31" s="116"/>
      <c r="MPD31" s="116"/>
      <c r="MPE31" s="116"/>
      <c r="MPF31" s="116"/>
      <c r="MPG31" s="116"/>
      <c r="MPH31" s="116"/>
      <c r="MPI31" s="116"/>
      <c r="MPJ31" s="116"/>
      <c r="MPK31" s="116"/>
      <c r="MPL31" s="116"/>
      <c r="MPM31" s="116"/>
      <c r="MPN31" s="116"/>
      <c r="MPO31" s="116"/>
      <c r="MPP31" s="116"/>
      <c r="MPQ31" s="116"/>
      <c r="MPR31" s="116"/>
      <c r="MPS31" s="116"/>
      <c r="MPT31" s="116"/>
      <c r="MPU31" s="116"/>
      <c r="MPV31" s="116"/>
      <c r="MPW31" s="116"/>
      <c r="MPX31" s="116"/>
      <c r="MPY31" s="116"/>
      <c r="MPZ31" s="116"/>
      <c r="MQA31" s="116"/>
      <c r="MQB31" s="116"/>
      <c r="MQC31" s="116"/>
      <c r="MQD31" s="116"/>
      <c r="MQE31" s="116"/>
      <c r="MQF31" s="116"/>
      <c r="MQG31" s="116"/>
      <c r="MQH31" s="116"/>
      <c r="MQI31" s="116"/>
      <c r="MQJ31" s="116"/>
      <c r="MQK31" s="116"/>
      <c r="MQL31" s="116"/>
      <c r="MQM31" s="116"/>
      <c r="MQN31" s="116"/>
      <c r="MQO31" s="116"/>
      <c r="MQP31" s="116"/>
      <c r="MQQ31" s="116"/>
      <c r="MQR31" s="116"/>
      <c r="MQS31" s="116"/>
      <c r="MQT31" s="116"/>
      <c r="MQU31" s="116"/>
      <c r="MQV31" s="116"/>
      <c r="MQW31" s="116"/>
      <c r="MQX31" s="116"/>
      <c r="MQY31" s="116"/>
      <c r="MQZ31" s="116"/>
      <c r="MRA31" s="116"/>
      <c r="MRB31" s="116"/>
      <c r="MRC31" s="116"/>
      <c r="MRD31" s="116"/>
      <c r="MRE31" s="116"/>
      <c r="MRF31" s="116"/>
      <c r="MRG31" s="116"/>
      <c r="MRH31" s="116"/>
      <c r="MRI31" s="116"/>
      <c r="MRJ31" s="116"/>
      <c r="MRK31" s="116"/>
      <c r="MRL31" s="116"/>
      <c r="MRM31" s="116"/>
      <c r="MRN31" s="116"/>
      <c r="MRO31" s="116"/>
      <c r="MRP31" s="116"/>
      <c r="MRQ31" s="116"/>
      <c r="MRR31" s="116"/>
      <c r="MRS31" s="116"/>
      <c r="MRT31" s="116"/>
      <c r="MRU31" s="116"/>
      <c r="MRV31" s="116"/>
      <c r="MRW31" s="116"/>
      <c r="MRX31" s="116"/>
      <c r="MRY31" s="116"/>
      <c r="MRZ31" s="116"/>
      <c r="MSA31" s="116"/>
      <c r="MSB31" s="116"/>
      <c r="MSC31" s="116"/>
      <c r="MSD31" s="116"/>
      <c r="MSE31" s="116"/>
      <c r="MSF31" s="116"/>
      <c r="MSG31" s="116"/>
      <c r="MSH31" s="116"/>
      <c r="MSI31" s="116"/>
      <c r="MSJ31" s="116"/>
      <c r="MSK31" s="116"/>
      <c r="MSL31" s="116"/>
      <c r="MSM31" s="116"/>
      <c r="MSN31" s="116"/>
      <c r="MSO31" s="116"/>
      <c r="MSP31" s="116"/>
      <c r="MSQ31" s="116"/>
      <c r="MSR31" s="116"/>
      <c r="MSS31" s="116"/>
      <c r="MST31" s="116"/>
      <c r="MSU31" s="116"/>
      <c r="MSV31" s="116"/>
      <c r="MSW31" s="116"/>
      <c r="MSX31" s="116"/>
      <c r="MSY31" s="116"/>
      <c r="MSZ31" s="116"/>
      <c r="MTA31" s="116"/>
      <c r="MTB31" s="116"/>
      <c r="MTC31" s="116"/>
      <c r="MTD31" s="116"/>
      <c r="MTE31" s="116"/>
      <c r="MTF31" s="116"/>
      <c r="MTG31" s="116"/>
      <c r="MTH31" s="116"/>
      <c r="MTI31" s="116"/>
      <c r="MTJ31" s="116"/>
      <c r="MTK31" s="116"/>
      <c r="MTL31" s="116"/>
      <c r="MTM31" s="116"/>
      <c r="MTN31" s="116"/>
      <c r="MTO31" s="116"/>
      <c r="MTP31" s="116"/>
      <c r="MTQ31" s="116"/>
      <c r="MTR31" s="116"/>
      <c r="MTS31" s="116"/>
      <c r="MTT31" s="116"/>
      <c r="MTU31" s="116"/>
      <c r="MTV31" s="116"/>
      <c r="MTW31" s="116"/>
      <c r="MTX31" s="116"/>
      <c r="MTY31" s="116"/>
      <c r="MTZ31" s="116"/>
      <c r="MUA31" s="116"/>
      <c r="MUB31" s="116"/>
      <c r="MUC31" s="116"/>
      <c r="MUD31" s="116"/>
      <c r="MUE31" s="116"/>
      <c r="MUF31" s="116"/>
      <c r="MUG31" s="116"/>
      <c r="MUH31" s="116"/>
      <c r="MUI31" s="116"/>
      <c r="MUJ31" s="116"/>
      <c r="MUK31" s="116"/>
      <c r="MUL31" s="116"/>
      <c r="MUM31" s="116"/>
      <c r="MUN31" s="116"/>
      <c r="MUO31" s="116"/>
      <c r="MUP31" s="116"/>
      <c r="MUQ31" s="116"/>
      <c r="MUR31" s="116"/>
      <c r="MUS31" s="116"/>
      <c r="MUT31" s="116"/>
      <c r="MUU31" s="116"/>
      <c r="MUV31" s="116"/>
      <c r="MUW31" s="116"/>
      <c r="MUX31" s="116"/>
      <c r="MUY31" s="116"/>
      <c r="MUZ31" s="116"/>
      <c r="MVA31" s="116"/>
      <c r="MVB31" s="116"/>
      <c r="MVC31" s="116"/>
      <c r="MVD31" s="116"/>
      <c r="MVE31" s="116"/>
      <c r="MVF31" s="116"/>
      <c r="MVG31" s="116"/>
      <c r="MVH31" s="116"/>
      <c r="MVI31" s="116"/>
      <c r="MVJ31" s="116"/>
      <c r="MVK31" s="116"/>
      <c r="MVL31" s="116"/>
      <c r="MVM31" s="116"/>
      <c r="MVN31" s="116"/>
      <c r="MVO31" s="116"/>
      <c r="MVP31" s="116"/>
      <c r="MVQ31" s="116"/>
      <c r="MVR31" s="116"/>
      <c r="MVS31" s="116"/>
      <c r="MVT31" s="116"/>
      <c r="MVU31" s="116"/>
      <c r="MVV31" s="116"/>
      <c r="MVW31" s="116"/>
      <c r="MVX31" s="116"/>
      <c r="MVY31" s="116"/>
      <c r="MVZ31" s="116"/>
      <c r="MWA31" s="116"/>
      <c r="MWB31" s="116"/>
      <c r="MWC31" s="116"/>
      <c r="MWD31" s="116"/>
      <c r="MWE31" s="116"/>
      <c r="MWF31" s="116"/>
      <c r="MWG31" s="116"/>
      <c r="MWH31" s="116"/>
      <c r="MWI31" s="116"/>
      <c r="MWJ31" s="116"/>
      <c r="MWK31" s="116"/>
      <c r="MWL31" s="116"/>
      <c r="MWM31" s="116"/>
      <c r="MWN31" s="116"/>
      <c r="MWO31" s="116"/>
      <c r="MWP31" s="116"/>
      <c r="MWQ31" s="116"/>
      <c r="MWR31" s="116"/>
      <c r="MWS31" s="116"/>
      <c r="MWT31" s="116"/>
      <c r="MWU31" s="116"/>
      <c r="MWV31" s="116"/>
      <c r="MWW31" s="116"/>
      <c r="MWX31" s="116"/>
      <c r="MWY31" s="116"/>
      <c r="MWZ31" s="116"/>
      <c r="MXA31" s="116"/>
      <c r="MXB31" s="116"/>
      <c r="MXC31" s="116"/>
      <c r="MXD31" s="116"/>
      <c r="MXE31" s="116"/>
      <c r="MXF31" s="116"/>
      <c r="MXG31" s="116"/>
      <c r="MXH31" s="116"/>
      <c r="MXI31" s="116"/>
      <c r="MXJ31" s="116"/>
      <c r="MXK31" s="116"/>
      <c r="MXL31" s="116"/>
      <c r="MXM31" s="116"/>
      <c r="MXN31" s="116"/>
      <c r="MXO31" s="116"/>
      <c r="MXP31" s="116"/>
      <c r="MXQ31" s="116"/>
      <c r="MXR31" s="116"/>
      <c r="MXS31" s="116"/>
      <c r="MXT31" s="116"/>
      <c r="MXU31" s="116"/>
      <c r="MXV31" s="116"/>
      <c r="MXW31" s="116"/>
      <c r="MXX31" s="116"/>
      <c r="MXY31" s="116"/>
      <c r="MXZ31" s="116"/>
      <c r="MYA31" s="116"/>
      <c r="MYB31" s="116"/>
      <c r="MYC31" s="116"/>
      <c r="MYD31" s="116"/>
      <c r="MYE31" s="116"/>
      <c r="MYF31" s="116"/>
      <c r="MYG31" s="116"/>
      <c r="MYH31" s="116"/>
      <c r="MYI31" s="116"/>
      <c r="MYJ31" s="116"/>
      <c r="MYK31" s="116"/>
      <c r="MYL31" s="116"/>
      <c r="MYM31" s="116"/>
      <c r="MYN31" s="116"/>
      <c r="MYO31" s="116"/>
      <c r="MYP31" s="116"/>
      <c r="MYQ31" s="116"/>
      <c r="MYR31" s="116"/>
      <c r="MYS31" s="116"/>
      <c r="MYT31" s="116"/>
      <c r="MYU31" s="116"/>
      <c r="MYV31" s="116"/>
      <c r="MYW31" s="116"/>
      <c r="MYX31" s="116"/>
      <c r="MYY31" s="116"/>
      <c r="MYZ31" s="116"/>
      <c r="MZA31" s="116"/>
      <c r="MZB31" s="116"/>
      <c r="MZC31" s="116"/>
      <c r="MZD31" s="116"/>
      <c r="MZE31" s="116"/>
      <c r="MZF31" s="116"/>
      <c r="MZG31" s="116"/>
      <c r="MZH31" s="116"/>
      <c r="MZI31" s="116"/>
      <c r="MZJ31" s="116"/>
      <c r="MZK31" s="116"/>
      <c r="MZL31" s="116"/>
      <c r="MZM31" s="116"/>
      <c r="MZN31" s="116"/>
      <c r="MZO31" s="116"/>
      <c r="MZP31" s="116"/>
      <c r="MZQ31" s="116"/>
      <c r="MZR31" s="116"/>
      <c r="MZS31" s="116"/>
      <c r="MZT31" s="116"/>
      <c r="MZU31" s="116"/>
      <c r="MZV31" s="116"/>
      <c r="MZW31" s="116"/>
      <c r="MZX31" s="116"/>
      <c r="MZY31" s="116"/>
      <c r="MZZ31" s="116"/>
      <c r="NAA31" s="116"/>
      <c r="NAB31" s="116"/>
      <c r="NAC31" s="116"/>
      <c r="NAD31" s="116"/>
      <c r="NAE31" s="116"/>
      <c r="NAF31" s="116"/>
      <c r="NAG31" s="116"/>
      <c r="NAH31" s="116"/>
      <c r="NAI31" s="116"/>
      <c r="NAJ31" s="116"/>
      <c r="NAK31" s="116"/>
      <c r="NAL31" s="116"/>
      <c r="NAM31" s="116"/>
      <c r="NAN31" s="116"/>
      <c r="NAO31" s="116"/>
      <c r="NAP31" s="116"/>
      <c r="NAQ31" s="116"/>
      <c r="NAR31" s="116"/>
      <c r="NAS31" s="116"/>
      <c r="NAT31" s="116"/>
      <c r="NAU31" s="116"/>
      <c r="NAV31" s="116"/>
      <c r="NAW31" s="116"/>
      <c r="NAX31" s="116"/>
      <c r="NAY31" s="116"/>
      <c r="NAZ31" s="116"/>
      <c r="NBA31" s="116"/>
      <c r="NBB31" s="116"/>
      <c r="NBC31" s="116"/>
      <c r="NBD31" s="116"/>
      <c r="NBE31" s="116"/>
      <c r="NBF31" s="116"/>
      <c r="NBG31" s="116"/>
      <c r="NBH31" s="116"/>
      <c r="NBI31" s="116"/>
      <c r="NBJ31" s="116"/>
      <c r="NBK31" s="116"/>
      <c r="NBL31" s="116"/>
      <c r="NBM31" s="116"/>
      <c r="NBN31" s="116"/>
      <c r="NBO31" s="116"/>
      <c r="NBP31" s="116"/>
      <c r="NBQ31" s="116"/>
      <c r="NBR31" s="116"/>
      <c r="NBS31" s="116"/>
      <c r="NBT31" s="116"/>
      <c r="NBU31" s="116"/>
      <c r="NBV31" s="116"/>
      <c r="NBW31" s="116"/>
      <c r="NBX31" s="116"/>
      <c r="NBY31" s="116"/>
      <c r="NBZ31" s="116"/>
      <c r="NCA31" s="116"/>
      <c r="NCB31" s="116"/>
      <c r="NCC31" s="116"/>
      <c r="NCD31" s="116"/>
      <c r="NCE31" s="116"/>
      <c r="NCF31" s="116"/>
      <c r="NCG31" s="116"/>
      <c r="NCH31" s="116"/>
      <c r="NCI31" s="116"/>
      <c r="NCJ31" s="116"/>
      <c r="NCK31" s="116"/>
      <c r="NCL31" s="116"/>
      <c r="NCM31" s="116"/>
      <c r="NCN31" s="116"/>
      <c r="NCO31" s="116"/>
      <c r="NCP31" s="116"/>
      <c r="NCQ31" s="116"/>
      <c r="NCR31" s="116"/>
      <c r="NCS31" s="116"/>
      <c r="NCT31" s="116"/>
      <c r="NCU31" s="116"/>
      <c r="NCV31" s="116"/>
      <c r="NCW31" s="116"/>
      <c r="NCX31" s="116"/>
      <c r="NCY31" s="116"/>
      <c r="NCZ31" s="116"/>
      <c r="NDA31" s="116"/>
      <c r="NDB31" s="116"/>
      <c r="NDC31" s="116"/>
      <c r="NDD31" s="116"/>
      <c r="NDE31" s="116"/>
      <c r="NDF31" s="116"/>
      <c r="NDG31" s="116"/>
      <c r="NDH31" s="116"/>
      <c r="NDI31" s="116"/>
      <c r="NDJ31" s="116"/>
      <c r="NDK31" s="116"/>
      <c r="NDL31" s="116"/>
      <c r="NDM31" s="116"/>
      <c r="NDN31" s="116"/>
      <c r="NDO31" s="116"/>
      <c r="NDP31" s="116"/>
      <c r="NDQ31" s="116"/>
      <c r="NDR31" s="116"/>
      <c r="NDS31" s="116"/>
      <c r="NDT31" s="116"/>
      <c r="NDU31" s="116"/>
      <c r="NDV31" s="116"/>
      <c r="NDW31" s="116"/>
      <c r="NDX31" s="116"/>
      <c r="NDY31" s="116"/>
      <c r="NDZ31" s="116"/>
      <c r="NEA31" s="116"/>
      <c r="NEB31" s="116"/>
      <c r="NEC31" s="116"/>
      <c r="NED31" s="116"/>
      <c r="NEE31" s="116"/>
      <c r="NEF31" s="116"/>
      <c r="NEG31" s="116"/>
      <c r="NEH31" s="116"/>
      <c r="NEI31" s="116"/>
      <c r="NEJ31" s="116"/>
      <c r="NEK31" s="116"/>
      <c r="NEL31" s="116"/>
      <c r="NEM31" s="116"/>
      <c r="NEN31" s="116"/>
      <c r="NEO31" s="116"/>
      <c r="NEP31" s="116"/>
      <c r="NEQ31" s="116"/>
      <c r="NER31" s="116"/>
      <c r="NES31" s="116"/>
      <c r="NET31" s="116"/>
      <c r="NEU31" s="116"/>
      <c r="NEV31" s="116"/>
      <c r="NEW31" s="116"/>
      <c r="NEX31" s="116"/>
      <c r="NEY31" s="116"/>
      <c r="NEZ31" s="116"/>
      <c r="NFA31" s="116"/>
      <c r="NFB31" s="116"/>
      <c r="NFC31" s="116"/>
      <c r="NFD31" s="116"/>
      <c r="NFE31" s="116"/>
      <c r="NFF31" s="116"/>
      <c r="NFG31" s="116"/>
      <c r="NFH31" s="116"/>
      <c r="NFI31" s="116"/>
      <c r="NFJ31" s="116"/>
      <c r="NFK31" s="116"/>
      <c r="NFL31" s="116"/>
      <c r="NFM31" s="116"/>
      <c r="NFN31" s="116"/>
      <c r="NFO31" s="116"/>
      <c r="NFP31" s="116"/>
      <c r="NFQ31" s="116"/>
      <c r="NFR31" s="116"/>
      <c r="NFS31" s="116"/>
      <c r="NFT31" s="116"/>
      <c r="NFU31" s="116"/>
      <c r="NFV31" s="116"/>
      <c r="NFW31" s="116"/>
      <c r="NFX31" s="116"/>
      <c r="NFY31" s="116"/>
      <c r="NFZ31" s="116"/>
      <c r="NGA31" s="116"/>
      <c r="NGB31" s="116"/>
      <c r="NGC31" s="116"/>
      <c r="NGD31" s="116"/>
      <c r="NGE31" s="116"/>
      <c r="NGF31" s="116"/>
      <c r="NGG31" s="116"/>
      <c r="NGH31" s="116"/>
      <c r="NGI31" s="116"/>
      <c r="NGJ31" s="116"/>
      <c r="NGK31" s="116"/>
      <c r="NGL31" s="116"/>
      <c r="NGM31" s="116"/>
      <c r="NGN31" s="116"/>
      <c r="NGO31" s="116"/>
      <c r="NGP31" s="116"/>
      <c r="NGQ31" s="116"/>
      <c r="NGR31" s="116"/>
      <c r="NGS31" s="116"/>
      <c r="NGT31" s="116"/>
      <c r="NGU31" s="116"/>
      <c r="NGV31" s="116"/>
      <c r="NGW31" s="116"/>
      <c r="NGX31" s="116"/>
      <c r="NGY31" s="116"/>
      <c r="NGZ31" s="116"/>
      <c r="NHA31" s="116"/>
      <c r="NHB31" s="116"/>
      <c r="NHC31" s="116"/>
      <c r="NHD31" s="116"/>
      <c r="NHE31" s="116"/>
      <c r="NHF31" s="116"/>
      <c r="NHG31" s="116"/>
      <c r="NHH31" s="116"/>
      <c r="NHI31" s="116"/>
      <c r="NHJ31" s="116"/>
      <c r="NHK31" s="116"/>
      <c r="NHL31" s="116"/>
      <c r="NHM31" s="116"/>
      <c r="NHN31" s="116"/>
      <c r="NHO31" s="116"/>
      <c r="NHP31" s="116"/>
      <c r="NHQ31" s="116"/>
      <c r="NHR31" s="116"/>
      <c r="NHS31" s="116"/>
      <c r="NHT31" s="116"/>
      <c r="NHU31" s="116"/>
      <c r="NHV31" s="116"/>
      <c r="NHW31" s="116"/>
      <c r="NHX31" s="116"/>
      <c r="NHY31" s="116"/>
      <c r="NHZ31" s="116"/>
      <c r="NIA31" s="116"/>
      <c r="NIB31" s="116"/>
      <c r="NIC31" s="116"/>
      <c r="NID31" s="116"/>
      <c r="NIE31" s="116"/>
      <c r="NIF31" s="116"/>
      <c r="NIG31" s="116"/>
      <c r="NIH31" s="116"/>
      <c r="NII31" s="116"/>
      <c r="NIJ31" s="116"/>
      <c r="NIK31" s="116"/>
      <c r="NIL31" s="116"/>
      <c r="NIM31" s="116"/>
      <c r="NIN31" s="116"/>
      <c r="NIO31" s="116"/>
      <c r="NIP31" s="116"/>
      <c r="NIQ31" s="116"/>
      <c r="NIR31" s="116"/>
      <c r="NIS31" s="116"/>
      <c r="NIT31" s="116"/>
      <c r="NIU31" s="116"/>
      <c r="NIV31" s="116"/>
      <c r="NIW31" s="116"/>
      <c r="NIX31" s="116"/>
      <c r="NIY31" s="116"/>
      <c r="NIZ31" s="116"/>
      <c r="NJA31" s="116"/>
      <c r="NJB31" s="116"/>
      <c r="NJC31" s="116"/>
      <c r="NJD31" s="116"/>
      <c r="NJE31" s="116"/>
      <c r="NJF31" s="116"/>
      <c r="NJG31" s="116"/>
      <c r="NJH31" s="116"/>
      <c r="NJI31" s="116"/>
      <c r="NJJ31" s="116"/>
      <c r="NJK31" s="116"/>
      <c r="NJL31" s="116"/>
      <c r="NJM31" s="116"/>
      <c r="NJN31" s="116"/>
      <c r="NJO31" s="116"/>
      <c r="NJP31" s="116"/>
      <c r="NJQ31" s="116"/>
      <c r="NJR31" s="116"/>
      <c r="NJS31" s="116"/>
      <c r="NJT31" s="116"/>
      <c r="NJU31" s="116"/>
      <c r="NJV31" s="116"/>
      <c r="NJW31" s="116"/>
      <c r="NJX31" s="116"/>
      <c r="NJY31" s="116"/>
      <c r="NJZ31" s="116"/>
      <c r="NKA31" s="116"/>
      <c r="NKB31" s="116"/>
      <c r="NKC31" s="116"/>
      <c r="NKD31" s="116"/>
      <c r="NKE31" s="116"/>
      <c r="NKF31" s="116"/>
      <c r="NKG31" s="116"/>
      <c r="NKH31" s="116"/>
      <c r="NKI31" s="116"/>
      <c r="NKJ31" s="116"/>
      <c r="NKK31" s="116"/>
      <c r="NKL31" s="116"/>
      <c r="NKM31" s="116"/>
      <c r="NKN31" s="116"/>
      <c r="NKO31" s="116"/>
      <c r="NKP31" s="116"/>
      <c r="NKQ31" s="116"/>
      <c r="NKR31" s="116"/>
      <c r="NKS31" s="116"/>
      <c r="NKT31" s="116"/>
      <c r="NKU31" s="116"/>
      <c r="NKV31" s="116"/>
      <c r="NKW31" s="116"/>
      <c r="NKX31" s="116"/>
      <c r="NKY31" s="116"/>
      <c r="NKZ31" s="116"/>
      <c r="NLA31" s="116"/>
      <c r="NLB31" s="116"/>
      <c r="NLC31" s="116"/>
      <c r="NLD31" s="116"/>
      <c r="NLE31" s="116"/>
      <c r="NLF31" s="116"/>
      <c r="NLG31" s="116"/>
      <c r="NLH31" s="116"/>
      <c r="NLI31" s="116"/>
      <c r="NLJ31" s="116"/>
      <c r="NLK31" s="116"/>
      <c r="NLL31" s="116"/>
      <c r="NLM31" s="116"/>
      <c r="NLN31" s="116"/>
      <c r="NLO31" s="116"/>
      <c r="NLP31" s="116"/>
      <c r="NLQ31" s="116"/>
      <c r="NLR31" s="116"/>
      <c r="NLS31" s="116"/>
      <c r="NLT31" s="116"/>
      <c r="NLU31" s="116"/>
      <c r="NLV31" s="116"/>
      <c r="NLW31" s="116"/>
      <c r="NLX31" s="116"/>
      <c r="NLY31" s="116"/>
      <c r="NLZ31" s="116"/>
      <c r="NMA31" s="116"/>
      <c r="NMB31" s="116"/>
      <c r="NMC31" s="116"/>
      <c r="NMD31" s="116"/>
      <c r="NME31" s="116"/>
      <c r="NMF31" s="116"/>
      <c r="NMG31" s="116"/>
      <c r="NMH31" s="116"/>
      <c r="NMI31" s="116"/>
      <c r="NMJ31" s="116"/>
      <c r="NMK31" s="116"/>
      <c r="NML31" s="116"/>
      <c r="NMM31" s="116"/>
      <c r="NMN31" s="116"/>
      <c r="NMO31" s="116"/>
      <c r="NMP31" s="116"/>
      <c r="NMQ31" s="116"/>
      <c r="NMR31" s="116"/>
      <c r="NMS31" s="116"/>
      <c r="NMT31" s="116"/>
      <c r="NMU31" s="116"/>
      <c r="NMV31" s="116"/>
      <c r="NMW31" s="116"/>
      <c r="NMX31" s="116"/>
      <c r="NMY31" s="116"/>
      <c r="NMZ31" s="116"/>
      <c r="NNA31" s="116"/>
      <c r="NNB31" s="116"/>
      <c r="NNC31" s="116"/>
      <c r="NND31" s="116"/>
      <c r="NNE31" s="116"/>
      <c r="NNF31" s="116"/>
      <c r="NNG31" s="116"/>
      <c r="NNH31" s="116"/>
      <c r="NNI31" s="116"/>
      <c r="NNJ31" s="116"/>
      <c r="NNK31" s="116"/>
      <c r="NNL31" s="116"/>
      <c r="NNM31" s="116"/>
      <c r="NNN31" s="116"/>
      <c r="NNO31" s="116"/>
      <c r="NNP31" s="116"/>
      <c r="NNQ31" s="116"/>
      <c r="NNR31" s="116"/>
      <c r="NNS31" s="116"/>
      <c r="NNT31" s="116"/>
      <c r="NNU31" s="116"/>
      <c r="NNV31" s="116"/>
      <c r="NNW31" s="116"/>
      <c r="NNX31" s="116"/>
      <c r="NNY31" s="116"/>
      <c r="NNZ31" s="116"/>
      <c r="NOA31" s="116"/>
      <c r="NOB31" s="116"/>
      <c r="NOC31" s="116"/>
      <c r="NOD31" s="116"/>
      <c r="NOE31" s="116"/>
      <c r="NOF31" s="116"/>
      <c r="NOG31" s="116"/>
      <c r="NOH31" s="116"/>
      <c r="NOI31" s="116"/>
      <c r="NOJ31" s="116"/>
      <c r="NOK31" s="116"/>
      <c r="NOL31" s="116"/>
      <c r="NOM31" s="116"/>
      <c r="NON31" s="116"/>
      <c r="NOO31" s="116"/>
      <c r="NOP31" s="116"/>
      <c r="NOQ31" s="116"/>
      <c r="NOR31" s="116"/>
      <c r="NOS31" s="116"/>
      <c r="NOT31" s="116"/>
      <c r="NOU31" s="116"/>
      <c r="NOV31" s="116"/>
      <c r="NOW31" s="116"/>
      <c r="NOX31" s="116"/>
      <c r="NOY31" s="116"/>
      <c r="NOZ31" s="116"/>
      <c r="NPA31" s="116"/>
      <c r="NPB31" s="116"/>
      <c r="NPC31" s="116"/>
      <c r="NPD31" s="116"/>
      <c r="NPE31" s="116"/>
      <c r="NPF31" s="116"/>
      <c r="NPG31" s="116"/>
      <c r="NPH31" s="116"/>
      <c r="NPI31" s="116"/>
      <c r="NPJ31" s="116"/>
      <c r="NPK31" s="116"/>
      <c r="NPL31" s="116"/>
      <c r="NPM31" s="116"/>
      <c r="NPN31" s="116"/>
      <c r="NPO31" s="116"/>
      <c r="NPP31" s="116"/>
      <c r="NPQ31" s="116"/>
      <c r="NPR31" s="116"/>
      <c r="NPS31" s="116"/>
      <c r="NPT31" s="116"/>
      <c r="NPU31" s="116"/>
      <c r="NPV31" s="116"/>
      <c r="NPW31" s="116"/>
      <c r="NPX31" s="116"/>
      <c r="NPY31" s="116"/>
      <c r="NPZ31" s="116"/>
      <c r="NQA31" s="116"/>
      <c r="NQB31" s="116"/>
      <c r="NQC31" s="116"/>
      <c r="NQD31" s="116"/>
      <c r="NQE31" s="116"/>
      <c r="NQF31" s="116"/>
      <c r="NQG31" s="116"/>
      <c r="NQH31" s="116"/>
      <c r="NQI31" s="116"/>
      <c r="NQJ31" s="116"/>
      <c r="NQK31" s="116"/>
      <c r="NQL31" s="116"/>
      <c r="NQM31" s="116"/>
      <c r="NQN31" s="116"/>
      <c r="NQO31" s="116"/>
      <c r="NQP31" s="116"/>
      <c r="NQQ31" s="116"/>
      <c r="NQR31" s="116"/>
      <c r="NQS31" s="116"/>
      <c r="NQT31" s="116"/>
      <c r="NQU31" s="116"/>
      <c r="NQV31" s="116"/>
      <c r="NQW31" s="116"/>
      <c r="NQX31" s="116"/>
      <c r="NQY31" s="116"/>
      <c r="NQZ31" s="116"/>
      <c r="NRA31" s="116"/>
      <c r="NRB31" s="116"/>
      <c r="NRC31" s="116"/>
      <c r="NRD31" s="116"/>
      <c r="NRE31" s="116"/>
      <c r="NRF31" s="116"/>
      <c r="NRG31" s="116"/>
      <c r="NRH31" s="116"/>
      <c r="NRI31" s="116"/>
      <c r="NRJ31" s="116"/>
      <c r="NRK31" s="116"/>
      <c r="NRL31" s="116"/>
      <c r="NRM31" s="116"/>
      <c r="NRN31" s="116"/>
      <c r="NRO31" s="116"/>
      <c r="NRP31" s="116"/>
      <c r="NRQ31" s="116"/>
      <c r="NRR31" s="116"/>
      <c r="NRS31" s="116"/>
      <c r="NRT31" s="116"/>
      <c r="NRU31" s="116"/>
      <c r="NRV31" s="116"/>
      <c r="NRW31" s="116"/>
      <c r="NRX31" s="116"/>
      <c r="NRY31" s="116"/>
      <c r="NRZ31" s="116"/>
      <c r="NSA31" s="116"/>
      <c r="NSB31" s="116"/>
      <c r="NSC31" s="116"/>
      <c r="NSD31" s="116"/>
      <c r="NSE31" s="116"/>
      <c r="NSF31" s="116"/>
      <c r="NSG31" s="116"/>
      <c r="NSH31" s="116"/>
      <c r="NSI31" s="116"/>
      <c r="NSJ31" s="116"/>
      <c r="NSK31" s="116"/>
      <c r="NSL31" s="116"/>
      <c r="NSM31" s="116"/>
      <c r="NSN31" s="116"/>
      <c r="NSO31" s="116"/>
      <c r="NSP31" s="116"/>
      <c r="NSQ31" s="116"/>
      <c r="NSR31" s="116"/>
      <c r="NSS31" s="116"/>
      <c r="NST31" s="116"/>
      <c r="NSU31" s="116"/>
      <c r="NSV31" s="116"/>
      <c r="NSW31" s="116"/>
      <c r="NSX31" s="116"/>
      <c r="NSY31" s="116"/>
      <c r="NSZ31" s="116"/>
      <c r="NTA31" s="116"/>
      <c r="NTB31" s="116"/>
      <c r="NTC31" s="116"/>
      <c r="NTD31" s="116"/>
      <c r="NTE31" s="116"/>
      <c r="NTF31" s="116"/>
      <c r="NTG31" s="116"/>
      <c r="NTH31" s="116"/>
      <c r="NTI31" s="116"/>
      <c r="NTJ31" s="116"/>
      <c r="NTK31" s="116"/>
      <c r="NTL31" s="116"/>
      <c r="NTM31" s="116"/>
      <c r="NTN31" s="116"/>
      <c r="NTO31" s="116"/>
      <c r="NTP31" s="116"/>
      <c r="NTQ31" s="116"/>
      <c r="NTR31" s="116"/>
      <c r="NTS31" s="116"/>
      <c r="NTT31" s="116"/>
      <c r="NTU31" s="116"/>
      <c r="NTV31" s="116"/>
      <c r="NTW31" s="116"/>
      <c r="NTX31" s="116"/>
      <c r="NTY31" s="116"/>
      <c r="NTZ31" s="116"/>
      <c r="NUA31" s="116"/>
      <c r="NUB31" s="116"/>
      <c r="NUC31" s="116"/>
      <c r="NUD31" s="116"/>
      <c r="NUE31" s="116"/>
      <c r="NUF31" s="116"/>
      <c r="NUG31" s="116"/>
      <c r="NUH31" s="116"/>
      <c r="NUI31" s="116"/>
      <c r="NUJ31" s="116"/>
      <c r="NUK31" s="116"/>
      <c r="NUL31" s="116"/>
      <c r="NUM31" s="116"/>
      <c r="NUN31" s="116"/>
      <c r="NUO31" s="116"/>
      <c r="NUP31" s="116"/>
      <c r="NUQ31" s="116"/>
      <c r="NUR31" s="116"/>
      <c r="NUS31" s="116"/>
      <c r="NUT31" s="116"/>
      <c r="NUU31" s="116"/>
      <c r="NUV31" s="116"/>
      <c r="NUW31" s="116"/>
      <c r="NUX31" s="116"/>
      <c r="NUY31" s="116"/>
      <c r="NUZ31" s="116"/>
      <c r="NVA31" s="116"/>
      <c r="NVB31" s="116"/>
      <c r="NVC31" s="116"/>
      <c r="NVD31" s="116"/>
      <c r="NVE31" s="116"/>
      <c r="NVF31" s="116"/>
      <c r="NVG31" s="116"/>
      <c r="NVH31" s="116"/>
      <c r="NVI31" s="116"/>
      <c r="NVJ31" s="116"/>
      <c r="NVK31" s="116"/>
      <c r="NVL31" s="116"/>
      <c r="NVM31" s="116"/>
      <c r="NVN31" s="116"/>
      <c r="NVO31" s="116"/>
      <c r="NVP31" s="116"/>
      <c r="NVQ31" s="116"/>
      <c r="NVR31" s="116"/>
      <c r="NVS31" s="116"/>
      <c r="NVT31" s="116"/>
      <c r="NVU31" s="116"/>
      <c r="NVV31" s="116"/>
      <c r="NVW31" s="116"/>
      <c r="NVX31" s="116"/>
      <c r="NVY31" s="116"/>
      <c r="NVZ31" s="116"/>
      <c r="NWA31" s="116"/>
      <c r="NWB31" s="116"/>
      <c r="NWC31" s="116"/>
      <c r="NWD31" s="116"/>
      <c r="NWE31" s="116"/>
      <c r="NWF31" s="116"/>
      <c r="NWG31" s="116"/>
      <c r="NWH31" s="116"/>
      <c r="NWI31" s="116"/>
      <c r="NWJ31" s="116"/>
      <c r="NWK31" s="116"/>
      <c r="NWL31" s="116"/>
      <c r="NWM31" s="116"/>
      <c r="NWN31" s="116"/>
      <c r="NWO31" s="116"/>
      <c r="NWP31" s="116"/>
      <c r="NWQ31" s="116"/>
      <c r="NWR31" s="116"/>
      <c r="NWS31" s="116"/>
      <c r="NWT31" s="116"/>
      <c r="NWU31" s="116"/>
      <c r="NWV31" s="116"/>
      <c r="NWW31" s="116"/>
      <c r="NWX31" s="116"/>
      <c r="NWY31" s="116"/>
      <c r="NWZ31" s="116"/>
      <c r="NXA31" s="116"/>
      <c r="NXB31" s="116"/>
      <c r="NXC31" s="116"/>
      <c r="NXD31" s="116"/>
      <c r="NXE31" s="116"/>
      <c r="NXF31" s="116"/>
      <c r="NXG31" s="116"/>
      <c r="NXH31" s="116"/>
      <c r="NXI31" s="116"/>
      <c r="NXJ31" s="116"/>
      <c r="NXK31" s="116"/>
      <c r="NXL31" s="116"/>
      <c r="NXM31" s="116"/>
      <c r="NXN31" s="116"/>
      <c r="NXO31" s="116"/>
      <c r="NXP31" s="116"/>
      <c r="NXQ31" s="116"/>
      <c r="NXR31" s="116"/>
      <c r="NXS31" s="116"/>
      <c r="NXT31" s="116"/>
      <c r="NXU31" s="116"/>
      <c r="NXV31" s="116"/>
      <c r="NXW31" s="116"/>
      <c r="NXX31" s="116"/>
      <c r="NXY31" s="116"/>
      <c r="NXZ31" s="116"/>
      <c r="NYA31" s="116"/>
      <c r="NYB31" s="116"/>
      <c r="NYC31" s="116"/>
      <c r="NYD31" s="116"/>
      <c r="NYE31" s="116"/>
      <c r="NYF31" s="116"/>
      <c r="NYG31" s="116"/>
      <c r="NYH31" s="116"/>
      <c r="NYI31" s="116"/>
      <c r="NYJ31" s="116"/>
      <c r="NYK31" s="116"/>
      <c r="NYL31" s="116"/>
      <c r="NYM31" s="116"/>
      <c r="NYN31" s="116"/>
      <c r="NYO31" s="116"/>
      <c r="NYP31" s="116"/>
      <c r="NYQ31" s="116"/>
      <c r="NYR31" s="116"/>
      <c r="NYS31" s="116"/>
      <c r="NYT31" s="116"/>
      <c r="NYU31" s="116"/>
      <c r="NYV31" s="116"/>
      <c r="NYW31" s="116"/>
      <c r="NYX31" s="116"/>
      <c r="NYY31" s="116"/>
      <c r="NYZ31" s="116"/>
      <c r="NZA31" s="116"/>
      <c r="NZB31" s="116"/>
      <c r="NZC31" s="116"/>
      <c r="NZD31" s="116"/>
      <c r="NZE31" s="116"/>
      <c r="NZF31" s="116"/>
      <c r="NZG31" s="116"/>
      <c r="NZH31" s="116"/>
      <c r="NZI31" s="116"/>
      <c r="NZJ31" s="116"/>
      <c r="NZK31" s="116"/>
      <c r="NZL31" s="116"/>
      <c r="NZM31" s="116"/>
      <c r="NZN31" s="116"/>
      <c r="NZO31" s="116"/>
      <c r="NZP31" s="116"/>
      <c r="NZQ31" s="116"/>
      <c r="NZR31" s="116"/>
      <c r="NZS31" s="116"/>
      <c r="NZT31" s="116"/>
      <c r="NZU31" s="116"/>
      <c r="NZV31" s="116"/>
      <c r="NZW31" s="116"/>
      <c r="NZX31" s="116"/>
      <c r="NZY31" s="116"/>
      <c r="NZZ31" s="116"/>
      <c r="OAA31" s="116"/>
      <c r="OAB31" s="116"/>
      <c r="OAC31" s="116"/>
      <c r="OAD31" s="116"/>
      <c r="OAE31" s="116"/>
      <c r="OAF31" s="116"/>
      <c r="OAG31" s="116"/>
      <c r="OAH31" s="116"/>
      <c r="OAI31" s="116"/>
      <c r="OAJ31" s="116"/>
      <c r="OAK31" s="116"/>
      <c r="OAL31" s="116"/>
      <c r="OAM31" s="116"/>
      <c r="OAN31" s="116"/>
      <c r="OAO31" s="116"/>
      <c r="OAP31" s="116"/>
      <c r="OAQ31" s="116"/>
      <c r="OAR31" s="116"/>
      <c r="OAS31" s="116"/>
      <c r="OAT31" s="116"/>
      <c r="OAU31" s="116"/>
      <c r="OAV31" s="116"/>
      <c r="OAW31" s="116"/>
      <c r="OAX31" s="116"/>
      <c r="OAY31" s="116"/>
      <c r="OAZ31" s="116"/>
      <c r="OBA31" s="116"/>
      <c r="OBB31" s="116"/>
      <c r="OBC31" s="116"/>
      <c r="OBD31" s="116"/>
      <c r="OBE31" s="116"/>
      <c r="OBF31" s="116"/>
      <c r="OBG31" s="116"/>
      <c r="OBH31" s="116"/>
      <c r="OBI31" s="116"/>
      <c r="OBJ31" s="116"/>
      <c r="OBK31" s="116"/>
      <c r="OBL31" s="116"/>
      <c r="OBM31" s="116"/>
      <c r="OBN31" s="116"/>
      <c r="OBO31" s="116"/>
      <c r="OBP31" s="116"/>
      <c r="OBQ31" s="116"/>
      <c r="OBR31" s="116"/>
      <c r="OBS31" s="116"/>
      <c r="OBT31" s="116"/>
      <c r="OBU31" s="116"/>
      <c r="OBV31" s="116"/>
      <c r="OBW31" s="116"/>
      <c r="OBX31" s="116"/>
      <c r="OBY31" s="116"/>
      <c r="OBZ31" s="116"/>
      <c r="OCA31" s="116"/>
      <c r="OCB31" s="116"/>
      <c r="OCC31" s="116"/>
      <c r="OCD31" s="116"/>
      <c r="OCE31" s="116"/>
      <c r="OCF31" s="116"/>
      <c r="OCG31" s="116"/>
      <c r="OCH31" s="116"/>
      <c r="OCI31" s="116"/>
      <c r="OCJ31" s="116"/>
      <c r="OCK31" s="116"/>
      <c r="OCL31" s="116"/>
      <c r="OCM31" s="116"/>
      <c r="OCN31" s="116"/>
      <c r="OCO31" s="116"/>
      <c r="OCP31" s="116"/>
      <c r="OCQ31" s="116"/>
      <c r="OCR31" s="116"/>
      <c r="OCS31" s="116"/>
      <c r="OCT31" s="116"/>
      <c r="OCU31" s="116"/>
      <c r="OCV31" s="116"/>
      <c r="OCW31" s="116"/>
      <c r="OCX31" s="116"/>
      <c r="OCY31" s="116"/>
      <c r="OCZ31" s="116"/>
      <c r="ODA31" s="116"/>
      <c r="ODB31" s="116"/>
      <c r="ODC31" s="116"/>
      <c r="ODD31" s="116"/>
      <c r="ODE31" s="116"/>
      <c r="ODF31" s="116"/>
      <c r="ODG31" s="116"/>
      <c r="ODH31" s="116"/>
      <c r="ODI31" s="116"/>
      <c r="ODJ31" s="116"/>
      <c r="ODK31" s="116"/>
      <c r="ODL31" s="116"/>
      <c r="ODM31" s="116"/>
      <c r="ODN31" s="116"/>
      <c r="ODO31" s="116"/>
      <c r="ODP31" s="116"/>
      <c r="ODQ31" s="116"/>
      <c r="ODR31" s="116"/>
      <c r="ODS31" s="116"/>
      <c r="ODT31" s="116"/>
      <c r="ODU31" s="116"/>
      <c r="ODV31" s="116"/>
      <c r="ODW31" s="116"/>
      <c r="ODX31" s="116"/>
      <c r="ODY31" s="116"/>
      <c r="ODZ31" s="116"/>
      <c r="OEA31" s="116"/>
      <c r="OEB31" s="116"/>
      <c r="OEC31" s="116"/>
      <c r="OED31" s="116"/>
      <c r="OEE31" s="116"/>
      <c r="OEF31" s="116"/>
      <c r="OEG31" s="116"/>
      <c r="OEH31" s="116"/>
      <c r="OEI31" s="116"/>
      <c r="OEJ31" s="116"/>
      <c r="OEK31" s="116"/>
      <c r="OEL31" s="116"/>
      <c r="OEM31" s="116"/>
      <c r="OEN31" s="116"/>
      <c r="OEO31" s="116"/>
      <c r="OEP31" s="116"/>
      <c r="OEQ31" s="116"/>
      <c r="OER31" s="116"/>
      <c r="OES31" s="116"/>
      <c r="OET31" s="116"/>
      <c r="OEU31" s="116"/>
      <c r="OEV31" s="116"/>
      <c r="OEW31" s="116"/>
      <c r="OEX31" s="116"/>
      <c r="OEY31" s="116"/>
      <c r="OEZ31" s="116"/>
      <c r="OFA31" s="116"/>
      <c r="OFB31" s="116"/>
      <c r="OFC31" s="116"/>
      <c r="OFD31" s="116"/>
      <c r="OFE31" s="116"/>
      <c r="OFF31" s="116"/>
      <c r="OFG31" s="116"/>
      <c r="OFH31" s="116"/>
      <c r="OFI31" s="116"/>
      <c r="OFJ31" s="116"/>
      <c r="OFK31" s="116"/>
      <c r="OFL31" s="116"/>
      <c r="OFM31" s="116"/>
      <c r="OFN31" s="116"/>
      <c r="OFO31" s="116"/>
      <c r="OFP31" s="116"/>
      <c r="OFQ31" s="116"/>
      <c r="OFR31" s="116"/>
      <c r="OFS31" s="116"/>
      <c r="OFT31" s="116"/>
      <c r="OFU31" s="116"/>
      <c r="OFV31" s="116"/>
      <c r="OFW31" s="116"/>
      <c r="OFX31" s="116"/>
      <c r="OFY31" s="116"/>
      <c r="OFZ31" s="116"/>
      <c r="OGA31" s="116"/>
      <c r="OGB31" s="116"/>
      <c r="OGC31" s="116"/>
      <c r="OGD31" s="116"/>
      <c r="OGE31" s="116"/>
      <c r="OGF31" s="116"/>
      <c r="OGG31" s="116"/>
      <c r="OGH31" s="116"/>
      <c r="OGI31" s="116"/>
      <c r="OGJ31" s="116"/>
      <c r="OGK31" s="116"/>
      <c r="OGL31" s="116"/>
      <c r="OGM31" s="116"/>
      <c r="OGN31" s="116"/>
      <c r="OGO31" s="116"/>
      <c r="OGP31" s="116"/>
      <c r="OGQ31" s="116"/>
      <c r="OGR31" s="116"/>
      <c r="OGS31" s="116"/>
      <c r="OGT31" s="116"/>
      <c r="OGU31" s="116"/>
      <c r="OGV31" s="116"/>
      <c r="OGW31" s="116"/>
      <c r="OGX31" s="116"/>
      <c r="OGY31" s="116"/>
      <c r="OGZ31" s="116"/>
      <c r="OHA31" s="116"/>
      <c r="OHB31" s="116"/>
      <c r="OHC31" s="116"/>
      <c r="OHD31" s="116"/>
      <c r="OHE31" s="116"/>
      <c r="OHF31" s="116"/>
      <c r="OHG31" s="116"/>
      <c r="OHH31" s="116"/>
      <c r="OHI31" s="116"/>
      <c r="OHJ31" s="116"/>
      <c r="OHK31" s="116"/>
      <c r="OHL31" s="116"/>
      <c r="OHM31" s="116"/>
      <c r="OHN31" s="116"/>
      <c r="OHO31" s="116"/>
      <c r="OHP31" s="116"/>
      <c r="OHQ31" s="116"/>
      <c r="OHR31" s="116"/>
      <c r="OHS31" s="116"/>
      <c r="OHT31" s="116"/>
      <c r="OHU31" s="116"/>
      <c r="OHV31" s="116"/>
      <c r="OHW31" s="116"/>
      <c r="OHX31" s="116"/>
      <c r="OHY31" s="116"/>
      <c r="OHZ31" s="116"/>
      <c r="OIA31" s="116"/>
      <c r="OIB31" s="116"/>
      <c r="OIC31" s="116"/>
      <c r="OID31" s="116"/>
      <c r="OIE31" s="116"/>
      <c r="OIF31" s="116"/>
      <c r="OIG31" s="116"/>
      <c r="OIH31" s="116"/>
      <c r="OII31" s="116"/>
      <c r="OIJ31" s="116"/>
      <c r="OIK31" s="116"/>
      <c r="OIL31" s="116"/>
      <c r="OIM31" s="116"/>
      <c r="OIN31" s="116"/>
      <c r="OIO31" s="116"/>
      <c r="OIP31" s="116"/>
      <c r="OIQ31" s="116"/>
      <c r="OIR31" s="116"/>
      <c r="OIS31" s="116"/>
      <c r="OIT31" s="116"/>
      <c r="OIU31" s="116"/>
      <c r="OIV31" s="116"/>
      <c r="OIW31" s="116"/>
      <c r="OIX31" s="116"/>
      <c r="OIY31" s="116"/>
      <c r="OIZ31" s="116"/>
      <c r="OJA31" s="116"/>
      <c r="OJB31" s="116"/>
      <c r="OJC31" s="116"/>
      <c r="OJD31" s="116"/>
      <c r="OJE31" s="116"/>
      <c r="OJF31" s="116"/>
      <c r="OJG31" s="116"/>
      <c r="OJH31" s="116"/>
      <c r="OJI31" s="116"/>
      <c r="OJJ31" s="116"/>
      <c r="OJK31" s="116"/>
      <c r="OJL31" s="116"/>
      <c r="OJM31" s="116"/>
      <c r="OJN31" s="116"/>
      <c r="OJO31" s="116"/>
      <c r="OJP31" s="116"/>
      <c r="OJQ31" s="116"/>
      <c r="OJR31" s="116"/>
      <c r="OJS31" s="116"/>
      <c r="OJT31" s="116"/>
      <c r="OJU31" s="116"/>
      <c r="OJV31" s="116"/>
      <c r="OJW31" s="116"/>
      <c r="OJX31" s="116"/>
      <c r="OJY31" s="116"/>
      <c r="OJZ31" s="116"/>
      <c r="OKA31" s="116"/>
      <c r="OKB31" s="116"/>
      <c r="OKC31" s="116"/>
      <c r="OKD31" s="116"/>
      <c r="OKE31" s="116"/>
      <c r="OKF31" s="116"/>
      <c r="OKG31" s="116"/>
      <c r="OKH31" s="116"/>
      <c r="OKI31" s="116"/>
      <c r="OKJ31" s="116"/>
      <c r="OKK31" s="116"/>
      <c r="OKL31" s="116"/>
      <c r="OKM31" s="116"/>
      <c r="OKN31" s="116"/>
      <c r="OKO31" s="116"/>
      <c r="OKP31" s="116"/>
      <c r="OKQ31" s="116"/>
      <c r="OKR31" s="116"/>
      <c r="OKS31" s="116"/>
      <c r="OKT31" s="116"/>
      <c r="OKU31" s="116"/>
      <c r="OKV31" s="116"/>
      <c r="OKW31" s="116"/>
      <c r="OKX31" s="116"/>
      <c r="OKY31" s="116"/>
      <c r="OKZ31" s="116"/>
      <c r="OLA31" s="116"/>
      <c r="OLB31" s="116"/>
      <c r="OLC31" s="116"/>
      <c r="OLD31" s="116"/>
      <c r="OLE31" s="116"/>
      <c r="OLF31" s="116"/>
      <c r="OLG31" s="116"/>
      <c r="OLH31" s="116"/>
      <c r="OLI31" s="116"/>
      <c r="OLJ31" s="116"/>
      <c r="OLK31" s="116"/>
      <c r="OLL31" s="116"/>
      <c r="OLM31" s="116"/>
      <c r="OLN31" s="116"/>
      <c r="OLO31" s="116"/>
      <c r="OLP31" s="116"/>
      <c r="OLQ31" s="116"/>
      <c r="OLR31" s="116"/>
      <c r="OLS31" s="116"/>
      <c r="OLT31" s="116"/>
      <c r="OLU31" s="116"/>
      <c r="OLV31" s="116"/>
      <c r="OLW31" s="116"/>
      <c r="OLX31" s="116"/>
      <c r="OLY31" s="116"/>
      <c r="OLZ31" s="116"/>
      <c r="OMA31" s="116"/>
      <c r="OMB31" s="116"/>
      <c r="OMC31" s="116"/>
      <c r="OMD31" s="116"/>
      <c r="OME31" s="116"/>
      <c r="OMF31" s="116"/>
      <c r="OMG31" s="116"/>
      <c r="OMH31" s="116"/>
      <c r="OMI31" s="116"/>
      <c r="OMJ31" s="116"/>
      <c r="OMK31" s="116"/>
      <c r="OML31" s="116"/>
      <c r="OMM31" s="116"/>
      <c r="OMN31" s="116"/>
      <c r="OMO31" s="116"/>
      <c r="OMP31" s="116"/>
      <c r="OMQ31" s="116"/>
      <c r="OMR31" s="116"/>
      <c r="OMS31" s="116"/>
      <c r="OMT31" s="116"/>
      <c r="OMU31" s="116"/>
      <c r="OMV31" s="116"/>
      <c r="OMW31" s="116"/>
      <c r="OMX31" s="116"/>
      <c r="OMY31" s="116"/>
      <c r="OMZ31" s="116"/>
      <c r="ONA31" s="116"/>
      <c r="ONB31" s="116"/>
      <c r="ONC31" s="116"/>
      <c r="OND31" s="116"/>
      <c r="ONE31" s="116"/>
      <c r="ONF31" s="116"/>
      <c r="ONG31" s="116"/>
      <c r="ONH31" s="116"/>
      <c r="ONI31" s="116"/>
      <c r="ONJ31" s="116"/>
      <c r="ONK31" s="116"/>
      <c r="ONL31" s="116"/>
      <c r="ONM31" s="116"/>
      <c r="ONN31" s="116"/>
      <c r="ONO31" s="116"/>
      <c r="ONP31" s="116"/>
      <c r="ONQ31" s="116"/>
      <c r="ONR31" s="116"/>
      <c r="ONS31" s="116"/>
      <c r="ONT31" s="116"/>
      <c r="ONU31" s="116"/>
      <c r="ONV31" s="116"/>
      <c r="ONW31" s="116"/>
      <c r="ONX31" s="116"/>
      <c r="ONY31" s="116"/>
      <c r="ONZ31" s="116"/>
      <c r="OOA31" s="116"/>
      <c r="OOB31" s="116"/>
      <c r="OOC31" s="116"/>
      <c r="OOD31" s="116"/>
      <c r="OOE31" s="116"/>
      <c r="OOF31" s="116"/>
      <c r="OOG31" s="116"/>
      <c r="OOH31" s="116"/>
      <c r="OOI31" s="116"/>
      <c r="OOJ31" s="116"/>
      <c r="OOK31" s="116"/>
      <c r="OOL31" s="116"/>
      <c r="OOM31" s="116"/>
      <c r="OON31" s="116"/>
      <c r="OOO31" s="116"/>
      <c r="OOP31" s="116"/>
      <c r="OOQ31" s="116"/>
      <c r="OOR31" s="116"/>
      <c r="OOS31" s="116"/>
      <c r="OOT31" s="116"/>
      <c r="OOU31" s="116"/>
      <c r="OOV31" s="116"/>
      <c r="OOW31" s="116"/>
      <c r="OOX31" s="116"/>
      <c r="OOY31" s="116"/>
      <c r="OOZ31" s="116"/>
      <c r="OPA31" s="116"/>
      <c r="OPB31" s="116"/>
      <c r="OPC31" s="116"/>
      <c r="OPD31" s="116"/>
      <c r="OPE31" s="116"/>
      <c r="OPF31" s="116"/>
      <c r="OPG31" s="116"/>
      <c r="OPH31" s="116"/>
      <c r="OPI31" s="116"/>
      <c r="OPJ31" s="116"/>
      <c r="OPK31" s="116"/>
      <c r="OPL31" s="116"/>
      <c r="OPM31" s="116"/>
      <c r="OPN31" s="116"/>
      <c r="OPO31" s="116"/>
      <c r="OPP31" s="116"/>
      <c r="OPQ31" s="116"/>
      <c r="OPR31" s="116"/>
      <c r="OPS31" s="116"/>
      <c r="OPT31" s="116"/>
      <c r="OPU31" s="116"/>
      <c r="OPV31" s="116"/>
      <c r="OPW31" s="116"/>
      <c r="OPX31" s="116"/>
      <c r="OPY31" s="116"/>
      <c r="OPZ31" s="116"/>
      <c r="OQA31" s="116"/>
      <c r="OQB31" s="116"/>
      <c r="OQC31" s="116"/>
      <c r="OQD31" s="116"/>
      <c r="OQE31" s="116"/>
      <c r="OQF31" s="116"/>
      <c r="OQG31" s="116"/>
      <c r="OQH31" s="116"/>
      <c r="OQI31" s="116"/>
      <c r="OQJ31" s="116"/>
      <c r="OQK31" s="116"/>
      <c r="OQL31" s="116"/>
      <c r="OQM31" s="116"/>
      <c r="OQN31" s="116"/>
      <c r="OQO31" s="116"/>
      <c r="OQP31" s="116"/>
      <c r="OQQ31" s="116"/>
      <c r="OQR31" s="116"/>
      <c r="OQS31" s="116"/>
      <c r="OQT31" s="116"/>
      <c r="OQU31" s="116"/>
      <c r="OQV31" s="116"/>
      <c r="OQW31" s="116"/>
      <c r="OQX31" s="116"/>
      <c r="OQY31" s="116"/>
      <c r="OQZ31" s="116"/>
      <c r="ORA31" s="116"/>
      <c r="ORB31" s="116"/>
      <c r="ORC31" s="116"/>
      <c r="ORD31" s="116"/>
      <c r="ORE31" s="116"/>
      <c r="ORF31" s="116"/>
      <c r="ORG31" s="116"/>
      <c r="ORH31" s="116"/>
      <c r="ORI31" s="116"/>
      <c r="ORJ31" s="116"/>
      <c r="ORK31" s="116"/>
      <c r="ORL31" s="116"/>
      <c r="ORM31" s="116"/>
      <c r="ORN31" s="116"/>
      <c r="ORO31" s="116"/>
      <c r="ORP31" s="116"/>
      <c r="ORQ31" s="116"/>
      <c r="ORR31" s="116"/>
      <c r="ORS31" s="116"/>
      <c r="ORT31" s="116"/>
      <c r="ORU31" s="116"/>
      <c r="ORV31" s="116"/>
      <c r="ORW31" s="116"/>
      <c r="ORX31" s="116"/>
      <c r="ORY31" s="116"/>
      <c r="ORZ31" s="116"/>
      <c r="OSA31" s="116"/>
      <c r="OSB31" s="116"/>
      <c r="OSC31" s="116"/>
      <c r="OSD31" s="116"/>
      <c r="OSE31" s="116"/>
      <c r="OSF31" s="116"/>
      <c r="OSG31" s="116"/>
      <c r="OSH31" s="116"/>
      <c r="OSI31" s="116"/>
      <c r="OSJ31" s="116"/>
      <c r="OSK31" s="116"/>
      <c r="OSL31" s="116"/>
      <c r="OSM31" s="116"/>
      <c r="OSN31" s="116"/>
      <c r="OSO31" s="116"/>
      <c r="OSP31" s="116"/>
      <c r="OSQ31" s="116"/>
      <c r="OSR31" s="116"/>
      <c r="OSS31" s="116"/>
      <c r="OST31" s="116"/>
      <c r="OSU31" s="116"/>
      <c r="OSV31" s="116"/>
      <c r="OSW31" s="116"/>
      <c r="OSX31" s="116"/>
      <c r="OSY31" s="116"/>
      <c r="OSZ31" s="116"/>
      <c r="OTA31" s="116"/>
      <c r="OTB31" s="116"/>
      <c r="OTC31" s="116"/>
      <c r="OTD31" s="116"/>
      <c r="OTE31" s="116"/>
      <c r="OTF31" s="116"/>
      <c r="OTG31" s="116"/>
      <c r="OTH31" s="116"/>
      <c r="OTI31" s="116"/>
      <c r="OTJ31" s="116"/>
      <c r="OTK31" s="116"/>
      <c r="OTL31" s="116"/>
      <c r="OTM31" s="116"/>
      <c r="OTN31" s="116"/>
      <c r="OTO31" s="116"/>
      <c r="OTP31" s="116"/>
      <c r="OTQ31" s="116"/>
      <c r="OTR31" s="116"/>
      <c r="OTS31" s="116"/>
      <c r="OTT31" s="116"/>
      <c r="OTU31" s="116"/>
      <c r="OTV31" s="116"/>
      <c r="OTW31" s="116"/>
      <c r="OTX31" s="116"/>
      <c r="OTY31" s="116"/>
      <c r="OTZ31" s="116"/>
      <c r="OUA31" s="116"/>
      <c r="OUB31" s="116"/>
      <c r="OUC31" s="116"/>
      <c r="OUD31" s="116"/>
      <c r="OUE31" s="116"/>
      <c r="OUF31" s="116"/>
      <c r="OUG31" s="116"/>
      <c r="OUH31" s="116"/>
      <c r="OUI31" s="116"/>
      <c r="OUJ31" s="116"/>
      <c r="OUK31" s="116"/>
      <c r="OUL31" s="116"/>
      <c r="OUM31" s="116"/>
      <c r="OUN31" s="116"/>
      <c r="OUO31" s="116"/>
      <c r="OUP31" s="116"/>
      <c r="OUQ31" s="116"/>
      <c r="OUR31" s="116"/>
      <c r="OUS31" s="116"/>
      <c r="OUT31" s="116"/>
      <c r="OUU31" s="116"/>
      <c r="OUV31" s="116"/>
      <c r="OUW31" s="116"/>
      <c r="OUX31" s="116"/>
      <c r="OUY31" s="116"/>
      <c r="OUZ31" s="116"/>
      <c r="OVA31" s="116"/>
      <c r="OVB31" s="116"/>
      <c r="OVC31" s="116"/>
      <c r="OVD31" s="116"/>
      <c r="OVE31" s="116"/>
      <c r="OVF31" s="116"/>
      <c r="OVG31" s="116"/>
      <c r="OVH31" s="116"/>
      <c r="OVI31" s="116"/>
      <c r="OVJ31" s="116"/>
      <c r="OVK31" s="116"/>
      <c r="OVL31" s="116"/>
      <c r="OVM31" s="116"/>
      <c r="OVN31" s="116"/>
      <c r="OVO31" s="116"/>
      <c r="OVP31" s="116"/>
      <c r="OVQ31" s="116"/>
      <c r="OVR31" s="116"/>
      <c r="OVS31" s="116"/>
      <c r="OVT31" s="116"/>
      <c r="OVU31" s="116"/>
      <c r="OVV31" s="116"/>
      <c r="OVW31" s="116"/>
      <c r="OVX31" s="116"/>
      <c r="OVY31" s="116"/>
      <c r="OVZ31" s="116"/>
      <c r="OWA31" s="116"/>
      <c r="OWB31" s="116"/>
      <c r="OWC31" s="116"/>
      <c r="OWD31" s="116"/>
      <c r="OWE31" s="116"/>
      <c r="OWF31" s="116"/>
      <c r="OWG31" s="116"/>
      <c r="OWH31" s="116"/>
      <c r="OWI31" s="116"/>
      <c r="OWJ31" s="116"/>
      <c r="OWK31" s="116"/>
      <c r="OWL31" s="116"/>
      <c r="OWM31" s="116"/>
      <c r="OWN31" s="116"/>
      <c r="OWO31" s="116"/>
      <c r="OWP31" s="116"/>
      <c r="OWQ31" s="116"/>
      <c r="OWR31" s="116"/>
      <c r="OWS31" s="116"/>
      <c r="OWT31" s="116"/>
      <c r="OWU31" s="116"/>
      <c r="OWV31" s="116"/>
      <c r="OWW31" s="116"/>
      <c r="OWX31" s="116"/>
      <c r="OWY31" s="116"/>
      <c r="OWZ31" s="116"/>
      <c r="OXA31" s="116"/>
      <c r="OXB31" s="116"/>
      <c r="OXC31" s="116"/>
      <c r="OXD31" s="116"/>
      <c r="OXE31" s="116"/>
      <c r="OXF31" s="116"/>
      <c r="OXG31" s="116"/>
      <c r="OXH31" s="116"/>
      <c r="OXI31" s="116"/>
      <c r="OXJ31" s="116"/>
      <c r="OXK31" s="116"/>
      <c r="OXL31" s="116"/>
      <c r="OXM31" s="116"/>
      <c r="OXN31" s="116"/>
      <c r="OXO31" s="116"/>
      <c r="OXP31" s="116"/>
      <c r="OXQ31" s="116"/>
      <c r="OXR31" s="116"/>
      <c r="OXS31" s="116"/>
      <c r="OXT31" s="116"/>
      <c r="OXU31" s="116"/>
      <c r="OXV31" s="116"/>
      <c r="OXW31" s="116"/>
      <c r="OXX31" s="116"/>
      <c r="OXY31" s="116"/>
      <c r="OXZ31" s="116"/>
      <c r="OYA31" s="116"/>
      <c r="OYB31" s="116"/>
      <c r="OYC31" s="116"/>
      <c r="OYD31" s="116"/>
      <c r="OYE31" s="116"/>
      <c r="OYF31" s="116"/>
      <c r="OYG31" s="116"/>
      <c r="OYH31" s="116"/>
      <c r="OYI31" s="116"/>
      <c r="OYJ31" s="116"/>
      <c r="OYK31" s="116"/>
      <c r="OYL31" s="116"/>
      <c r="OYM31" s="116"/>
      <c r="OYN31" s="116"/>
      <c r="OYO31" s="116"/>
      <c r="OYP31" s="116"/>
      <c r="OYQ31" s="116"/>
      <c r="OYR31" s="116"/>
      <c r="OYS31" s="116"/>
      <c r="OYT31" s="116"/>
      <c r="OYU31" s="116"/>
      <c r="OYV31" s="116"/>
      <c r="OYW31" s="116"/>
      <c r="OYX31" s="116"/>
      <c r="OYY31" s="116"/>
      <c r="OYZ31" s="116"/>
      <c r="OZA31" s="116"/>
      <c r="OZB31" s="116"/>
      <c r="OZC31" s="116"/>
      <c r="OZD31" s="116"/>
      <c r="OZE31" s="116"/>
      <c r="OZF31" s="116"/>
      <c r="OZG31" s="116"/>
      <c r="OZH31" s="116"/>
      <c r="OZI31" s="116"/>
      <c r="OZJ31" s="116"/>
      <c r="OZK31" s="116"/>
      <c r="OZL31" s="116"/>
      <c r="OZM31" s="116"/>
      <c r="OZN31" s="116"/>
      <c r="OZO31" s="116"/>
      <c r="OZP31" s="116"/>
      <c r="OZQ31" s="116"/>
      <c r="OZR31" s="116"/>
      <c r="OZS31" s="116"/>
      <c r="OZT31" s="116"/>
      <c r="OZU31" s="116"/>
      <c r="OZV31" s="116"/>
      <c r="OZW31" s="116"/>
      <c r="OZX31" s="116"/>
      <c r="OZY31" s="116"/>
      <c r="OZZ31" s="116"/>
      <c r="PAA31" s="116"/>
      <c r="PAB31" s="116"/>
      <c r="PAC31" s="116"/>
      <c r="PAD31" s="116"/>
      <c r="PAE31" s="116"/>
      <c r="PAF31" s="116"/>
      <c r="PAG31" s="116"/>
      <c r="PAH31" s="116"/>
      <c r="PAI31" s="116"/>
      <c r="PAJ31" s="116"/>
      <c r="PAK31" s="116"/>
      <c r="PAL31" s="116"/>
      <c r="PAM31" s="116"/>
      <c r="PAN31" s="116"/>
      <c r="PAO31" s="116"/>
      <c r="PAP31" s="116"/>
      <c r="PAQ31" s="116"/>
      <c r="PAR31" s="116"/>
      <c r="PAS31" s="116"/>
      <c r="PAT31" s="116"/>
      <c r="PAU31" s="116"/>
      <c r="PAV31" s="116"/>
      <c r="PAW31" s="116"/>
      <c r="PAX31" s="116"/>
      <c r="PAY31" s="116"/>
      <c r="PAZ31" s="116"/>
      <c r="PBA31" s="116"/>
      <c r="PBB31" s="116"/>
      <c r="PBC31" s="116"/>
      <c r="PBD31" s="116"/>
      <c r="PBE31" s="116"/>
      <c r="PBF31" s="116"/>
      <c r="PBG31" s="116"/>
      <c r="PBH31" s="116"/>
      <c r="PBI31" s="116"/>
      <c r="PBJ31" s="116"/>
      <c r="PBK31" s="116"/>
      <c r="PBL31" s="116"/>
      <c r="PBM31" s="116"/>
      <c r="PBN31" s="116"/>
      <c r="PBO31" s="116"/>
      <c r="PBP31" s="116"/>
      <c r="PBQ31" s="116"/>
      <c r="PBR31" s="116"/>
      <c r="PBS31" s="116"/>
      <c r="PBT31" s="116"/>
      <c r="PBU31" s="116"/>
      <c r="PBV31" s="116"/>
      <c r="PBW31" s="116"/>
      <c r="PBX31" s="116"/>
      <c r="PBY31" s="116"/>
      <c r="PBZ31" s="116"/>
      <c r="PCA31" s="116"/>
      <c r="PCB31" s="116"/>
      <c r="PCC31" s="116"/>
      <c r="PCD31" s="116"/>
      <c r="PCE31" s="116"/>
      <c r="PCF31" s="116"/>
      <c r="PCG31" s="116"/>
      <c r="PCH31" s="116"/>
      <c r="PCI31" s="116"/>
      <c r="PCJ31" s="116"/>
      <c r="PCK31" s="116"/>
      <c r="PCL31" s="116"/>
      <c r="PCM31" s="116"/>
      <c r="PCN31" s="116"/>
      <c r="PCO31" s="116"/>
      <c r="PCP31" s="116"/>
      <c r="PCQ31" s="116"/>
      <c r="PCR31" s="116"/>
      <c r="PCS31" s="116"/>
      <c r="PCT31" s="116"/>
      <c r="PCU31" s="116"/>
      <c r="PCV31" s="116"/>
      <c r="PCW31" s="116"/>
      <c r="PCX31" s="116"/>
      <c r="PCY31" s="116"/>
      <c r="PCZ31" s="116"/>
      <c r="PDA31" s="116"/>
      <c r="PDB31" s="116"/>
      <c r="PDC31" s="116"/>
      <c r="PDD31" s="116"/>
      <c r="PDE31" s="116"/>
      <c r="PDF31" s="116"/>
      <c r="PDG31" s="116"/>
      <c r="PDH31" s="116"/>
      <c r="PDI31" s="116"/>
      <c r="PDJ31" s="116"/>
      <c r="PDK31" s="116"/>
      <c r="PDL31" s="116"/>
      <c r="PDM31" s="116"/>
      <c r="PDN31" s="116"/>
      <c r="PDO31" s="116"/>
      <c r="PDP31" s="116"/>
      <c r="PDQ31" s="116"/>
      <c r="PDR31" s="116"/>
      <c r="PDS31" s="116"/>
      <c r="PDT31" s="116"/>
      <c r="PDU31" s="116"/>
      <c r="PDV31" s="116"/>
      <c r="PDW31" s="116"/>
      <c r="PDX31" s="116"/>
      <c r="PDY31" s="116"/>
      <c r="PDZ31" s="116"/>
      <c r="PEA31" s="116"/>
      <c r="PEB31" s="116"/>
      <c r="PEC31" s="116"/>
      <c r="PED31" s="116"/>
      <c r="PEE31" s="116"/>
      <c r="PEF31" s="116"/>
      <c r="PEG31" s="116"/>
      <c r="PEH31" s="116"/>
      <c r="PEI31" s="116"/>
      <c r="PEJ31" s="116"/>
      <c r="PEK31" s="116"/>
      <c r="PEL31" s="116"/>
      <c r="PEM31" s="116"/>
      <c r="PEN31" s="116"/>
      <c r="PEO31" s="116"/>
      <c r="PEP31" s="116"/>
      <c r="PEQ31" s="116"/>
      <c r="PER31" s="116"/>
      <c r="PES31" s="116"/>
      <c r="PET31" s="116"/>
      <c r="PEU31" s="116"/>
      <c r="PEV31" s="116"/>
      <c r="PEW31" s="116"/>
      <c r="PEX31" s="116"/>
      <c r="PEY31" s="116"/>
      <c r="PEZ31" s="116"/>
      <c r="PFA31" s="116"/>
      <c r="PFB31" s="116"/>
      <c r="PFC31" s="116"/>
      <c r="PFD31" s="116"/>
      <c r="PFE31" s="116"/>
      <c r="PFF31" s="116"/>
      <c r="PFG31" s="116"/>
      <c r="PFH31" s="116"/>
      <c r="PFI31" s="116"/>
      <c r="PFJ31" s="116"/>
      <c r="PFK31" s="116"/>
      <c r="PFL31" s="116"/>
      <c r="PFM31" s="116"/>
      <c r="PFN31" s="116"/>
      <c r="PFO31" s="116"/>
      <c r="PFP31" s="116"/>
      <c r="PFQ31" s="116"/>
      <c r="PFR31" s="116"/>
      <c r="PFS31" s="116"/>
      <c r="PFT31" s="116"/>
      <c r="PFU31" s="116"/>
      <c r="PFV31" s="116"/>
      <c r="PFW31" s="116"/>
      <c r="PFX31" s="116"/>
      <c r="PFY31" s="116"/>
      <c r="PFZ31" s="116"/>
      <c r="PGA31" s="116"/>
      <c r="PGB31" s="116"/>
      <c r="PGC31" s="116"/>
      <c r="PGD31" s="116"/>
      <c r="PGE31" s="116"/>
      <c r="PGF31" s="116"/>
      <c r="PGG31" s="116"/>
      <c r="PGH31" s="116"/>
      <c r="PGI31" s="116"/>
      <c r="PGJ31" s="116"/>
      <c r="PGK31" s="116"/>
      <c r="PGL31" s="116"/>
      <c r="PGM31" s="116"/>
      <c r="PGN31" s="116"/>
      <c r="PGO31" s="116"/>
      <c r="PGP31" s="116"/>
      <c r="PGQ31" s="116"/>
      <c r="PGR31" s="116"/>
      <c r="PGS31" s="116"/>
      <c r="PGT31" s="116"/>
      <c r="PGU31" s="116"/>
      <c r="PGV31" s="116"/>
      <c r="PGW31" s="116"/>
      <c r="PGX31" s="116"/>
      <c r="PGY31" s="116"/>
      <c r="PGZ31" s="116"/>
      <c r="PHA31" s="116"/>
      <c r="PHB31" s="116"/>
      <c r="PHC31" s="116"/>
      <c r="PHD31" s="116"/>
      <c r="PHE31" s="116"/>
      <c r="PHF31" s="116"/>
      <c r="PHG31" s="116"/>
      <c r="PHH31" s="116"/>
      <c r="PHI31" s="116"/>
      <c r="PHJ31" s="116"/>
      <c r="PHK31" s="116"/>
      <c r="PHL31" s="116"/>
      <c r="PHM31" s="116"/>
      <c r="PHN31" s="116"/>
      <c r="PHO31" s="116"/>
      <c r="PHP31" s="116"/>
      <c r="PHQ31" s="116"/>
      <c r="PHR31" s="116"/>
      <c r="PHS31" s="116"/>
      <c r="PHT31" s="116"/>
      <c r="PHU31" s="116"/>
      <c r="PHV31" s="116"/>
      <c r="PHW31" s="116"/>
      <c r="PHX31" s="116"/>
      <c r="PHY31" s="116"/>
      <c r="PHZ31" s="116"/>
      <c r="PIA31" s="116"/>
      <c r="PIB31" s="116"/>
      <c r="PIC31" s="116"/>
      <c r="PID31" s="116"/>
      <c r="PIE31" s="116"/>
      <c r="PIF31" s="116"/>
      <c r="PIG31" s="116"/>
      <c r="PIH31" s="116"/>
      <c r="PII31" s="116"/>
      <c r="PIJ31" s="116"/>
      <c r="PIK31" s="116"/>
      <c r="PIL31" s="116"/>
      <c r="PIM31" s="116"/>
      <c r="PIN31" s="116"/>
      <c r="PIO31" s="116"/>
      <c r="PIP31" s="116"/>
      <c r="PIQ31" s="116"/>
      <c r="PIR31" s="116"/>
      <c r="PIS31" s="116"/>
      <c r="PIT31" s="116"/>
      <c r="PIU31" s="116"/>
      <c r="PIV31" s="116"/>
      <c r="PIW31" s="116"/>
      <c r="PIX31" s="116"/>
      <c r="PIY31" s="116"/>
      <c r="PIZ31" s="116"/>
      <c r="PJA31" s="116"/>
      <c r="PJB31" s="116"/>
      <c r="PJC31" s="116"/>
      <c r="PJD31" s="116"/>
      <c r="PJE31" s="116"/>
      <c r="PJF31" s="116"/>
      <c r="PJG31" s="116"/>
      <c r="PJH31" s="116"/>
      <c r="PJI31" s="116"/>
      <c r="PJJ31" s="116"/>
      <c r="PJK31" s="116"/>
      <c r="PJL31" s="116"/>
      <c r="PJM31" s="116"/>
      <c r="PJN31" s="116"/>
      <c r="PJO31" s="116"/>
      <c r="PJP31" s="116"/>
      <c r="PJQ31" s="116"/>
      <c r="PJR31" s="116"/>
      <c r="PJS31" s="116"/>
      <c r="PJT31" s="116"/>
      <c r="PJU31" s="116"/>
      <c r="PJV31" s="116"/>
      <c r="PJW31" s="116"/>
      <c r="PJX31" s="116"/>
      <c r="PJY31" s="116"/>
      <c r="PJZ31" s="116"/>
      <c r="PKA31" s="116"/>
      <c r="PKB31" s="116"/>
      <c r="PKC31" s="116"/>
      <c r="PKD31" s="116"/>
      <c r="PKE31" s="116"/>
      <c r="PKF31" s="116"/>
      <c r="PKG31" s="116"/>
      <c r="PKH31" s="116"/>
      <c r="PKI31" s="116"/>
      <c r="PKJ31" s="116"/>
      <c r="PKK31" s="116"/>
      <c r="PKL31" s="116"/>
      <c r="PKM31" s="116"/>
      <c r="PKN31" s="116"/>
      <c r="PKO31" s="116"/>
      <c r="PKP31" s="116"/>
      <c r="PKQ31" s="116"/>
      <c r="PKR31" s="116"/>
      <c r="PKS31" s="116"/>
      <c r="PKT31" s="116"/>
      <c r="PKU31" s="116"/>
      <c r="PKV31" s="116"/>
      <c r="PKW31" s="116"/>
      <c r="PKX31" s="116"/>
      <c r="PKY31" s="116"/>
      <c r="PKZ31" s="116"/>
      <c r="PLA31" s="116"/>
      <c r="PLB31" s="116"/>
      <c r="PLC31" s="116"/>
      <c r="PLD31" s="116"/>
      <c r="PLE31" s="116"/>
      <c r="PLF31" s="116"/>
      <c r="PLG31" s="116"/>
      <c r="PLH31" s="116"/>
      <c r="PLI31" s="116"/>
      <c r="PLJ31" s="116"/>
      <c r="PLK31" s="116"/>
      <c r="PLL31" s="116"/>
      <c r="PLM31" s="116"/>
      <c r="PLN31" s="116"/>
      <c r="PLO31" s="116"/>
      <c r="PLP31" s="116"/>
      <c r="PLQ31" s="116"/>
      <c r="PLR31" s="116"/>
      <c r="PLS31" s="116"/>
      <c r="PLT31" s="116"/>
      <c r="PLU31" s="116"/>
      <c r="PLV31" s="116"/>
      <c r="PLW31" s="116"/>
      <c r="PLX31" s="116"/>
      <c r="PLY31" s="116"/>
      <c r="PLZ31" s="116"/>
      <c r="PMA31" s="116"/>
      <c r="PMB31" s="116"/>
      <c r="PMC31" s="116"/>
      <c r="PMD31" s="116"/>
      <c r="PME31" s="116"/>
      <c r="PMF31" s="116"/>
      <c r="PMG31" s="116"/>
      <c r="PMH31" s="116"/>
      <c r="PMI31" s="116"/>
      <c r="PMJ31" s="116"/>
      <c r="PMK31" s="116"/>
      <c r="PML31" s="116"/>
      <c r="PMM31" s="116"/>
      <c r="PMN31" s="116"/>
      <c r="PMO31" s="116"/>
      <c r="PMP31" s="116"/>
      <c r="PMQ31" s="116"/>
      <c r="PMR31" s="116"/>
      <c r="PMS31" s="116"/>
      <c r="PMT31" s="116"/>
      <c r="PMU31" s="116"/>
      <c r="PMV31" s="116"/>
      <c r="PMW31" s="116"/>
      <c r="PMX31" s="116"/>
      <c r="PMY31" s="116"/>
      <c r="PMZ31" s="116"/>
      <c r="PNA31" s="116"/>
      <c r="PNB31" s="116"/>
      <c r="PNC31" s="116"/>
      <c r="PND31" s="116"/>
      <c r="PNE31" s="116"/>
      <c r="PNF31" s="116"/>
      <c r="PNG31" s="116"/>
      <c r="PNH31" s="116"/>
      <c r="PNI31" s="116"/>
      <c r="PNJ31" s="116"/>
      <c r="PNK31" s="116"/>
      <c r="PNL31" s="116"/>
      <c r="PNM31" s="116"/>
      <c r="PNN31" s="116"/>
      <c r="PNO31" s="116"/>
      <c r="PNP31" s="116"/>
      <c r="PNQ31" s="116"/>
      <c r="PNR31" s="116"/>
      <c r="PNS31" s="116"/>
      <c r="PNT31" s="116"/>
      <c r="PNU31" s="116"/>
      <c r="PNV31" s="116"/>
      <c r="PNW31" s="116"/>
      <c r="PNX31" s="116"/>
      <c r="PNY31" s="116"/>
      <c r="PNZ31" s="116"/>
      <c r="POA31" s="116"/>
      <c r="POB31" s="116"/>
      <c r="POC31" s="116"/>
      <c r="POD31" s="116"/>
      <c r="POE31" s="116"/>
      <c r="POF31" s="116"/>
      <c r="POG31" s="116"/>
      <c r="POH31" s="116"/>
      <c r="POI31" s="116"/>
      <c r="POJ31" s="116"/>
      <c r="POK31" s="116"/>
      <c r="POL31" s="116"/>
      <c r="POM31" s="116"/>
      <c r="PON31" s="116"/>
      <c r="POO31" s="116"/>
      <c r="POP31" s="116"/>
      <c r="POQ31" s="116"/>
      <c r="POR31" s="116"/>
      <c r="POS31" s="116"/>
      <c r="POT31" s="116"/>
      <c r="POU31" s="116"/>
      <c r="POV31" s="116"/>
      <c r="POW31" s="116"/>
      <c r="POX31" s="116"/>
      <c r="POY31" s="116"/>
      <c r="POZ31" s="116"/>
      <c r="PPA31" s="116"/>
      <c r="PPB31" s="116"/>
      <c r="PPC31" s="116"/>
      <c r="PPD31" s="116"/>
      <c r="PPE31" s="116"/>
      <c r="PPF31" s="116"/>
      <c r="PPG31" s="116"/>
      <c r="PPH31" s="116"/>
      <c r="PPI31" s="116"/>
      <c r="PPJ31" s="116"/>
      <c r="PPK31" s="116"/>
      <c r="PPL31" s="116"/>
      <c r="PPM31" s="116"/>
      <c r="PPN31" s="116"/>
      <c r="PPO31" s="116"/>
      <c r="PPP31" s="116"/>
      <c r="PPQ31" s="116"/>
      <c r="PPR31" s="116"/>
      <c r="PPS31" s="116"/>
      <c r="PPT31" s="116"/>
      <c r="PPU31" s="116"/>
      <c r="PPV31" s="116"/>
      <c r="PPW31" s="116"/>
      <c r="PPX31" s="116"/>
      <c r="PPY31" s="116"/>
      <c r="PPZ31" s="116"/>
      <c r="PQA31" s="116"/>
      <c r="PQB31" s="116"/>
      <c r="PQC31" s="116"/>
      <c r="PQD31" s="116"/>
      <c r="PQE31" s="116"/>
      <c r="PQF31" s="116"/>
      <c r="PQG31" s="116"/>
      <c r="PQH31" s="116"/>
      <c r="PQI31" s="116"/>
      <c r="PQJ31" s="116"/>
      <c r="PQK31" s="116"/>
      <c r="PQL31" s="116"/>
      <c r="PQM31" s="116"/>
      <c r="PQN31" s="116"/>
      <c r="PQO31" s="116"/>
      <c r="PQP31" s="116"/>
      <c r="PQQ31" s="116"/>
      <c r="PQR31" s="116"/>
      <c r="PQS31" s="116"/>
      <c r="PQT31" s="116"/>
      <c r="PQU31" s="116"/>
      <c r="PQV31" s="116"/>
      <c r="PQW31" s="116"/>
      <c r="PQX31" s="116"/>
      <c r="PQY31" s="116"/>
      <c r="PQZ31" s="116"/>
      <c r="PRA31" s="116"/>
      <c r="PRB31" s="116"/>
      <c r="PRC31" s="116"/>
      <c r="PRD31" s="116"/>
      <c r="PRE31" s="116"/>
      <c r="PRF31" s="116"/>
      <c r="PRG31" s="116"/>
      <c r="PRH31" s="116"/>
      <c r="PRI31" s="116"/>
      <c r="PRJ31" s="116"/>
      <c r="PRK31" s="116"/>
      <c r="PRL31" s="116"/>
      <c r="PRM31" s="116"/>
      <c r="PRN31" s="116"/>
      <c r="PRO31" s="116"/>
      <c r="PRP31" s="116"/>
      <c r="PRQ31" s="116"/>
      <c r="PRR31" s="116"/>
      <c r="PRS31" s="116"/>
      <c r="PRT31" s="116"/>
      <c r="PRU31" s="116"/>
      <c r="PRV31" s="116"/>
      <c r="PRW31" s="116"/>
      <c r="PRX31" s="116"/>
      <c r="PRY31" s="116"/>
      <c r="PRZ31" s="116"/>
      <c r="PSA31" s="116"/>
      <c r="PSB31" s="116"/>
      <c r="PSC31" s="116"/>
      <c r="PSD31" s="116"/>
      <c r="PSE31" s="116"/>
      <c r="PSF31" s="116"/>
      <c r="PSG31" s="116"/>
      <c r="PSH31" s="116"/>
      <c r="PSI31" s="116"/>
      <c r="PSJ31" s="116"/>
      <c r="PSK31" s="116"/>
      <c r="PSL31" s="116"/>
      <c r="PSM31" s="116"/>
      <c r="PSN31" s="116"/>
      <c r="PSO31" s="116"/>
      <c r="PSP31" s="116"/>
      <c r="PSQ31" s="116"/>
      <c r="PSR31" s="116"/>
      <c r="PSS31" s="116"/>
      <c r="PST31" s="116"/>
      <c r="PSU31" s="116"/>
      <c r="PSV31" s="116"/>
      <c r="PSW31" s="116"/>
      <c r="PSX31" s="116"/>
      <c r="PSY31" s="116"/>
      <c r="PSZ31" s="116"/>
      <c r="PTA31" s="116"/>
      <c r="PTB31" s="116"/>
      <c r="PTC31" s="116"/>
      <c r="PTD31" s="116"/>
      <c r="PTE31" s="116"/>
      <c r="PTF31" s="116"/>
      <c r="PTG31" s="116"/>
      <c r="PTH31" s="116"/>
      <c r="PTI31" s="116"/>
      <c r="PTJ31" s="116"/>
      <c r="PTK31" s="116"/>
      <c r="PTL31" s="116"/>
      <c r="PTM31" s="116"/>
      <c r="PTN31" s="116"/>
      <c r="PTO31" s="116"/>
      <c r="PTP31" s="116"/>
      <c r="PTQ31" s="116"/>
      <c r="PTR31" s="116"/>
      <c r="PTS31" s="116"/>
      <c r="PTT31" s="116"/>
      <c r="PTU31" s="116"/>
      <c r="PTV31" s="116"/>
      <c r="PTW31" s="116"/>
      <c r="PTX31" s="116"/>
      <c r="PTY31" s="116"/>
      <c r="PTZ31" s="116"/>
      <c r="PUA31" s="116"/>
      <c r="PUB31" s="116"/>
      <c r="PUC31" s="116"/>
      <c r="PUD31" s="116"/>
      <c r="PUE31" s="116"/>
      <c r="PUF31" s="116"/>
      <c r="PUG31" s="116"/>
      <c r="PUH31" s="116"/>
      <c r="PUI31" s="116"/>
      <c r="PUJ31" s="116"/>
      <c r="PUK31" s="116"/>
      <c r="PUL31" s="116"/>
      <c r="PUM31" s="116"/>
      <c r="PUN31" s="116"/>
      <c r="PUO31" s="116"/>
      <c r="PUP31" s="116"/>
      <c r="PUQ31" s="116"/>
      <c r="PUR31" s="116"/>
      <c r="PUS31" s="116"/>
      <c r="PUT31" s="116"/>
      <c r="PUU31" s="116"/>
      <c r="PUV31" s="116"/>
      <c r="PUW31" s="116"/>
      <c r="PUX31" s="116"/>
      <c r="PUY31" s="116"/>
      <c r="PUZ31" s="116"/>
      <c r="PVA31" s="116"/>
      <c r="PVB31" s="116"/>
      <c r="PVC31" s="116"/>
      <c r="PVD31" s="116"/>
      <c r="PVE31" s="116"/>
      <c r="PVF31" s="116"/>
      <c r="PVG31" s="116"/>
      <c r="PVH31" s="116"/>
      <c r="PVI31" s="116"/>
      <c r="PVJ31" s="116"/>
      <c r="PVK31" s="116"/>
      <c r="PVL31" s="116"/>
      <c r="PVM31" s="116"/>
      <c r="PVN31" s="116"/>
      <c r="PVO31" s="116"/>
      <c r="PVP31" s="116"/>
      <c r="PVQ31" s="116"/>
      <c r="PVR31" s="116"/>
      <c r="PVS31" s="116"/>
      <c r="PVT31" s="116"/>
      <c r="PVU31" s="116"/>
      <c r="PVV31" s="116"/>
      <c r="PVW31" s="116"/>
      <c r="PVX31" s="116"/>
      <c r="PVY31" s="116"/>
      <c r="PVZ31" s="116"/>
      <c r="PWA31" s="116"/>
      <c r="PWB31" s="116"/>
      <c r="PWC31" s="116"/>
      <c r="PWD31" s="116"/>
      <c r="PWE31" s="116"/>
      <c r="PWF31" s="116"/>
      <c r="PWG31" s="116"/>
      <c r="PWH31" s="116"/>
      <c r="PWI31" s="116"/>
      <c r="PWJ31" s="116"/>
      <c r="PWK31" s="116"/>
      <c r="PWL31" s="116"/>
      <c r="PWM31" s="116"/>
      <c r="PWN31" s="116"/>
      <c r="PWO31" s="116"/>
      <c r="PWP31" s="116"/>
      <c r="PWQ31" s="116"/>
      <c r="PWR31" s="116"/>
      <c r="PWS31" s="116"/>
      <c r="PWT31" s="116"/>
      <c r="PWU31" s="116"/>
      <c r="PWV31" s="116"/>
      <c r="PWW31" s="116"/>
      <c r="PWX31" s="116"/>
      <c r="PWY31" s="116"/>
      <c r="PWZ31" s="116"/>
      <c r="PXA31" s="116"/>
      <c r="PXB31" s="116"/>
      <c r="PXC31" s="116"/>
      <c r="PXD31" s="116"/>
      <c r="PXE31" s="116"/>
      <c r="PXF31" s="116"/>
      <c r="PXG31" s="116"/>
      <c r="PXH31" s="116"/>
      <c r="PXI31" s="116"/>
      <c r="PXJ31" s="116"/>
      <c r="PXK31" s="116"/>
      <c r="PXL31" s="116"/>
      <c r="PXM31" s="116"/>
      <c r="PXN31" s="116"/>
      <c r="PXO31" s="116"/>
      <c r="PXP31" s="116"/>
      <c r="PXQ31" s="116"/>
      <c r="PXR31" s="116"/>
      <c r="PXS31" s="116"/>
      <c r="PXT31" s="116"/>
      <c r="PXU31" s="116"/>
      <c r="PXV31" s="116"/>
      <c r="PXW31" s="116"/>
      <c r="PXX31" s="116"/>
      <c r="PXY31" s="116"/>
      <c r="PXZ31" s="116"/>
      <c r="PYA31" s="116"/>
      <c r="PYB31" s="116"/>
      <c r="PYC31" s="116"/>
      <c r="PYD31" s="116"/>
      <c r="PYE31" s="116"/>
      <c r="PYF31" s="116"/>
      <c r="PYG31" s="116"/>
      <c r="PYH31" s="116"/>
      <c r="PYI31" s="116"/>
      <c r="PYJ31" s="116"/>
      <c r="PYK31" s="116"/>
      <c r="PYL31" s="116"/>
      <c r="PYM31" s="116"/>
      <c r="PYN31" s="116"/>
      <c r="PYO31" s="116"/>
      <c r="PYP31" s="116"/>
      <c r="PYQ31" s="116"/>
      <c r="PYR31" s="116"/>
      <c r="PYS31" s="116"/>
      <c r="PYT31" s="116"/>
      <c r="PYU31" s="116"/>
      <c r="PYV31" s="116"/>
      <c r="PYW31" s="116"/>
      <c r="PYX31" s="116"/>
      <c r="PYY31" s="116"/>
      <c r="PYZ31" s="116"/>
      <c r="PZA31" s="116"/>
      <c r="PZB31" s="116"/>
      <c r="PZC31" s="116"/>
      <c r="PZD31" s="116"/>
      <c r="PZE31" s="116"/>
      <c r="PZF31" s="116"/>
      <c r="PZG31" s="116"/>
      <c r="PZH31" s="116"/>
      <c r="PZI31" s="116"/>
      <c r="PZJ31" s="116"/>
      <c r="PZK31" s="116"/>
      <c r="PZL31" s="116"/>
      <c r="PZM31" s="116"/>
      <c r="PZN31" s="116"/>
      <c r="PZO31" s="116"/>
      <c r="PZP31" s="116"/>
      <c r="PZQ31" s="116"/>
      <c r="PZR31" s="116"/>
      <c r="PZS31" s="116"/>
      <c r="PZT31" s="116"/>
      <c r="PZU31" s="116"/>
      <c r="PZV31" s="116"/>
      <c r="PZW31" s="116"/>
      <c r="PZX31" s="116"/>
      <c r="PZY31" s="116"/>
      <c r="PZZ31" s="116"/>
      <c r="QAA31" s="116"/>
      <c r="QAB31" s="116"/>
      <c r="QAC31" s="116"/>
      <c r="QAD31" s="116"/>
      <c r="QAE31" s="116"/>
      <c r="QAF31" s="116"/>
      <c r="QAG31" s="116"/>
      <c r="QAH31" s="116"/>
      <c r="QAI31" s="116"/>
      <c r="QAJ31" s="116"/>
      <c r="QAK31" s="116"/>
      <c r="QAL31" s="116"/>
      <c r="QAM31" s="116"/>
      <c r="QAN31" s="116"/>
      <c r="QAO31" s="116"/>
      <c r="QAP31" s="116"/>
      <c r="QAQ31" s="116"/>
      <c r="QAR31" s="116"/>
      <c r="QAS31" s="116"/>
      <c r="QAT31" s="116"/>
      <c r="QAU31" s="116"/>
      <c r="QAV31" s="116"/>
      <c r="QAW31" s="116"/>
      <c r="QAX31" s="116"/>
      <c r="QAY31" s="116"/>
      <c r="QAZ31" s="116"/>
      <c r="QBA31" s="116"/>
      <c r="QBB31" s="116"/>
      <c r="QBC31" s="116"/>
      <c r="QBD31" s="116"/>
      <c r="QBE31" s="116"/>
      <c r="QBF31" s="116"/>
      <c r="QBG31" s="116"/>
      <c r="QBH31" s="116"/>
      <c r="QBI31" s="116"/>
      <c r="QBJ31" s="116"/>
      <c r="QBK31" s="116"/>
      <c r="QBL31" s="116"/>
      <c r="QBM31" s="116"/>
      <c r="QBN31" s="116"/>
      <c r="QBO31" s="116"/>
      <c r="QBP31" s="116"/>
      <c r="QBQ31" s="116"/>
      <c r="QBR31" s="116"/>
      <c r="QBS31" s="116"/>
      <c r="QBT31" s="116"/>
      <c r="QBU31" s="116"/>
      <c r="QBV31" s="116"/>
      <c r="QBW31" s="116"/>
      <c r="QBX31" s="116"/>
      <c r="QBY31" s="116"/>
      <c r="QBZ31" s="116"/>
      <c r="QCA31" s="116"/>
      <c r="QCB31" s="116"/>
      <c r="QCC31" s="116"/>
      <c r="QCD31" s="116"/>
      <c r="QCE31" s="116"/>
      <c r="QCF31" s="116"/>
      <c r="QCG31" s="116"/>
      <c r="QCH31" s="116"/>
      <c r="QCI31" s="116"/>
      <c r="QCJ31" s="116"/>
      <c r="QCK31" s="116"/>
      <c r="QCL31" s="116"/>
      <c r="QCM31" s="116"/>
      <c r="QCN31" s="116"/>
      <c r="QCO31" s="116"/>
      <c r="QCP31" s="116"/>
      <c r="QCQ31" s="116"/>
      <c r="QCR31" s="116"/>
      <c r="QCS31" s="116"/>
      <c r="QCT31" s="116"/>
      <c r="QCU31" s="116"/>
      <c r="QCV31" s="116"/>
      <c r="QCW31" s="116"/>
      <c r="QCX31" s="116"/>
      <c r="QCY31" s="116"/>
      <c r="QCZ31" s="116"/>
      <c r="QDA31" s="116"/>
      <c r="QDB31" s="116"/>
      <c r="QDC31" s="116"/>
      <c r="QDD31" s="116"/>
      <c r="QDE31" s="116"/>
      <c r="QDF31" s="116"/>
      <c r="QDG31" s="116"/>
      <c r="QDH31" s="116"/>
      <c r="QDI31" s="116"/>
      <c r="QDJ31" s="116"/>
      <c r="QDK31" s="116"/>
      <c r="QDL31" s="116"/>
      <c r="QDM31" s="116"/>
      <c r="QDN31" s="116"/>
      <c r="QDO31" s="116"/>
      <c r="QDP31" s="116"/>
      <c r="QDQ31" s="116"/>
      <c r="QDR31" s="116"/>
      <c r="QDS31" s="116"/>
      <c r="QDT31" s="116"/>
      <c r="QDU31" s="116"/>
      <c r="QDV31" s="116"/>
      <c r="QDW31" s="116"/>
      <c r="QDX31" s="116"/>
      <c r="QDY31" s="116"/>
      <c r="QDZ31" s="116"/>
      <c r="QEA31" s="116"/>
      <c r="QEB31" s="116"/>
      <c r="QEC31" s="116"/>
      <c r="QED31" s="116"/>
      <c r="QEE31" s="116"/>
      <c r="QEF31" s="116"/>
      <c r="QEG31" s="116"/>
      <c r="QEH31" s="116"/>
      <c r="QEI31" s="116"/>
      <c r="QEJ31" s="116"/>
      <c r="QEK31" s="116"/>
      <c r="QEL31" s="116"/>
      <c r="QEM31" s="116"/>
      <c r="QEN31" s="116"/>
      <c r="QEO31" s="116"/>
      <c r="QEP31" s="116"/>
      <c r="QEQ31" s="116"/>
      <c r="QER31" s="116"/>
      <c r="QES31" s="116"/>
      <c r="QET31" s="116"/>
      <c r="QEU31" s="116"/>
      <c r="QEV31" s="116"/>
      <c r="QEW31" s="116"/>
      <c r="QEX31" s="116"/>
      <c r="QEY31" s="116"/>
      <c r="QEZ31" s="116"/>
      <c r="QFA31" s="116"/>
      <c r="QFB31" s="116"/>
      <c r="QFC31" s="116"/>
      <c r="QFD31" s="116"/>
      <c r="QFE31" s="116"/>
      <c r="QFF31" s="116"/>
      <c r="QFG31" s="116"/>
      <c r="QFH31" s="116"/>
      <c r="QFI31" s="116"/>
      <c r="QFJ31" s="116"/>
      <c r="QFK31" s="116"/>
      <c r="QFL31" s="116"/>
      <c r="QFM31" s="116"/>
      <c r="QFN31" s="116"/>
      <c r="QFO31" s="116"/>
      <c r="QFP31" s="116"/>
      <c r="QFQ31" s="116"/>
      <c r="QFR31" s="116"/>
      <c r="QFS31" s="116"/>
      <c r="QFT31" s="116"/>
      <c r="QFU31" s="116"/>
      <c r="QFV31" s="116"/>
      <c r="QFW31" s="116"/>
      <c r="QFX31" s="116"/>
      <c r="QFY31" s="116"/>
      <c r="QFZ31" s="116"/>
      <c r="QGA31" s="116"/>
      <c r="QGB31" s="116"/>
      <c r="QGC31" s="116"/>
      <c r="QGD31" s="116"/>
      <c r="QGE31" s="116"/>
      <c r="QGF31" s="116"/>
      <c r="QGG31" s="116"/>
      <c r="QGH31" s="116"/>
      <c r="QGI31" s="116"/>
      <c r="QGJ31" s="116"/>
      <c r="QGK31" s="116"/>
      <c r="QGL31" s="116"/>
      <c r="QGM31" s="116"/>
      <c r="QGN31" s="116"/>
      <c r="QGO31" s="116"/>
      <c r="QGP31" s="116"/>
      <c r="QGQ31" s="116"/>
      <c r="QGR31" s="116"/>
      <c r="QGS31" s="116"/>
      <c r="QGT31" s="116"/>
      <c r="QGU31" s="116"/>
      <c r="QGV31" s="116"/>
      <c r="QGW31" s="116"/>
      <c r="QGX31" s="116"/>
      <c r="QGY31" s="116"/>
      <c r="QGZ31" s="116"/>
      <c r="QHA31" s="116"/>
      <c r="QHB31" s="116"/>
      <c r="QHC31" s="116"/>
      <c r="QHD31" s="116"/>
      <c r="QHE31" s="116"/>
      <c r="QHF31" s="116"/>
      <c r="QHG31" s="116"/>
      <c r="QHH31" s="116"/>
      <c r="QHI31" s="116"/>
      <c r="QHJ31" s="116"/>
      <c r="QHK31" s="116"/>
      <c r="QHL31" s="116"/>
      <c r="QHM31" s="116"/>
      <c r="QHN31" s="116"/>
      <c r="QHO31" s="116"/>
      <c r="QHP31" s="116"/>
      <c r="QHQ31" s="116"/>
      <c r="QHR31" s="116"/>
      <c r="QHS31" s="116"/>
      <c r="QHT31" s="116"/>
      <c r="QHU31" s="116"/>
      <c r="QHV31" s="116"/>
      <c r="QHW31" s="116"/>
      <c r="QHX31" s="116"/>
      <c r="QHY31" s="116"/>
      <c r="QHZ31" s="116"/>
      <c r="QIA31" s="116"/>
      <c r="QIB31" s="116"/>
      <c r="QIC31" s="116"/>
      <c r="QID31" s="116"/>
      <c r="QIE31" s="116"/>
      <c r="QIF31" s="116"/>
      <c r="QIG31" s="116"/>
      <c r="QIH31" s="116"/>
      <c r="QII31" s="116"/>
      <c r="QIJ31" s="116"/>
      <c r="QIK31" s="116"/>
      <c r="QIL31" s="116"/>
      <c r="QIM31" s="116"/>
      <c r="QIN31" s="116"/>
      <c r="QIO31" s="116"/>
      <c r="QIP31" s="116"/>
      <c r="QIQ31" s="116"/>
      <c r="QIR31" s="116"/>
      <c r="QIS31" s="116"/>
      <c r="QIT31" s="116"/>
      <c r="QIU31" s="116"/>
      <c r="QIV31" s="116"/>
      <c r="QIW31" s="116"/>
      <c r="QIX31" s="116"/>
      <c r="QIY31" s="116"/>
      <c r="QIZ31" s="116"/>
      <c r="QJA31" s="116"/>
      <c r="QJB31" s="116"/>
      <c r="QJC31" s="116"/>
      <c r="QJD31" s="116"/>
      <c r="QJE31" s="116"/>
      <c r="QJF31" s="116"/>
      <c r="QJG31" s="116"/>
      <c r="QJH31" s="116"/>
      <c r="QJI31" s="116"/>
      <c r="QJJ31" s="116"/>
      <c r="QJK31" s="116"/>
      <c r="QJL31" s="116"/>
      <c r="QJM31" s="116"/>
      <c r="QJN31" s="116"/>
      <c r="QJO31" s="116"/>
      <c r="QJP31" s="116"/>
      <c r="QJQ31" s="116"/>
      <c r="QJR31" s="116"/>
      <c r="QJS31" s="116"/>
      <c r="QJT31" s="116"/>
      <c r="QJU31" s="116"/>
      <c r="QJV31" s="116"/>
      <c r="QJW31" s="116"/>
      <c r="QJX31" s="116"/>
      <c r="QJY31" s="116"/>
      <c r="QJZ31" s="116"/>
      <c r="QKA31" s="116"/>
      <c r="QKB31" s="116"/>
      <c r="QKC31" s="116"/>
      <c r="QKD31" s="116"/>
      <c r="QKE31" s="116"/>
      <c r="QKF31" s="116"/>
      <c r="QKG31" s="116"/>
      <c r="QKH31" s="116"/>
      <c r="QKI31" s="116"/>
      <c r="QKJ31" s="116"/>
      <c r="QKK31" s="116"/>
      <c r="QKL31" s="116"/>
      <c r="QKM31" s="116"/>
      <c r="QKN31" s="116"/>
      <c r="QKO31" s="116"/>
      <c r="QKP31" s="116"/>
      <c r="QKQ31" s="116"/>
      <c r="QKR31" s="116"/>
      <c r="QKS31" s="116"/>
      <c r="QKT31" s="116"/>
      <c r="QKU31" s="116"/>
      <c r="QKV31" s="116"/>
      <c r="QKW31" s="116"/>
      <c r="QKX31" s="116"/>
      <c r="QKY31" s="116"/>
      <c r="QKZ31" s="116"/>
      <c r="QLA31" s="116"/>
      <c r="QLB31" s="116"/>
      <c r="QLC31" s="116"/>
      <c r="QLD31" s="116"/>
      <c r="QLE31" s="116"/>
      <c r="QLF31" s="116"/>
      <c r="QLG31" s="116"/>
      <c r="QLH31" s="116"/>
      <c r="QLI31" s="116"/>
      <c r="QLJ31" s="116"/>
      <c r="QLK31" s="116"/>
      <c r="QLL31" s="116"/>
      <c r="QLM31" s="116"/>
      <c r="QLN31" s="116"/>
      <c r="QLO31" s="116"/>
      <c r="QLP31" s="116"/>
      <c r="QLQ31" s="116"/>
      <c r="QLR31" s="116"/>
      <c r="QLS31" s="116"/>
      <c r="QLT31" s="116"/>
      <c r="QLU31" s="116"/>
      <c r="QLV31" s="116"/>
      <c r="QLW31" s="116"/>
      <c r="QLX31" s="116"/>
      <c r="QLY31" s="116"/>
      <c r="QLZ31" s="116"/>
      <c r="QMA31" s="116"/>
      <c r="QMB31" s="116"/>
      <c r="QMC31" s="116"/>
      <c r="QMD31" s="116"/>
      <c r="QME31" s="116"/>
      <c r="QMF31" s="116"/>
      <c r="QMG31" s="116"/>
      <c r="QMH31" s="116"/>
      <c r="QMI31" s="116"/>
      <c r="QMJ31" s="116"/>
      <c r="QMK31" s="116"/>
      <c r="QML31" s="116"/>
      <c r="QMM31" s="116"/>
      <c r="QMN31" s="116"/>
      <c r="QMO31" s="116"/>
      <c r="QMP31" s="116"/>
      <c r="QMQ31" s="116"/>
      <c r="QMR31" s="116"/>
      <c r="QMS31" s="116"/>
      <c r="QMT31" s="116"/>
      <c r="QMU31" s="116"/>
      <c r="QMV31" s="116"/>
      <c r="QMW31" s="116"/>
      <c r="QMX31" s="116"/>
      <c r="QMY31" s="116"/>
      <c r="QMZ31" s="116"/>
      <c r="QNA31" s="116"/>
      <c r="QNB31" s="116"/>
      <c r="QNC31" s="116"/>
      <c r="QND31" s="116"/>
      <c r="QNE31" s="116"/>
      <c r="QNF31" s="116"/>
      <c r="QNG31" s="116"/>
      <c r="QNH31" s="116"/>
      <c r="QNI31" s="116"/>
      <c r="QNJ31" s="116"/>
      <c r="QNK31" s="116"/>
      <c r="QNL31" s="116"/>
      <c r="QNM31" s="116"/>
      <c r="QNN31" s="116"/>
      <c r="QNO31" s="116"/>
      <c r="QNP31" s="116"/>
      <c r="QNQ31" s="116"/>
      <c r="QNR31" s="116"/>
      <c r="QNS31" s="116"/>
      <c r="QNT31" s="116"/>
      <c r="QNU31" s="116"/>
      <c r="QNV31" s="116"/>
      <c r="QNW31" s="116"/>
      <c r="QNX31" s="116"/>
      <c r="QNY31" s="116"/>
      <c r="QNZ31" s="116"/>
      <c r="QOA31" s="116"/>
      <c r="QOB31" s="116"/>
      <c r="QOC31" s="116"/>
      <c r="QOD31" s="116"/>
      <c r="QOE31" s="116"/>
      <c r="QOF31" s="116"/>
      <c r="QOG31" s="116"/>
      <c r="QOH31" s="116"/>
      <c r="QOI31" s="116"/>
      <c r="QOJ31" s="116"/>
      <c r="QOK31" s="116"/>
      <c r="QOL31" s="116"/>
      <c r="QOM31" s="116"/>
      <c r="QON31" s="116"/>
      <c r="QOO31" s="116"/>
      <c r="QOP31" s="116"/>
      <c r="QOQ31" s="116"/>
      <c r="QOR31" s="116"/>
      <c r="QOS31" s="116"/>
      <c r="QOT31" s="116"/>
      <c r="QOU31" s="116"/>
      <c r="QOV31" s="116"/>
      <c r="QOW31" s="116"/>
      <c r="QOX31" s="116"/>
      <c r="QOY31" s="116"/>
      <c r="QOZ31" s="116"/>
      <c r="QPA31" s="116"/>
      <c r="QPB31" s="116"/>
      <c r="QPC31" s="116"/>
      <c r="QPD31" s="116"/>
      <c r="QPE31" s="116"/>
      <c r="QPF31" s="116"/>
      <c r="QPG31" s="116"/>
      <c r="QPH31" s="116"/>
      <c r="QPI31" s="116"/>
      <c r="QPJ31" s="116"/>
      <c r="QPK31" s="116"/>
      <c r="QPL31" s="116"/>
      <c r="QPM31" s="116"/>
      <c r="QPN31" s="116"/>
      <c r="QPO31" s="116"/>
      <c r="QPP31" s="116"/>
      <c r="QPQ31" s="116"/>
      <c r="QPR31" s="116"/>
      <c r="QPS31" s="116"/>
      <c r="QPT31" s="116"/>
      <c r="QPU31" s="116"/>
      <c r="QPV31" s="116"/>
      <c r="QPW31" s="116"/>
      <c r="QPX31" s="116"/>
      <c r="QPY31" s="116"/>
      <c r="QPZ31" s="116"/>
      <c r="QQA31" s="116"/>
      <c r="QQB31" s="116"/>
      <c r="QQC31" s="116"/>
      <c r="QQD31" s="116"/>
      <c r="QQE31" s="116"/>
      <c r="QQF31" s="116"/>
      <c r="QQG31" s="116"/>
      <c r="QQH31" s="116"/>
      <c r="QQI31" s="116"/>
      <c r="QQJ31" s="116"/>
      <c r="QQK31" s="116"/>
      <c r="QQL31" s="116"/>
      <c r="QQM31" s="116"/>
      <c r="QQN31" s="116"/>
      <c r="QQO31" s="116"/>
      <c r="QQP31" s="116"/>
      <c r="QQQ31" s="116"/>
      <c r="QQR31" s="116"/>
      <c r="QQS31" s="116"/>
      <c r="QQT31" s="116"/>
      <c r="QQU31" s="116"/>
      <c r="QQV31" s="116"/>
      <c r="QQW31" s="116"/>
      <c r="QQX31" s="116"/>
      <c r="QQY31" s="116"/>
      <c r="QQZ31" s="116"/>
      <c r="QRA31" s="116"/>
      <c r="QRB31" s="116"/>
      <c r="QRC31" s="116"/>
      <c r="QRD31" s="116"/>
      <c r="QRE31" s="116"/>
      <c r="QRF31" s="116"/>
      <c r="QRG31" s="116"/>
      <c r="QRH31" s="116"/>
      <c r="QRI31" s="116"/>
      <c r="QRJ31" s="116"/>
      <c r="QRK31" s="116"/>
      <c r="QRL31" s="116"/>
      <c r="QRM31" s="116"/>
      <c r="QRN31" s="116"/>
      <c r="QRO31" s="116"/>
      <c r="QRP31" s="116"/>
      <c r="QRQ31" s="116"/>
      <c r="QRR31" s="116"/>
      <c r="QRS31" s="116"/>
      <c r="QRT31" s="116"/>
      <c r="QRU31" s="116"/>
      <c r="QRV31" s="116"/>
      <c r="QRW31" s="116"/>
      <c r="QRX31" s="116"/>
      <c r="QRY31" s="116"/>
      <c r="QRZ31" s="116"/>
      <c r="QSA31" s="116"/>
      <c r="QSB31" s="116"/>
      <c r="QSC31" s="116"/>
      <c r="QSD31" s="116"/>
      <c r="QSE31" s="116"/>
      <c r="QSF31" s="116"/>
      <c r="QSG31" s="116"/>
      <c r="QSH31" s="116"/>
      <c r="QSI31" s="116"/>
      <c r="QSJ31" s="116"/>
      <c r="QSK31" s="116"/>
      <c r="QSL31" s="116"/>
      <c r="QSM31" s="116"/>
      <c r="QSN31" s="116"/>
      <c r="QSO31" s="116"/>
      <c r="QSP31" s="116"/>
      <c r="QSQ31" s="116"/>
      <c r="QSR31" s="116"/>
      <c r="QSS31" s="116"/>
      <c r="QST31" s="116"/>
      <c r="QSU31" s="116"/>
      <c r="QSV31" s="116"/>
      <c r="QSW31" s="116"/>
      <c r="QSX31" s="116"/>
      <c r="QSY31" s="116"/>
      <c r="QSZ31" s="116"/>
      <c r="QTA31" s="116"/>
      <c r="QTB31" s="116"/>
      <c r="QTC31" s="116"/>
      <c r="QTD31" s="116"/>
      <c r="QTE31" s="116"/>
      <c r="QTF31" s="116"/>
      <c r="QTG31" s="116"/>
      <c r="QTH31" s="116"/>
      <c r="QTI31" s="116"/>
      <c r="QTJ31" s="116"/>
      <c r="QTK31" s="116"/>
      <c r="QTL31" s="116"/>
      <c r="QTM31" s="116"/>
      <c r="QTN31" s="116"/>
      <c r="QTO31" s="116"/>
      <c r="QTP31" s="116"/>
      <c r="QTQ31" s="116"/>
      <c r="QTR31" s="116"/>
      <c r="QTS31" s="116"/>
      <c r="QTT31" s="116"/>
      <c r="QTU31" s="116"/>
      <c r="QTV31" s="116"/>
      <c r="QTW31" s="116"/>
      <c r="QTX31" s="116"/>
      <c r="QTY31" s="116"/>
      <c r="QTZ31" s="116"/>
      <c r="QUA31" s="116"/>
      <c r="QUB31" s="116"/>
      <c r="QUC31" s="116"/>
      <c r="QUD31" s="116"/>
      <c r="QUE31" s="116"/>
      <c r="QUF31" s="116"/>
      <c r="QUG31" s="116"/>
      <c r="QUH31" s="116"/>
      <c r="QUI31" s="116"/>
      <c r="QUJ31" s="116"/>
      <c r="QUK31" s="116"/>
      <c r="QUL31" s="116"/>
      <c r="QUM31" s="116"/>
      <c r="QUN31" s="116"/>
      <c r="QUO31" s="116"/>
      <c r="QUP31" s="116"/>
      <c r="QUQ31" s="116"/>
      <c r="QUR31" s="116"/>
      <c r="QUS31" s="116"/>
      <c r="QUT31" s="116"/>
      <c r="QUU31" s="116"/>
      <c r="QUV31" s="116"/>
      <c r="QUW31" s="116"/>
      <c r="QUX31" s="116"/>
      <c r="QUY31" s="116"/>
      <c r="QUZ31" s="116"/>
      <c r="QVA31" s="116"/>
      <c r="QVB31" s="116"/>
      <c r="QVC31" s="116"/>
      <c r="QVD31" s="116"/>
      <c r="QVE31" s="116"/>
      <c r="QVF31" s="116"/>
      <c r="QVG31" s="116"/>
      <c r="QVH31" s="116"/>
      <c r="QVI31" s="116"/>
      <c r="QVJ31" s="116"/>
      <c r="QVK31" s="116"/>
      <c r="QVL31" s="116"/>
      <c r="QVM31" s="116"/>
      <c r="QVN31" s="116"/>
      <c r="QVO31" s="116"/>
      <c r="QVP31" s="116"/>
      <c r="QVQ31" s="116"/>
      <c r="QVR31" s="116"/>
      <c r="QVS31" s="116"/>
      <c r="QVT31" s="116"/>
      <c r="QVU31" s="116"/>
      <c r="QVV31" s="116"/>
      <c r="QVW31" s="116"/>
      <c r="QVX31" s="116"/>
      <c r="QVY31" s="116"/>
      <c r="QVZ31" s="116"/>
      <c r="QWA31" s="116"/>
      <c r="QWB31" s="116"/>
      <c r="QWC31" s="116"/>
      <c r="QWD31" s="116"/>
      <c r="QWE31" s="116"/>
      <c r="QWF31" s="116"/>
      <c r="QWG31" s="116"/>
      <c r="QWH31" s="116"/>
      <c r="QWI31" s="116"/>
      <c r="QWJ31" s="116"/>
      <c r="QWK31" s="116"/>
      <c r="QWL31" s="116"/>
      <c r="QWM31" s="116"/>
      <c r="QWN31" s="116"/>
      <c r="QWO31" s="116"/>
      <c r="QWP31" s="116"/>
      <c r="QWQ31" s="116"/>
      <c r="QWR31" s="116"/>
      <c r="QWS31" s="116"/>
      <c r="QWT31" s="116"/>
      <c r="QWU31" s="116"/>
      <c r="QWV31" s="116"/>
      <c r="QWW31" s="116"/>
      <c r="QWX31" s="116"/>
      <c r="QWY31" s="116"/>
      <c r="QWZ31" s="116"/>
      <c r="QXA31" s="116"/>
      <c r="QXB31" s="116"/>
      <c r="QXC31" s="116"/>
      <c r="QXD31" s="116"/>
      <c r="QXE31" s="116"/>
      <c r="QXF31" s="116"/>
      <c r="QXG31" s="116"/>
      <c r="QXH31" s="116"/>
      <c r="QXI31" s="116"/>
      <c r="QXJ31" s="116"/>
      <c r="QXK31" s="116"/>
      <c r="QXL31" s="116"/>
      <c r="QXM31" s="116"/>
      <c r="QXN31" s="116"/>
      <c r="QXO31" s="116"/>
      <c r="QXP31" s="116"/>
      <c r="QXQ31" s="116"/>
      <c r="QXR31" s="116"/>
      <c r="QXS31" s="116"/>
      <c r="QXT31" s="116"/>
      <c r="QXU31" s="116"/>
      <c r="QXV31" s="116"/>
      <c r="QXW31" s="116"/>
      <c r="QXX31" s="116"/>
      <c r="QXY31" s="116"/>
      <c r="QXZ31" s="116"/>
      <c r="QYA31" s="116"/>
      <c r="QYB31" s="116"/>
      <c r="QYC31" s="116"/>
      <c r="QYD31" s="116"/>
      <c r="QYE31" s="116"/>
      <c r="QYF31" s="116"/>
      <c r="QYG31" s="116"/>
      <c r="QYH31" s="116"/>
      <c r="QYI31" s="116"/>
      <c r="QYJ31" s="116"/>
      <c r="QYK31" s="116"/>
      <c r="QYL31" s="116"/>
      <c r="QYM31" s="116"/>
      <c r="QYN31" s="116"/>
      <c r="QYO31" s="116"/>
      <c r="QYP31" s="116"/>
      <c r="QYQ31" s="116"/>
      <c r="QYR31" s="116"/>
      <c r="QYS31" s="116"/>
      <c r="QYT31" s="116"/>
      <c r="QYU31" s="116"/>
      <c r="QYV31" s="116"/>
      <c r="QYW31" s="116"/>
      <c r="QYX31" s="116"/>
      <c r="QYY31" s="116"/>
      <c r="QYZ31" s="116"/>
      <c r="QZA31" s="116"/>
      <c r="QZB31" s="116"/>
      <c r="QZC31" s="116"/>
      <c r="QZD31" s="116"/>
      <c r="QZE31" s="116"/>
      <c r="QZF31" s="116"/>
      <c r="QZG31" s="116"/>
      <c r="QZH31" s="116"/>
      <c r="QZI31" s="116"/>
      <c r="QZJ31" s="116"/>
      <c r="QZK31" s="116"/>
      <c r="QZL31" s="116"/>
      <c r="QZM31" s="116"/>
      <c r="QZN31" s="116"/>
      <c r="QZO31" s="116"/>
      <c r="QZP31" s="116"/>
      <c r="QZQ31" s="116"/>
      <c r="QZR31" s="116"/>
      <c r="QZS31" s="116"/>
      <c r="QZT31" s="116"/>
      <c r="QZU31" s="116"/>
      <c r="QZV31" s="116"/>
      <c r="QZW31" s="116"/>
      <c r="QZX31" s="116"/>
      <c r="QZY31" s="116"/>
      <c r="QZZ31" s="116"/>
      <c r="RAA31" s="116"/>
      <c r="RAB31" s="116"/>
      <c r="RAC31" s="116"/>
      <c r="RAD31" s="116"/>
      <c r="RAE31" s="116"/>
      <c r="RAF31" s="116"/>
      <c r="RAG31" s="116"/>
      <c r="RAH31" s="116"/>
      <c r="RAI31" s="116"/>
      <c r="RAJ31" s="116"/>
      <c r="RAK31" s="116"/>
      <c r="RAL31" s="116"/>
      <c r="RAM31" s="116"/>
      <c r="RAN31" s="116"/>
      <c r="RAO31" s="116"/>
      <c r="RAP31" s="116"/>
      <c r="RAQ31" s="116"/>
      <c r="RAR31" s="116"/>
      <c r="RAS31" s="116"/>
      <c r="RAT31" s="116"/>
      <c r="RAU31" s="116"/>
      <c r="RAV31" s="116"/>
      <c r="RAW31" s="116"/>
      <c r="RAX31" s="116"/>
      <c r="RAY31" s="116"/>
      <c r="RAZ31" s="116"/>
      <c r="RBA31" s="116"/>
      <c r="RBB31" s="116"/>
      <c r="RBC31" s="116"/>
      <c r="RBD31" s="116"/>
      <c r="RBE31" s="116"/>
      <c r="RBF31" s="116"/>
      <c r="RBG31" s="116"/>
      <c r="RBH31" s="116"/>
      <c r="RBI31" s="116"/>
      <c r="RBJ31" s="116"/>
      <c r="RBK31" s="116"/>
      <c r="RBL31" s="116"/>
      <c r="RBM31" s="116"/>
      <c r="RBN31" s="116"/>
      <c r="RBO31" s="116"/>
      <c r="RBP31" s="116"/>
      <c r="RBQ31" s="116"/>
      <c r="RBR31" s="116"/>
      <c r="RBS31" s="116"/>
      <c r="RBT31" s="116"/>
      <c r="RBU31" s="116"/>
      <c r="RBV31" s="116"/>
      <c r="RBW31" s="116"/>
      <c r="RBX31" s="116"/>
      <c r="RBY31" s="116"/>
      <c r="RBZ31" s="116"/>
      <c r="RCA31" s="116"/>
      <c r="RCB31" s="116"/>
      <c r="RCC31" s="116"/>
      <c r="RCD31" s="116"/>
      <c r="RCE31" s="116"/>
      <c r="RCF31" s="116"/>
      <c r="RCG31" s="116"/>
      <c r="RCH31" s="116"/>
      <c r="RCI31" s="116"/>
      <c r="RCJ31" s="116"/>
      <c r="RCK31" s="116"/>
      <c r="RCL31" s="116"/>
      <c r="RCM31" s="116"/>
      <c r="RCN31" s="116"/>
      <c r="RCO31" s="116"/>
      <c r="RCP31" s="116"/>
      <c r="RCQ31" s="116"/>
      <c r="RCR31" s="116"/>
      <c r="RCS31" s="116"/>
      <c r="RCT31" s="116"/>
      <c r="RCU31" s="116"/>
      <c r="RCV31" s="116"/>
      <c r="RCW31" s="116"/>
      <c r="RCX31" s="116"/>
      <c r="RCY31" s="116"/>
      <c r="RCZ31" s="116"/>
      <c r="RDA31" s="116"/>
      <c r="RDB31" s="116"/>
      <c r="RDC31" s="116"/>
      <c r="RDD31" s="116"/>
      <c r="RDE31" s="116"/>
      <c r="RDF31" s="116"/>
      <c r="RDG31" s="116"/>
      <c r="RDH31" s="116"/>
      <c r="RDI31" s="116"/>
      <c r="RDJ31" s="116"/>
      <c r="RDK31" s="116"/>
      <c r="RDL31" s="116"/>
      <c r="RDM31" s="116"/>
      <c r="RDN31" s="116"/>
      <c r="RDO31" s="116"/>
      <c r="RDP31" s="116"/>
      <c r="RDQ31" s="116"/>
      <c r="RDR31" s="116"/>
      <c r="RDS31" s="116"/>
      <c r="RDT31" s="116"/>
      <c r="RDU31" s="116"/>
      <c r="RDV31" s="116"/>
      <c r="RDW31" s="116"/>
      <c r="RDX31" s="116"/>
      <c r="RDY31" s="116"/>
      <c r="RDZ31" s="116"/>
      <c r="REA31" s="116"/>
      <c r="REB31" s="116"/>
      <c r="REC31" s="116"/>
      <c r="RED31" s="116"/>
      <c r="REE31" s="116"/>
      <c r="REF31" s="116"/>
      <c r="REG31" s="116"/>
      <c r="REH31" s="116"/>
      <c r="REI31" s="116"/>
      <c r="REJ31" s="116"/>
      <c r="REK31" s="116"/>
      <c r="REL31" s="116"/>
      <c r="REM31" s="116"/>
      <c r="REN31" s="116"/>
      <c r="REO31" s="116"/>
      <c r="REP31" s="116"/>
      <c r="REQ31" s="116"/>
      <c r="RER31" s="116"/>
      <c r="RES31" s="116"/>
      <c r="RET31" s="116"/>
      <c r="REU31" s="116"/>
      <c r="REV31" s="116"/>
      <c r="REW31" s="116"/>
      <c r="REX31" s="116"/>
      <c r="REY31" s="116"/>
      <c r="REZ31" s="116"/>
      <c r="RFA31" s="116"/>
      <c r="RFB31" s="116"/>
      <c r="RFC31" s="116"/>
      <c r="RFD31" s="116"/>
      <c r="RFE31" s="116"/>
      <c r="RFF31" s="116"/>
      <c r="RFG31" s="116"/>
      <c r="RFH31" s="116"/>
      <c r="RFI31" s="116"/>
      <c r="RFJ31" s="116"/>
      <c r="RFK31" s="116"/>
      <c r="RFL31" s="116"/>
      <c r="RFM31" s="116"/>
      <c r="RFN31" s="116"/>
      <c r="RFO31" s="116"/>
      <c r="RFP31" s="116"/>
      <c r="RFQ31" s="116"/>
      <c r="RFR31" s="116"/>
      <c r="RFS31" s="116"/>
      <c r="RFT31" s="116"/>
      <c r="RFU31" s="116"/>
      <c r="RFV31" s="116"/>
      <c r="RFW31" s="116"/>
      <c r="RFX31" s="116"/>
      <c r="RFY31" s="116"/>
      <c r="RFZ31" s="116"/>
      <c r="RGA31" s="116"/>
      <c r="RGB31" s="116"/>
      <c r="RGC31" s="116"/>
      <c r="RGD31" s="116"/>
      <c r="RGE31" s="116"/>
      <c r="RGF31" s="116"/>
      <c r="RGG31" s="116"/>
      <c r="RGH31" s="116"/>
      <c r="RGI31" s="116"/>
      <c r="RGJ31" s="116"/>
      <c r="RGK31" s="116"/>
      <c r="RGL31" s="116"/>
      <c r="RGM31" s="116"/>
      <c r="RGN31" s="116"/>
      <c r="RGO31" s="116"/>
      <c r="RGP31" s="116"/>
      <c r="RGQ31" s="116"/>
      <c r="RGR31" s="116"/>
      <c r="RGS31" s="116"/>
      <c r="RGT31" s="116"/>
      <c r="RGU31" s="116"/>
      <c r="RGV31" s="116"/>
      <c r="RGW31" s="116"/>
      <c r="RGX31" s="116"/>
      <c r="RGY31" s="116"/>
      <c r="RGZ31" s="116"/>
      <c r="RHA31" s="116"/>
      <c r="RHB31" s="116"/>
      <c r="RHC31" s="116"/>
      <c r="RHD31" s="116"/>
      <c r="RHE31" s="116"/>
      <c r="RHF31" s="116"/>
      <c r="RHG31" s="116"/>
      <c r="RHH31" s="116"/>
      <c r="RHI31" s="116"/>
      <c r="RHJ31" s="116"/>
      <c r="RHK31" s="116"/>
      <c r="RHL31" s="116"/>
      <c r="RHM31" s="116"/>
      <c r="RHN31" s="116"/>
      <c r="RHO31" s="116"/>
      <c r="RHP31" s="116"/>
      <c r="RHQ31" s="116"/>
      <c r="RHR31" s="116"/>
      <c r="RHS31" s="116"/>
      <c r="RHT31" s="116"/>
      <c r="RHU31" s="116"/>
      <c r="RHV31" s="116"/>
      <c r="RHW31" s="116"/>
      <c r="RHX31" s="116"/>
      <c r="RHY31" s="116"/>
      <c r="RHZ31" s="116"/>
      <c r="RIA31" s="116"/>
      <c r="RIB31" s="116"/>
      <c r="RIC31" s="116"/>
      <c r="RID31" s="116"/>
      <c r="RIE31" s="116"/>
      <c r="RIF31" s="116"/>
      <c r="RIG31" s="116"/>
      <c r="RIH31" s="116"/>
      <c r="RII31" s="116"/>
      <c r="RIJ31" s="116"/>
      <c r="RIK31" s="116"/>
      <c r="RIL31" s="116"/>
      <c r="RIM31" s="116"/>
      <c r="RIN31" s="116"/>
      <c r="RIO31" s="116"/>
      <c r="RIP31" s="116"/>
      <c r="RIQ31" s="116"/>
      <c r="RIR31" s="116"/>
      <c r="RIS31" s="116"/>
      <c r="RIT31" s="116"/>
      <c r="RIU31" s="116"/>
      <c r="RIV31" s="116"/>
      <c r="RIW31" s="116"/>
      <c r="RIX31" s="116"/>
      <c r="RIY31" s="116"/>
      <c r="RIZ31" s="116"/>
      <c r="RJA31" s="116"/>
      <c r="RJB31" s="116"/>
      <c r="RJC31" s="116"/>
      <c r="RJD31" s="116"/>
      <c r="RJE31" s="116"/>
      <c r="RJF31" s="116"/>
      <c r="RJG31" s="116"/>
      <c r="RJH31" s="116"/>
      <c r="RJI31" s="116"/>
      <c r="RJJ31" s="116"/>
      <c r="RJK31" s="116"/>
      <c r="RJL31" s="116"/>
      <c r="RJM31" s="116"/>
      <c r="RJN31" s="116"/>
      <c r="RJO31" s="116"/>
      <c r="RJP31" s="116"/>
      <c r="RJQ31" s="116"/>
      <c r="RJR31" s="116"/>
      <c r="RJS31" s="116"/>
      <c r="RJT31" s="116"/>
      <c r="RJU31" s="116"/>
      <c r="RJV31" s="116"/>
      <c r="RJW31" s="116"/>
      <c r="RJX31" s="116"/>
      <c r="RJY31" s="116"/>
      <c r="RJZ31" s="116"/>
      <c r="RKA31" s="116"/>
      <c r="RKB31" s="116"/>
      <c r="RKC31" s="116"/>
      <c r="RKD31" s="116"/>
      <c r="RKE31" s="116"/>
      <c r="RKF31" s="116"/>
      <c r="RKG31" s="116"/>
      <c r="RKH31" s="116"/>
      <c r="RKI31" s="116"/>
      <c r="RKJ31" s="116"/>
      <c r="RKK31" s="116"/>
      <c r="RKL31" s="116"/>
      <c r="RKM31" s="116"/>
      <c r="RKN31" s="116"/>
      <c r="RKO31" s="116"/>
      <c r="RKP31" s="116"/>
      <c r="RKQ31" s="116"/>
      <c r="RKR31" s="116"/>
      <c r="RKS31" s="116"/>
      <c r="RKT31" s="116"/>
      <c r="RKU31" s="116"/>
      <c r="RKV31" s="116"/>
      <c r="RKW31" s="116"/>
      <c r="RKX31" s="116"/>
      <c r="RKY31" s="116"/>
      <c r="RKZ31" s="116"/>
      <c r="RLA31" s="116"/>
      <c r="RLB31" s="116"/>
      <c r="RLC31" s="116"/>
      <c r="RLD31" s="116"/>
      <c r="RLE31" s="116"/>
      <c r="RLF31" s="116"/>
      <c r="RLG31" s="116"/>
      <c r="RLH31" s="116"/>
      <c r="RLI31" s="116"/>
      <c r="RLJ31" s="116"/>
      <c r="RLK31" s="116"/>
      <c r="RLL31" s="116"/>
      <c r="RLM31" s="116"/>
      <c r="RLN31" s="116"/>
      <c r="RLO31" s="116"/>
      <c r="RLP31" s="116"/>
      <c r="RLQ31" s="116"/>
      <c r="RLR31" s="116"/>
      <c r="RLS31" s="116"/>
      <c r="RLT31" s="116"/>
      <c r="RLU31" s="116"/>
      <c r="RLV31" s="116"/>
      <c r="RLW31" s="116"/>
      <c r="RLX31" s="116"/>
      <c r="RLY31" s="116"/>
      <c r="RLZ31" s="116"/>
      <c r="RMA31" s="116"/>
      <c r="RMB31" s="116"/>
      <c r="RMC31" s="116"/>
      <c r="RMD31" s="116"/>
      <c r="RME31" s="116"/>
      <c r="RMF31" s="116"/>
      <c r="RMG31" s="116"/>
      <c r="RMH31" s="116"/>
      <c r="RMI31" s="116"/>
      <c r="RMJ31" s="116"/>
      <c r="RMK31" s="116"/>
      <c r="RML31" s="116"/>
      <c r="RMM31" s="116"/>
      <c r="RMN31" s="116"/>
      <c r="RMO31" s="116"/>
      <c r="RMP31" s="116"/>
      <c r="RMQ31" s="116"/>
      <c r="RMR31" s="116"/>
      <c r="RMS31" s="116"/>
      <c r="RMT31" s="116"/>
      <c r="RMU31" s="116"/>
      <c r="RMV31" s="116"/>
      <c r="RMW31" s="116"/>
      <c r="RMX31" s="116"/>
      <c r="RMY31" s="116"/>
      <c r="RMZ31" s="116"/>
      <c r="RNA31" s="116"/>
      <c r="RNB31" s="116"/>
      <c r="RNC31" s="116"/>
      <c r="RND31" s="116"/>
      <c r="RNE31" s="116"/>
      <c r="RNF31" s="116"/>
      <c r="RNG31" s="116"/>
      <c r="RNH31" s="116"/>
      <c r="RNI31" s="116"/>
      <c r="RNJ31" s="116"/>
      <c r="RNK31" s="116"/>
      <c r="RNL31" s="116"/>
      <c r="RNM31" s="116"/>
      <c r="RNN31" s="116"/>
      <c r="RNO31" s="116"/>
      <c r="RNP31" s="116"/>
      <c r="RNQ31" s="116"/>
      <c r="RNR31" s="116"/>
      <c r="RNS31" s="116"/>
      <c r="RNT31" s="116"/>
      <c r="RNU31" s="116"/>
      <c r="RNV31" s="116"/>
      <c r="RNW31" s="116"/>
      <c r="RNX31" s="116"/>
      <c r="RNY31" s="116"/>
      <c r="RNZ31" s="116"/>
      <c r="ROA31" s="116"/>
      <c r="ROB31" s="116"/>
      <c r="ROC31" s="116"/>
      <c r="ROD31" s="116"/>
      <c r="ROE31" s="116"/>
      <c r="ROF31" s="116"/>
      <c r="ROG31" s="116"/>
      <c r="ROH31" s="116"/>
      <c r="ROI31" s="116"/>
      <c r="ROJ31" s="116"/>
      <c r="ROK31" s="116"/>
      <c r="ROL31" s="116"/>
      <c r="ROM31" s="116"/>
      <c r="RON31" s="116"/>
      <c r="ROO31" s="116"/>
      <c r="ROP31" s="116"/>
      <c r="ROQ31" s="116"/>
      <c r="ROR31" s="116"/>
      <c r="ROS31" s="116"/>
      <c r="ROT31" s="116"/>
      <c r="ROU31" s="116"/>
      <c r="ROV31" s="116"/>
      <c r="ROW31" s="116"/>
      <c r="ROX31" s="116"/>
      <c r="ROY31" s="116"/>
      <c r="ROZ31" s="116"/>
      <c r="RPA31" s="116"/>
      <c r="RPB31" s="116"/>
      <c r="RPC31" s="116"/>
      <c r="RPD31" s="116"/>
      <c r="RPE31" s="116"/>
      <c r="RPF31" s="116"/>
      <c r="RPG31" s="116"/>
      <c r="RPH31" s="116"/>
      <c r="RPI31" s="116"/>
      <c r="RPJ31" s="116"/>
      <c r="RPK31" s="116"/>
      <c r="RPL31" s="116"/>
      <c r="RPM31" s="116"/>
      <c r="RPN31" s="116"/>
      <c r="RPO31" s="116"/>
      <c r="RPP31" s="116"/>
      <c r="RPQ31" s="116"/>
      <c r="RPR31" s="116"/>
      <c r="RPS31" s="116"/>
      <c r="RPT31" s="116"/>
      <c r="RPU31" s="116"/>
      <c r="RPV31" s="116"/>
      <c r="RPW31" s="116"/>
      <c r="RPX31" s="116"/>
      <c r="RPY31" s="116"/>
      <c r="RPZ31" s="116"/>
      <c r="RQA31" s="116"/>
      <c r="RQB31" s="116"/>
      <c r="RQC31" s="116"/>
      <c r="RQD31" s="116"/>
      <c r="RQE31" s="116"/>
      <c r="RQF31" s="116"/>
      <c r="RQG31" s="116"/>
      <c r="RQH31" s="116"/>
      <c r="RQI31" s="116"/>
      <c r="RQJ31" s="116"/>
      <c r="RQK31" s="116"/>
      <c r="RQL31" s="116"/>
      <c r="RQM31" s="116"/>
      <c r="RQN31" s="116"/>
      <c r="RQO31" s="116"/>
      <c r="RQP31" s="116"/>
      <c r="RQQ31" s="116"/>
      <c r="RQR31" s="116"/>
      <c r="RQS31" s="116"/>
      <c r="RQT31" s="116"/>
      <c r="RQU31" s="116"/>
      <c r="RQV31" s="116"/>
      <c r="RQW31" s="116"/>
      <c r="RQX31" s="116"/>
      <c r="RQY31" s="116"/>
      <c r="RQZ31" s="116"/>
      <c r="RRA31" s="116"/>
      <c r="RRB31" s="116"/>
      <c r="RRC31" s="116"/>
      <c r="RRD31" s="116"/>
      <c r="RRE31" s="116"/>
      <c r="RRF31" s="116"/>
      <c r="RRG31" s="116"/>
      <c r="RRH31" s="116"/>
      <c r="RRI31" s="116"/>
      <c r="RRJ31" s="116"/>
      <c r="RRK31" s="116"/>
      <c r="RRL31" s="116"/>
      <c r="RRM31" s="116"/>
      <c r="RRN31" s="116"/>
      <c r="RRO31" s="116"/>
      <c r="RRP31" s="116"/>
      <c r="RRQ31" s="116"/>
      <c r="RRR31" s="116"/>
      <c r="RRS31" s="116"/>
      <c r="RRT31" s="116"/>
      <c r="RRU31" s="116"/>
      <c r="RRV31" s="116"/>
      <c r="RRW31" s="116"/>
      <c r="RRX31" s="116"/>
      <c r="RRY31" s="116"/>
      <c r="RRZ31" s="116"/>
      <c r="RSA31" s="116"/>
      <c r="RSB31" s="116"/>
      <c r="RSC31" s="116"/>
      <c r="RSD31" s="116"/>
      <c r="RSE31" s="116"/>
      <c r="RSF31" s="116"/>
      <c r="RSG31" s="116"/>
      <c r="RSH31" s="116"/>
      <c r="RSI31" s="116"/>
      <c r="RSJ31" s="116"/>
      <c r="RSK31" s="116"/>
      <c r="RSL31" s="116"/>
      <c r="RSM31" s="116"/>
      <c r="RSN31" s="116"/>
      <c r="RSO31" s="116"/>
      <c r="RSP31" s="116"/>
      <c r="RSQ31" s="116"/>
      <c r="RSR31" s="116"/>
      <c r="RSS31" s="116"/>
      <c r="RST31" s="116"/>
      <c r="RSU31" s="116"/>
      <c r="RSV31" s="116"/>
      <c r="RSW31" s="116"/>
      <c r="RSX31" s="116"/>
      <c r="RSY31" s="116"/>
      <c r="RSZ31" s="116"/>
      <c r="RTA31" s="116"/>
      <c r="RTB31" s="116"/>
      <c r="RTC31" s="116"/>
      <c r="RTD31" s="116"/>
      <c r="RTE31" s="116"/>
      <c r="RTF31" s="116"/>
      <c r="RTG31" s="116"/>
      <c r="RTH31" s="116"/>
      <c r="RTI31" s="116"/>
      <c r="RTJ31" s="116"/>
      <c r="RTK31" s="116"/>
      <c r="RTL31" s="116"/>
      <c r="RTM31" s="116"/>
      <c r="RTN31" s="116"/>
      <c r="RTO31" s="116"/>
      <c r="RTP31" s="116"/>
      <c r="RTQ31" s="116"/>
      <c r="RTR31" s="116"/>
      <c r="RTS31" s="116"/>
      <c r="RTT31" s="116"/>
      <c r="RTU31" s="116"/>
      <c r="RTV31" s="116"/>
      <c r="RTW31" s="116"/>
      <c r="RTX31" s="116"/>
      <c r="RTY31" s="116"/>
      <c r="RTZ31" s="116"/>
      <c r="RUA31" s="116"/>
      <c r="RUB31" s="116"/>
      <c r="RUC31" s="116"/>
      <c r="RUD31" s="116"/>
      <c r="RUE31" s="116"/>
      <c r="RUF31" s="116"/>
      <c r="RUG31" s="116"/>
      <c r="RUH31" s="116"/>
      <c r="RUI31" s="116"/>
      <c r="RUJ31" s="116"/>
      <c r="RUK31" s="116"/>
      <c r="RUL31" s="116"/>
      <c r="RUM31" s="116"/>
      <c r="RUN31" s="116"/>
      <c r="RUO31" s="116"/>
      <c r="RUP31" s="116"/>
      <c r="RUQ31" s="116"/>
      <c r="RUR31" s="116"/>
      <c r="RUS31" s="116"/>
      <c r="RUT31" s="116"/>
      <c r="RUU31" s="116"/>
      <c r="RUV31" s="116"/>
      <c r="RUW31" s="116"/>
      <c r="RUX31" s="116"/>
      <c r="RUY31" s="116"/>
      <c r="RUZ31" s="116"/>
      <c r="RVA31" s="116"/>
      <c r="RVB31" s="116"/>
      <c r="RVC31" s="116"/>
      <c r="RVD31" s="116"/>
      <c r="RVE31" s="116"/>
      <c r="RVF31" s="116"/>
      <c r="RVG31" s="116"/>
      <c r="RVH31" s="116"/>
      <c r="RVI31" s="116"/>
      <c r="RVJ31" s="116"/>
      <c r="RVK31" s="116"/>
      <c r="RVL31" s="116"/>
      <c r="RVM31" s="116"/>
      <c r="RVN31" s="116"/>
      <c r="RVO31" s="116"/>
      <c r="RVP31" s="116"/>
      <c r="RVQ31" s="116"/>
      <c r="RVR31" s="116"/>
      <c r="RVS31" s="116"/>
      <c r="RVT31" s="116"/>
      <c r="RVU31" s="116"/>
      <c r="RVV31" s="116"/>
      <c r="RVW31" s="116"/>
      <c r="RVX31" s="116"/>
      <c r="RVY31" s="116"/>
      <c r="RVZ31" s="116"/>
      <c r="RWA31" s="116"/>
      <c r="RWB31" s="116"/>
      <c r="RWC31" s="116"/>
      <c r="RWD31" s="116"/>
      <c r="RWE31" s="116"/>
      <c r="RWF31" s="116"/>
      <c r="RWG31" s="116"/>
      <c r="RWH31" s="116"/>
      <c r="RWI31" s="116"/>
      <c r="RWJ31" s="116"/>
      <c r="RWK31" s="116"/>
      <c r="RWL31" s="116"/>
      <c r="RWM31" s="116"/>
      <c r="RWN31" s="116"/>
      <c r="RWO31" s="116"/>
      <c r="RWP31" s="116"/>
      <c r="RWQ31" s="116"/>
      <c r="RWR31" s="116"/>
      <c r="RWS31" s="116"/>
      <c r="RWT31" s="116"/>
      <c r="RWU31" s="116"/>
      <c r="RWV31" s="116"/>
      <c r="RWW31" s="116"/>
      <c r="RWX31" s="116"/>
      <c r="RWY31" s="116"/>
      <c r="RWZ31" s="116"/>
      <c r="RXA31" s="116"/>
      <c r="RXB31" s="116"/>
      <c r="RXC31" s="116"/>
      <c r="RXD31" s="116"/>
      <c r="RXE31" s="116"/>
      <c r="RXF31" s="116"/>
      <c r="RXG31" s="116"/>
      <c r="RXH31" s="116"/>
      <c r="RXI31" s="116"/>
      <c r="RXJ31" s="116"/>
      <c r="RXK31" s="116"/>
      <c r="RXL31" s="116"/>
      <c r="RXM31" s="116"/>
      <c r="RXN31" s="116"/>
      <c r="RXO31" s="116"/>
      <c r="RXP31" s="116"/>
      <c r="RXQ31" s="116"/>
      <c r="RXR31" s="116"/>
      <c r="RXS31" s="116"/>
      <c r="RXT31" s="116"/>
      <c r="RXU31" s="116"/>
      <c r="RXV31" s="116"/>
      <c r="RXW31" s="116"/>
      <c r="RXX31" s="116"/>
      <c r="RXY31" s="116"/>
      <c r="RXZ31" s="116"/>
      <c r="RYA31" s="116"/>
      <c r="RYB31" s="116"/>
      <c r="RYC31" s="116"/>
      <c r="RYD31" s="116"/>
      <c r="RYE31" s="116"/>
      <c r="RYF31" s="116"/>
      <c r="RYG31" s="116"/>
      <c r="RYH31" s="116"/>
      <c r="RYI31" s="116"/>
      <c r="RYJ31" s="116"/>
      <c r="RYK31" s="116"/>
      <c r="RYL31" s="116"/>
      <c r="RYM31" s="116"/>
      <c r="RYN31" s="116"/>
      <c r="RYO31" s="116"/>
      <c r="RYP31" s="116"/>
      <c r="RYQ31" s="116"/>
      <c r="RYR31" s="116"/>
      <c r="RYS31" s="116"/>
      <c r="RYT31" s="116"/>
      <c r="RYU31" s="116"/>
      <c r="RYV31" s="116"/>
      <c r="RYW31" s="116"/>
      <c r="RYX31" s="116"/>
      <c r="RYY31" s="116"/>
      <c r="RYZ31" s="116"/>
      <c r="RZA31" s="116"/>
      <c r="RZB31" s="116"/>
      <c r="RZC31" s="116"/>
      <c r="RZD31" s="116"/>
      <c r="RZE31" s="116"/>
      <c r="RZF31" s="116"/>
      <c r="RZG31" s="116"/>
      <c r="RZH31" s="116"/>
      <c r="RZI31" s="116"/>
      <c r="RZJ31" s="116"/>
      <c r="RZK31" s="116"/>
      <c r="RZL31" s="116"/>
      <c r="RZM31" s="116"/>
      <c r="RZN31" s="116"/>
      <c r="RZO31" s="116"/>
      <c r="RZP31" s="116"/>
      <c r="RZQ31" s="116"/>
      <c r="RZR31" s="116"/>
      <c r="RZS31" s="116"/>
      <c r="RZT31" s="116"/>
      <c r="RZU31" s="116"/>
      <c r="RZV31" s="116"/>
      <c r="RZW31" s="116"/>
      <c r="RZX31" s="116"/>
      <c r="RZY31" s="116"/>
      <c r="RZZ31" s="116"/>
      <c r="SAA31" s="116"/>
      <c r="SAB31" s="116"/>
      <c r="SAC31" s="116"/>
      <c r="SAD31" s="116"/>
      <c r="SAE31" s="116"/>
      <c r="SAF31" s="116"/>
      <c r="SAG31" s="116"/>
      <c r="SAH31" s="116"/>
      <c r="SAI31" s="116"/>
      <c r="SAJ31" s="116"/>
      <c r="SAK31" s="116"/>
      <c r="SAL31" s="116"/>
      <c r="SAM31" s="116"/>
      <c r="SAN31" s="116"/>
      <c r="SAO31" s="116"/>
      <c r="SAP31" s="116"/>
      <c r="SAQ31" s="116"/>
      <c r="SAR31" s="116"/>
      <c r="SAS31" s="116"/>
      <c r="SAT31" s="116"/>
      <c r="SAU31" s="116"/>
      <c r="SAV31" s="116"/>
      <c r="SAW31" s="116"/>
      <c r="SAX31" s="116"/>
      <c r="SAY31" s="116"/>
      <c r="SAZ31" s="116"/>
      <c r="SBA31" s="116"/>
      <c r="SBB31" s="116"/>
      <c r="SBC31" s="116"/>
      <c r="SBD31" s="116"/>
      <c r="SBE31" s="116"/>
      <c r="SBF31" s="116"/>
      <c r="SBG31" s="116"/>
      <c r="SBH31" s="116"/>
      <c r="SBI31" s="116"/>
      <c r="SBJ31" s="116"/>
      <c r="SBK31" s="116"/>
      <c r="SBL31" s="116"/>
      <c r="SBM31" s="116"/>
      <c r="SBN31" s="116"/>
      <c r="SBO31" s="116"/>
      <c r="SBP31" s="116"/>
      <c r="SBQ31" s="116"/>
      <c r="SBR31" s="116"/>
      <c r="SBS31" s="116"/>
      <c r="SBT31" s="116"/>
      <c r="SBU31" s="116"/>
      <c r="SBV31" s="116"/>
      <c r="SBW31" s="116"/>
      <c r="SBX31" s="116"/>
      <c r="SBY31" s="116"/>
      <c r="SBZ31" s="116"/>
      <c r="SCA31" s="116"/>
      <c r="SCB31" s="116"/>
      <c r="SCC31" s="116"/>
      <c r="SCD31" s="116"/>
      <c r="SCE31" s="116"/>
      <c r="SCF31" s="116"/>
      <c r="SCG31" s="116"/>
      <c r="SCH31" s="116"/>
      <c r="SCI31" s="116"/>
      <c r="SCJ31" s="116"/>
      <c r="SCK31" s="116"/>
      <c r="SCL31" s="116"/>
      <c r="SCM31" s="116"/>
      <c r="SCN31" s="116"/>
      <c r="SCO31" s="116"/>
      <c r="SCP31" s="116"/>
      <c r="SCQ31" s="116"/>
      <c r="SCR31" s="116"/>
      <c r="SCS31" s="116"/>
      <c r="SCT31" s="116"/>
      <c r="SCU31" s="116"/>
      <c r="SCV31" s="116"/>
      <c r="SCW31" s="116"/>
      <c r="SCX31" s="116"/>
      <c r="SCY31" s="116"/>
      <c r="SCZ31" s="116"/>
      <c r="SDA31" s="116"/>
      <c r="SDB31" s="116"/>
      <c r="SDC31" s="116"/>
      <c r="SDD31" s="116"/>
      <c r="SDE31" s="116"/>
      <c r="SDF31" s="116"/>
      <c r="SDG31" s="116"/>
      <c r="SDH31" s="116"/>
      <c r="SDI31" s="116"/>
      <c r="SDJ31" s="116"/>
      <c r="SDK31" s="116"/>
      <c r="SDL31" s="116"/>
      <c r="SDM31" s="116"/>
      <c r="SDN31" s="116"/>
      <c r="SDO31" s="116"/>
      <c r="SDP31" s="116"/>
      <c r="SDQ31" s="116"/>
      <c r="SDR31" s="116"/>
      <c r="SDS31" s="116"/>
      <c r="SDT31" s="116"/>
      <c r="SDU31" s="116"/>
      <c r="SDV31" s="116"/>
      <c r="SDW31" s="116"/>
      <c r="SDX31" s="116"/>
      <c r="SDY31" s="116"/>
      <c r="SDZ31" s="116"/>
      <c r="SEA31" s="116"/>
      <c r="SEB31" s="116"/>
      <c r="SEC31" s="116"/>
      <c r="SED31" s="116"/>
      <c r="SEE31" s="116"/>
      <c r="SEF31" s="116"/>
      <c r="SEG31" s="116"/>
      <c r="SEH31" s="116"/>
      <c r="SEI31" s="116"/>
      <c r="SEJ31" s="116"/>
      <c r="SEK31" s="116"/>
      <c r="SEL31" s="116"/>
      <c r="SEM31" s="116"/>
      <c r="SEN31" s="116"/>
      <c r="SEO31" s="116"/>
      <c r="SEP31" s="116"/>
      <c r="SEQ31" s="116"/>
      <c r="SER31" s="116"/>
      <c r="SES31" s="116"/>
      <c r="SET31" s="116"/>
      <c r="SEU31" s="116"/>
      <c r="SEV31" s="116"/>
      <c r="SEW31" s="116"/>
      <c r="SEX31" s="116"/>
      <c r="SEY31" s="116"/>
      <c r="SEZ31" s="116"/>
      <c r="SFA31" s="116"/>
      <c r="SFB31" s="116"/>
      <c r="SFC31" s="116"/>
      <c r="SFD31" s="116"/>
      <c r="SFE31" s="116"/>
      <c r="SFF31" s="116"/>
      <c r="SFG31" s="116"/>
      <c r="SFH31" s="116"/>
      <c r="SFI31" s="116"/>
      <c r="SFJ31" s="116"/>
      <c r="SFK31" s="116"/>
      <c r="SFL31" s="116"/>
      <c r="SFM31" s="116"/>
      <c r="SFN31" s="116"/>
      <c r="SFO31" s="116"/>
      <c r="SFP31" s="116"/>
      <c r="SFQ31" s="116"/>
      <c r="SFR31" s="116"/>
      <c r="SFS31" s="116"/>
      <c r="SFT31" s="116"/>
      <c r="SFU31" s="116"/>
      <c r="SFV31" s="116"/>
      <c r="SFW31" s="116"/>
      <c r="SFX31" s="116"/>
      <c r="SFY31" s="116"/>
      <c r="SFZ31" s="116"/>
      <c r="SGA31" s="116"/>
      <c r="SGB31" s="116"/>
      <c r="SGC31" s="116"/>
      <c r="SGD31" s="116"/>
      <c r="SGE31" s="116"/>
      <c r="SGF31" s="116"/>
      <c r="SGG31" s="116"/>
      <c r="SGH31" s="116"/>
      <c r="SGI31" s="116"/>
      <c r="SGJ31" s="116"/>
      <c r="SGK31" s="116"/>
      <c r="SGL31" s="116"/>
      <c r="SGM31" s="116"/>
      <c r="SGN31" s="116"/>
      <c r="SGO31" s="116"/>
      <c r="SGP31" s="116"/>
      <c r="SGQ31" s="116"/>
      <c r="SGR31" s="116"/>
      <c r="SGS31" s="116"/>
      <c r="SGT31" s="116"/>
      <c r="SGU31" s="116"/>
      <c r="SGV31" s="116"/>
      <c r="SGW31" s="116"/>
      <c r="SGX31" s="116"/>
      <c r="SGY31" s="116"/>
      <c r="SGZ31" s="116"/>
      <c r="SHA31" s="116"/>
      <c r="SHB31" s="116"/>
      <c r="SHC31" s="116"/>
      <c r="SHD31" s="116"/>
      <c r="SHE31" s="116"/>
      <c r="SHF31" s="116"/>
      <c r="SHG31" s="116"/>
      <c r="SHH31" s="116"/>
      <c r="SHI31" s="116"/>
      <c r="SHJ31" s="116"/>
      <c r="SHK31" s="116"/>
      <c r="SHL31" s="116"/>
      <c r="SHM31" s="116"/>
      <c r="SHN31" s="116"/>
      <c r="SHO31" s="116"/>
      <c r="SHP31" s="116"/>
      <c r="SHQ31" s="116"/>
      <c r="SHR31" s="116"/>
      <c r="SHS31" s="116"/>
      <c r="SHT31" s="116"/>
      <c r="SHU31" s="116"/>
      <c r="SHV31" s="116"/>
      <c r="SHW31" s="116"/>
      <c r="SHX31" s="116"/>
      <c r="SHY31" s="116"/>
      <c r="SHZ31" s="116"/>
      <c r="SIA31" s="116"/>
      <c r="SIB31" s="116"/>
      <c r="SIC31" s="116"/>
      <c r="SID31" s="116"/>
      <c r="SIE31" s="116"/>
      <c r="SIF31" s="116"/>
      <c r="SIG31" s="116"/>
      <c r="SIH31" s="116"/>
      <c r="SII31" s="116"/>
      <c r="SIJ31" s="116"/>
      <c r="SIK31" s="116"/>
      <c r="SIL31" s="116"/>
      <c r="SIM31" s="116"/>
      <c r="SIN31" s="116"/>
      <c r="SIO31" s="116"/>
      <c r="SIP31" s="116"/>
      <c r="SIQ31" s="116"/>
      <c r="SIR31" s="116"/>
      <c r="SIS31" s="116"/>
      <c r="SIT31" s="116"/>
      <c r="SIU31" s="116"/>
      <c r="SIV31" s="116"/>
      <c r="SIW31" s="116"/>
      <c r="SIX31" s="116"/>
      <c r="SIY31" s="116"/>
      <c r="SIZ31" s="116"/>
      <c r="SJA31" s="116"/>
      <c r="SJB31" s="116"/>
      <c r="SJC31" s="116"/>
      <c r="SJD31" s="116"/>
      <c r="SJE31" s="116"/>
      <c r="SJF31" s="116"/>
      <c r="SJG31" s="116"/>
      <c r="SJH31" s="116"/>
      <c r="SJI31" s="116"/>
      <c r="SJJ31" s="116"/>
      <c r="SJK31" s="116"/>
      <c r="SJL31" s="116"/>
      <c r="SJM31" s="116"/>
      <c r="SJN31" s="116"/>
      <c r="SJO31" s="116"/>
      <c r="SJP31" s="116"/>
      <c r="SJQ31" s="116"/>
      <c r="SJR31" s="116"/>
      <c r="SJS31" s="116"/>
      <c r="SJT31" s="116"/>
      <c r="SJU31" s="116"/>
      <c r="SJV31" s="116"/>
      <c r="SJW31" s="116"/>
      <c r="SJX31" s="116"/>
      <c r="SJY31" s="116"/>
      <c r="SJZ31" s="116"/>
      <c r="SKA31" s="116"/>
      <c r="SKB31" s="116"/>
      <c r="SKC31" s="116"/>
      <c r="SKD31" s="116"/>
      <c r="SKE31" s="116"/>
      <c r="SKF31" s="116"/>
      <c r="SKG31" s="116"/>
      <c r="SKH31" s="116"/>
      <c r="SKI31" s="116"/>
      <c r="SKJ31" s="116"/>
      <c r="SKK31" s="116"/>
      <c r="SKL31" s="116"/>
      <c r="SKM31" s="116"/>
      <c r="SKN31" s="116"/>
      <c r="SKO31" s="116"/>
      <c r="SKP31" s="116"/>
      <c r="SKQ31" s="116"/>
      <c r="SKR31" s="116"/>
      <c r="SKS31" s="116"/>
      <c r="SKT31" s="116"/>
      <c r="SKU31" s="116"/>
      <c r="SKV31" s="116"/>
      <c r="SKW31" s="116"/>
      <c r="SKX31" s="116"/>
      <c r="SKY31" s="116"/>
      <c r="SKZ31" s="116"/>
      <c r="SLA31" s="116"/>
      <c r="SLB31" s="116"/>
      <c r="SLC31" s="116"/>
      <c r="SLD31" s="116"/>
      <c r="SLE31" s="116"/>
      <c r="SLF31" s="116"/>
      <c r="SLG31" s="116"/>
      <c r="SLH31" s="116"/>
      <c r="SLI31" s="116"/>
      <c r="SLJ31" s="116"/>
      <c r="SLK31" s="116"/>
      <c r="SLL31" s="116"/>
      <c r="SLM31" s="116"/>
      <c r="SLN31" s="116"/>
      <c r="SLO31" s="116"/>
      <c r="SLP31" s="116"/>
      <c r="SLQ31" s="116"/>
      <c r="SLR31" s="116"/>
      <c r="SLS31" s="116"/>
      <c r="SLT31" s="116"/>
      <c r="SLU31" s="116"/>
      <c r="SLV31" s="116"/>
      <c r="SLW31" s="116"/>
      <c r="SLX31" s="116"/>
      <c r="SLY31" s="116"/>
      <c r="SLZ31" s="116"/>
      <c r="SMA31" s="116"/>
      <c r="SMB31" s="116"/>
      <c r="SMC31" s="116"/>
      <c r="SMD31" s="116"/>
      <c r="SME31" s="116"/>
      <c r="SMF31" s="116"/>
      <c r="SMG31" s="116"/>
      <c r="SMH31" s="116"/>
      <c r="SMI31" s="116"/>
      <c r="SMJ31" s="116"/>
      <c r="SMK31" s="116"/>
      <c r="SML31" s="116"/>
      <c r="SMM31" s="116"/>
      <c r="SMN31" s="116"/>
      <c r="SMO31" s="116"/>
      <c r="SMP31" s="116"/>
      <c r="SMQ31" s="116"/>
      <c r="SMR31" s="116"/>
      <c r="SMS31" s="116"/>
      <c r="SMT31" s="116"/>
      <c r="SMU31" s="116"/>
      <c r="SMV31" s="116"/>
      <c r="SMW31" s="116"/>
      <c r="SMX31" s="116"/>
      <c r="SMY31" s="116"/>
      <c r="SMZ31" s="116"/>
      <c r="SNA31" s="116"/>
      <c r="SNB31" s="116"/>
      <c r="SNC31" s="116"/>
      <c r="SND31" s="116"/>
      <c r="SNE31" s="116"/>
      <c r="SNF31" s="116"/>
      <c r="SNG31" s="116"/>
      <c r="SNH31" s="116"/>
      <c r="SNI31" s="116"/>
      <c r="SNJ31" s="116"/>
      <c r="SNK31" s="116"/>
      <c r="SNL31" s="116"/>
      <c r="SNM31" s="116"/>
      <c r="SNN31" s="116"/>
      <c r="SNO31" s="116"/>
      <c r="SNP31" s="116"/>
      <c r="SNQ31" s="116"/>
      <c r="SNR31" s="116"/>
      <c r="SNS31" s="116"/>
      <c r="SNT31" s="116"/>
      <c r="SNU31" s="116"/>
      <c r="SNV31" s="116"/>
      <c r="SNW31" s="116"/>
      <c r="SNX31" s="116"/>
      <c r="SNY31" s="116"/>
      <c r="SNZ31" s="116"/>
      <c r="SOA31" s="116"/>
      <c r="SOB31" s="116"/>
      <c r="SOC31" s="116"/>
      <c r="SOD31" s="116"/>
      <c r="SOE31" s="116"/>
      <c r="SOF31" s="116"/>
      <c r="SOG31" s="116"/>
      <c r="SOH31" s="116"/>
      <c r="SOI31" s="116"/>
      <c r="SOJ31" s="116"/>
      <c r="SOK31" s="116"/>
      <c r="SOL31" s="116"/>
      <c r="SOM31" s="116"/>
      <c r="SON31" s="116"/>
      <c r="SOO31" s="116"/>
      <c r="SOP31" s="116"/>
      <c r="SOQ31" s="116"/>
      <c r="SOR31" s="116"/>
      <c r="SOS31" s="116"/>
      <c r="SOT31" s="116"/>
      <c r="SOU31" s="116"/>
      <c r="SOV31" s="116"/>
      <c r="SOW31" s="116"/>
      <c r="SOX31" s="116"/>
      <c r="SOY31" s="116"/>
      <c r="SOZ31" s="116"/>
      <c r="SPA31" s="116"/>
      <c r="SPB31" s="116"/>
      <c r="SPC31" s="116"/>
      <c r="SPD31" s="116"/>
      <c r="SPE31" s="116"/>
      <c r="SPF31" s="116"/>
      <c r="SPG31" s="116"/>
      <c r="SPH31" s="116"/>
      <c r="SPI31" s="116"/>
      <c r="SPJ31" s="116"/>
      <c r="SPK31" s="116"/>
      <c r="SPL31" s="116"/>
      <c r="SPM31" s="116"/>
      <c r="SPN31" s="116"/>
      <c r="SPO31" s="116"/>
      <c r="SPP31" s="116"/>
      <c r="SPQ31" s="116"/>
      <c r="SPR31" s="116"/>
      <c r="SPS31" s="116"/>
      <c r="SPT31" s="116"/>
      <c r="SPU31" s="116"/>
      <c r="SPV31" s="116"/>
      <c r="SPW31" s="116"/>
      <c r="SPX31" s="116"/>
      <c r="SPY31" s="116"/>
      <c r="SPZ31" s="116"/>
      <c r="SQA31" s="116"/>
      <c r="SQB31" s="116"/>
      <c r="SQC31" s="116"/>
      <c r="SQD31" s="116"/>
      <c r="SQE31" s="116"/>
      <c r="SQF31" s="116"/>
      <c r="SQG31" s="116"/>
      <c r="SQH31" s="116"/>
      <c r="SQI31" s="116"/>
      <c r="SQJ31" s="116"/>
      <c r="SQK31" s="116"/>
      <c r="SQL31" s="116"/>
      <c r="SQM31" s="116"/>
      <c r="SQN31" s="116"/>
      <c r="SQO31" s="116"/>
      <c r="SQP31" s="116"/>
      <c r="SQQ31" s="116"/>
      <c r="SQR31" s="116"/>
      <c r="SQS31" s="116"/>
      <c r="SQT31" s="116"/>
      <c r="SQU31" s="116"/>
      <c r="SQV31" s="116"/>
      <c r="SQW31" s="116"/>
      <c r="SQX31" s="116"/>
      <c r="SQY31" s="116"/>
      <c r="SQZ31" s="116"/>
      <c r="SRA31" s="116"/>
      <c r="SRB31" s="116"/>
      <c r="SRC31" s="116"/>
      <c r="SRD31" s="116"/>
      <c r="SRE31" s="116"/>
      <c r="SRF31" s="116"/>
      <c r="SRG31" s="116"/>
      <c r="SRH31" s="116"/>
      <c r="SRI31" s="116"/>
      <c r="SRJ31" s="116"/>
      <c r="SRK31" s="116"/>
      <c r="SRL31" s="116"/>
      <c r="SRM31" s="116"/>
      <c r="SRN31" s="116"/>
      <c r="SRO31" s="116"/>
      <c r="SRP31" s="116"/>
      <c r="SRQ31" s="116"/>
      <c r="SRR31" s="116"/>
      <c r="SRS31" s="116"/>
      <c r="SRT31" s="116"/>
      <c r="SRU31" s="116"/>
      <c r="SRV31" s="116"/>
      <c r="SRW31" s="116"/>
      <c r="SRX31" s="116"/>
      <c r="SRY31" s="116"/>
      <c r="SRZ31" s="116"/>
      <c r="SSA31" s="116"/>
      <c r="SSB31" s="116"/>
      <c r="SSC31" s="116"/>
      <c r="SSD31" s="116"/>
      <c r="SSE31" s="116"/>
      <c r="SSF31" s="116"/>
      <c r="SSG31" s="116"/>
      <c r="SSH31" s="116"/>
      <c r="SSI31" s="116"/>
      <c r="SSJ31" s="116"/>
      <c r="SSK31" s="116"/>
      <c r="SSL31" s="116"/>
      <c r="SSM31" s="116"/>
      <c r="SSN31" s="116"/>
      <c r="SSO31" s="116"/>
      <c r="SSP31" s="116"/>
      <c r="SSQ31" s="116"/>
      <c r="SSR31" s="116"/>
      <c r="SSS31" s="116"/>
      <c r="SST31" s="116"/>
      <c r="SSU31" s="116"/>
      <c r="SSV31" s="116"/>
      <c r="SSW31" s="116"/>
      <c r="SSX31" s="116"/>
      <c r="SSY31" s="116"/>
      <c r="SSZ31" s="116"/>
      <c r="STA31" s="116"/>
      <c r="STB31" s="116"/>
      <c r="STC31" s="116"/>
      <c r="STD31" s="116"/>
      <c r="STE31" s="116"/>
      <c r="STF31" s="116"/>
      <c r="STG31" s="116"/>
      <c r="STH31" s="116"/>
      <c r="STI31" s="116"/>
      <c r="STJ31" s="116"/>
      <c r="STK31" s="116"/>
      <c r="STL31" s="116"/>
      <c r="STM31" s="116"/>
      <c r="STN31" s="116"/>
      <c r="STO31" s="116"/>
      <c r="STP31" s="116"/>
      <c r="STQ31" s="116"/>
      <c r="STR31" s="116"/>
      <c r="STS31" s="116"/>
      <c r="STT31" s="116"/>
      <c r="STU31" s="116"/>
      <c r="STV31" s="116"/>
      <c r="STW31" s="116"/>
      <c r="STX31" s="116"/>
      <c r="STY31" s="116"/>
      <c r="STZ31" s="116"/>
      <c r="SUA31" s="116"/>
      <c r="SUB31" s="116"/>
      <c r="SUC31" s="116"/>
      <c r="SUD31" s="116"/>
      <c r="SUE31" s="116"/>
      <c r="SUF31" s="116"/>
      <c r="SUG31" s="116"/>
      <c r="SUH31" s="116"/>
      <c r="SUI31" s="116"/>
      <c r="SUJ31" s="116"/>
      <c r="SUK31" s="116"/>
      <c r="SUL31" s="116"/>
      <c r="SUM31" s="116"/>
      <c r="SUN31" s="116"/>
      <c r="SUO31" s="116"/>
      <c r="SUP31" s="116"/>
      <c r="SUQ31" s="116"/>
      <c r="SUR31" s="116"/>
      <c r="SUS31" s="116"/>
      <c r="SUT31" s="116"/>
      <c r="SUU31" s="116"/>
      <c r="SUV31" s="116"/>
      <c r="SUW31" s="116"/>
      <c r="SUX31" s="116"/>
      <c r="SUY31" s="116"/>
      <c r="SUZ31" s="116"/>
      <c r="SVA31" s="116"/>
      <c r="SVB31" s="116"/>
      <c r="SVC31" s="116"/>
      <c r="SVD31" s="116"/>
      <c r="SVE31" s="116"/>
      <c r="SVF31" s="116"/>
      <c r="SVG31" s="116"/>
      <c r="SVH31" s="116"/>
      <c r="SVI31" s="116"/>
      <c r="SVJ31" s="116"/>
      <c r="SVK31" s="116"/>
      <c r="SVL31" s="116"/>
      <c r="SVM31" s="116"/>
      <c r="SVN31" s="116"/>
      <c r="SVO31" s="116"/>
      <c r="SVP31" s="116"/>
      <c r="SVQ31" s="116"/>
      <c r="SVR31" s="116"/>
      <c r="SVS31" s="116"/>
      <c r="SVT31" s="116"/>
      <c r="SVU31" s="116"/>
      <c r="SVV31" s="116"/>
      <c r="SVW31" s="116"/>
      <c r="SVX31" s="116"/>
      <c r="SVY31" s="116"/>
      <c r="SVZ31" s="116"/>
      <c r="SWA31" s="116"/>
      <c r="SWB31" s="116"/>
      <c r="SWC31" s="116"/>
      <c r="SWD31" s="116"/>
      <c r="SWE31" s="116"/>
      <c r="SWF31" s="116"/>
      <c r="SWG31" s="116"/>
      <c r="SWH31" s="116"/>
      <c r="SWI31" s="116"/>
      <c r="SWJ31" s="116"/>
      <c r="SWK31" s="116"/>
      <c r="SWL31" s="116"/>
      <c r="SWM31" s="116"/>
      <c r="SWN31" s="116"/>
      <c r="SWO31" s="116"/>
      <c r="SWP31" s="116"/>
      <c r="SWQ31" s="116"/>
      <c r="SWR31" s="116"/>
      <c r="SWS31" s="116"/>
      <c r="SWT31" s="116"/>
      <c r="SWU31" s="116"/>
      <c r="SWV31" s="116"/>
      <c r="SWW31" s="116"/>
      <c r="SWX31" s="116"/>
      <c r="SWY31" s="116"/>
      <c r="SWZ31" s="116"/>
      <c r="SXA31" s="116"/>
      <c r="SXB31" s="116"/>
      <c r="SXC31" s="116"/>
      <c r="SXD31" s="116"/>
      <c r="SXE31" s="116"/>
      <c r="SXF31" s="116"/>
      <c r="SXG31" s="116"/>
      <c r="SXH31" s="116"/>
      <c r="SXI31" s="116"/>
      <c r="SXJ31" s="116"/>
      <c r="SXK31" s="116"/>
      <c r="SXL31" s="116"/>
      <c r="SXM31" s="116"/>
      <c r="SXN31" s="116"/>
      <c r="SXO31" s="116"/>
      <c r="SXP31" s="116"/>
      <c r="SXQ31" s="116"/>
      <c r="SXR31" s="116"/>
      <c r="SXS31" s="116"/>
      <c r="SXT31" s="116"/>
      <c r="SXU31" s="116"/>
      <c r="SXV31" s="116"/>
      <c r="SXW31" s="116"/>
      <c r="SXX31" s="116"/>
      <c r="SXY31" s="116"/>
      <c r="SXZ31" s="116"/>
      <c r="SYA31" s="116"/>
      <c r="SYB31" s="116"/>
      <c r="SYC31" s="116"/>
      <c r="SYD31" s="116"/>
      <c r="SYE31" s="116"/>
      <c r="SYF31" s="116"/>
      <c r="SYG31" s="116"/>
      <c r="SYH31" s="116"/>
      <c r="SYI31" s="116"/>
      <c r="SYJ31" s="116"/>
      <c r="SYK31" s="116"/>
      <c r="SYL31" s="116"/>
      <c r="SYM31" s="116"/>
      <c r="SYN31" s="116"/>
      <c r="SYO31" s="116"/>
      <c r="SYP31" s="116"/>
      <c r="SYQ31" s="116"/>
      <c r="SYR31" s="116"/>
      <c r="SYS31" s="116"/>
      <c r="SYT31" s="116"/>
      <c r="SYU31" s="116"/>
      <c r="SYV31" s="116"/>
      <c r="SYW31" s="116"/>
      <c r="SYX31" s="116"/>
      <c r="SYY31" s="116"/>
      <c r="SYZ31" s="116"/>
      <c r="SZA31" s="116"/>
      <c r="SZB31" s="116"/>
      <c r="SZC31" s="116"/>
      <c r="SZD31" s="116"/>
      <c r="SZE31" s="116"/>
      <c r="SZF31" s="116"/>
      <c r="SZG31" s="116"/>
      <c r="SZH31" s="116"/>
      <c r="SZI31" s="116"/>
      <c r="SZJ31" s="116"/>
      <c r="SZK31" s="116"/>
      <c r="SZL31" s="116"/>
      <c r="SZM31" s="116"/>
      <c r="SZN31" s="116"/>
      <c r="SZO31" s="116"/>
      <c r="SZP31" s="116"/>
      <c r="SZQ31" s="116"/>
      <c r="SZR31" s="116"/>
      <c r="SZS31" s="116"/>
      <c r="SZT31" s="116"/>
      <c r="SZU31" s="116"/>
      <c r="SZV31" s="116"/>
      <c r="SZW31" s="116"/>
      <c r="SZX31" s="116"/>
      <c r="SZY31" s="116"/>
      <c r="SZZ31" s="116"/>
      <c r="TAA31" s="116"/>
      <c r="TAB31" s="116"/>
      <c r="TAC31" s="116"/>
      <c r="TAD31" s="116"/>
      <c r="TAE31" s="116"/>
      <c r="TAF31" s="116"/>
      <c r="TAG31" s="116"/>
      <c r="TAH31" s="116"/>
      <c r="TAI31" s="116"/>
      <c r="TAJ31" s="116"/>
      <c r="TAK31" s="116"/>
      <c r="TAL31" s="116"/>
      <c r="TAM31" s="116"/>
      <c r="TAN31" s="116"/>
      <c r="TAO31" s="116"/>
      <c r="TAP31" s="116"/>
      <c r="TAQ31" s="116"/>
      <c r="TAR31" s="116"/>
      <c r="TAS31" s="116"/>
      <c r="TAT31" s="116"/>
      <c r="TAU31" s="116"/>
      <c r="TAV31" s="116"/>
      <c r="TAW31" s="116"/>
      <c r="TAX31" s="116"/>
      <c r="TAY31" s="116"/>
      <c r="TAZ31" s="116"/>
      <c r="TBA31" s="116"/>
      <c r="TBB31" s="116"/>
      <c r="TBC31" s="116"/>
      <c r="TBD31" s="116"/>
      <c r="TBE31" s="116"/>
      <c r="TBF31" s="116"/>
      <c r="TBG31" s="116"/>
      <c r="TBH31" s="116"/>
      <c r="TBI31" s="116"/>
      <c r="TBJ31" s="116"/>
      <c r="TBK31" s="116"/>
      <c r="TBL31" s="116"/>
      <c r="TBM31" s="116"/>
      <c r="TBN31" s="116"/>
      <c r="TBO31" s="116"/>
      <c r="TBP31" s="116"/>
      <c r="TBQ31" s="116"/>
      <c r="TBR31" s="116"/>
      <c r="TBS31" s="116"/>
      <c r="TBT31" s="116"/>
      <c r="TBU31" s="116"/>
      <c r="TBV31" s="116"/>
      <c r="TBW31" s="116"/>
      <c r="TBX31" s="116"/>
      <c r="TBY31" s="116"/>
      <c r="TBZ31" s="116"/>
      <c r="TCA31" s="116"/>
      <c r="TCB31" s="116"/>
      <c r="TCC31" s="116"/>
      <c r="TCD31" s="116"/>
      <c r="TCE31" s="116"/>
      <c r="TCF31" s="116"/>
      <c r="TCG31" s="116"/>
      <c r="TCH31" s="116"/>
      <c r="TCI31" s="116"/>
      <c r="TCJ31" s="116"/>
      <c r="TCK31" s="116"/>
      <c r="TCL31" s="116"/>
      <c r="TCM31" s="116"/>
      <c r="TCN31" s="116"/>
      <c r="TCO31" s="116"/>
      <c r="TCP31" s="116"/>
      <c r="TCQ31" s="116"/>
      <c r="TCR31" s="116"/>
      <c r="TCS31" s="116"/>
      <c r="TCT31" s="116"/>
      <c r="TCU31" s="116"/>
      <c r="TCV31" s="116"/>
      <c r="TCW31" s="116"/>
      <c r="TCX31" s="116"/>
      <c r="TCY31" s="116"/>
      <c r="TCZ31" s="116"/>
      <c r="TDA31" s="116"/>
      <c r="TDB31" s="116"/>
      <c r="TDC31" s="116"/>
      <c r="TDD31" s="116"/>
      <c r="TDE31" s="116"/>
      <c r="TDF31" s="116"/>
      <c r="TDG31" s="116"/>
      <c r="TDH31" s="116"/>
      <c r="TDI31" s="116"/>
      <c r="TDJ31" s="116"/>
      <c r="TDK31" s="116"/>
      <c r="TDL31" s="116"/>
      <c r="TDM31" s="116"/>
      <c r="TDN31" s="116"/>
      <c r="TDO31" s="116"/>
      <c r="TDP31" s="116"/>
      <c r="TDQ31" s="116"/>
      <c r="TDR31" s="116"/>
      <c r="TDS31" s="116"/>
      <c r="TDT31" s="116"/>
      <c r="TDU31" s="116"/>
      <c r="TDV31" s="116"/>
      <c r="TDW31" s="116"/>
      <c r="TDX31" s="116"/>
      <c r="TDY31" s="116"/>
      <c r="TDZ31" s="116"/>
      <c r="TEA31" s="116"/>
      <c r="TEB31" s="116"/>
      <c r="TEC31" s="116"/>
      <c r="TED31" s="116"/>
      <c r="TEE31" s="116"/>
      <c r="TEF31" s="116"/>
      <c r="TEG31" s="116"/>
      <c r="TEH31" s="116"/>
      <c r="TEI31" s="116"/>
      <c r="TEJ31" s="116"/>
      <c r="TEK31" s="116"/>
      <c r="TEL31" s="116"/>
      <c r="TEM31" s="116"/>
      <c r="TEN31" s="116"/>
      <c r="TEO31" s="116"/>
      <c r="TEP31" s="116"/>
      <c r="TEQ31" s="116"/>
      <c r="TER31" s="116"/>
      <c r="TES31" s="116"/>
      <c r="TET31" s="116"/>
      <c r="TEU31" s="116"/>
      <c r="TEV31" s="116"/>
      <c r="TEW31" s="116"/>
      <c r="TEX31" s="116"/>
      <c r="TEY31" s="116"/>
      <c r="TEZ31" s="116"/>
      <c r="TFA31" s="116"/>
      <c r="TFB31" s="116"/>
      <c r="TFC31" s="116"/>
      <c r="TFD31" s="116"/>
      <c r="TFE31" s="116"/>
      <c r="TFF31" s="116"/>
      <c r="TFG31" s="116"/>
      <c r="TFH31" s="116"/>
      <c r="TFI31" s="116"/>
      <c r="TFJ31" s="116"/>
      <c r="TFK31" s="116"/>
      <c r="TFL31" s="116"/>
      <c r="TFM31" s="116"/>
      <c r="TFN31" s="116"/>
      <c r="TFO31" s="116"/>
      <c r="TFP31" s="116"/>
      <c r="TFQ31" s="116"/>
      <c r="TFR31" s="116"/>
      <c r="TFS31" s="116"/>
      <c r="TFT31" s="116"/>
      <c r="TFU31" s="116"/>
      <c r="TFV31" s="116"/>
      <c r="TFW31" s="116"/>
      <c r="TFX31" s="116"/>
      <c r="TFY31" s="116"/>
      <c r="TFZ31" s="116"/>
      <c r="TGA31" s="116"/>
      <c r="TGB31" s="116"/>
      <c r="TGC31" s="116"/>
      <c r="TGD31" s="116"/>
      <c r="TGE31" s="116"/>
      <c r="TGF31" s="116"/>
      <c r="TGG31" s="116"/>
      <c r="TGH31" s="116"/>
      <c r="TGI31" s="116"/>
      <c r="TGJ31" s="116"/>
      <c r="TGK31" s="116"/>
      <c r="TGL31" s="116"/>
      <c r="TGM31" s="116"/>
      <c r="TGN31" s="116"/>
      <c r="TGO31" s="116"/>
      <c r="TGP31" s="116"/>
      <c r="TGQ31" s="116"/>
      <c r="TGR31" s="116"/>
      <c r="TGS31" s="116"/>
      <c r="TGT31" s="116"/>
      <c r="TGU31" s="116"/>
      <c r="TGV31" s="116"/>
      <c r="TGW31" s="116"/>
      <c r="TGX31" s="116"/>
      <c r="TGY31" s="116"/>
      <c r="TGZ31" s="116"/>
      <c r="THA31" s="116"/>
      <c r="THB31" s="116"/>
      <c r="THC31" s="116"/>
      <c r="THD31" s="116"/>
      <c r="THE31" s="116"/>
      <c r="THF31" s="116"/>
      <c r="THG31" s="116"/>
      <c r="THH31" s="116"/>
      <c r="THI31" s="116"/>
      <c r="THJ31" s="116"/>
      <c r="THK31" s="116"/>
      <c r="THL31" s="116"/>
      <c r="THM31" s="116"/>
      <c r="THN31" s="116"/>
      <c r="THO31" s="116"/>
      <c r="THP31" s="116"/>
      <c r="THQ31" s="116"/>
      <c r="THR31" s="116"/>
      <c r="THS31" s="116"/>
      <c r="THT31" s="116"/>
      <c r="THU31" s="116"/>
      <c r="THV31" s="116"/>
      <c r="THW31" s="116"/>
      <c r="THX31" s="116"/>
      <c r="THY31" s="116"/>
      <c r="THZ31" s="116"/>
      <c r="TIA31" s="116"/>
      <c r="TIB31" s="116"/>
      <c r="TIC31" s="116"/>
      <c r="TID31" s="116"/>
      <c r="TIE31" s="116"/>
      <c r="TIF31" s="116"/>
      <c r="TIG31" s="116"/>
      <c r="TIH31" s="116"/>
      <c r="TII31" s="116"/>
      <c r="TIJ31" s="116"/>
      <c r="TIK31" s="116"/>
      <c r="TIL31" s="116"/>
      <c r="TIM31" s="116"/>
      <c r="TIN31" s="116"/>
      <c r="TIO31" s="116"/>
      <c r="TIP31" s="116"/>
      <c r="TIQ31" s="116"/>
      <c r="TIR31" s="116"/>
      <c r="TIS31" s="116"/>
      <c r="TIT31" s="116"/>
      <c r="TIU31" s="116"/>
      <c r="TIV31" s="116"/>
      <c r="TIW31" s="116"/>
      <c r="TIX31" s="116"/>
      <c r="TIY31" s="116"/>
      <c r="TIZ31" s="116"/>
      <c r="TJA31" s="116"/>
      <c r="TJB31" s="116"/>
      <c r="TJC31" s="116"/>
      <c r="TJD31" s="116"/>
      <c r="TJE31" s="116"/>
      <c r="TJF31" s="116"/>
      <c r="TJG31" s="116"/>
      <c r="TJH31" s="116"/>
      <c r="TJI31" s="116"/>
      <c r="TJJ31" s="116"/>
      <c r="TJK31" s="116"/>
      <c r="TJL31" s="116"/>
      <c r="TJM31" s="116"/>
      <c r="TJN31" s="116"/>
      <c r="TJO31" s="116"/>
      <c r="TJP31" s="116"/>
      <c r="TJQ31" s="116"/>
      <c r="TJR31" s="116"/>
      <c r="TJS31" s="116"/>
      <c r="TJT31" s="116"/>
      <c r="TJU31" s="116"/>
      <c r="TJV31" s="116"/>
      <c r="TJW31" s="116"/>
      <c r="TJX31" s="116"/>
      <c r="TJY31" s="116"/>
      <c r="TJZ31" s="116"/>
      <c r="TKA31" s="116"/>
      <c r="TKB31" s="116"/>
      <c r="TKC31" s="116"/>
      <c r="TKD31" s="116"/>
      <c r="TKE31" s="116"/>
      <c r="TKF31" s="116"/>
      <c r="TKG31" s="116"/>
      <c r="TKH31" s="116"/>
      <c r="TKI31" s="116"/>
      <c r="TKJ31" s="116"/>
      <c r="TKK31" s="116"/>
      <c r="TKL31" s="116"/>
      <c r="TKM31" s="116"/>
      <c r="TKN31" s="116"/>
      <c r="TKO31" s="116"/>
      <c r="TKP31" s="116"/>
      <c r="TKQ31" s="116"/>
      <c r="TKR31" s="116"/>
      <c r="TKS31" s="116"/>
      <c r="TKT31" s="116"/>
      <c r="TKU31" s="116"/>
      <c r="TKV31" s="116"/>
      <c r="TKW31" s="116"/>
      <c r="TKX31" s="116"/>
      <c r="TKY31" s="116"/>
      <c r="TKZ31" s="116"/>
      <c r="TLA31" s="116"/>
      <c r="TLB31" s="116"/>
      <c r="TLC31" s="116"/>
      <c r="TLD31" s="116"/>
      <c r="TLE31" s="116"/>
      <c r="TLF31" s="116"/>
      <c r="TLG31" s="116"/>
      <c r="TLH31" s="116"/>
      <c r="TLI31" s="116"/>
      <c r="TLJ31" s="116"/>
      <c r="TLK31" s="116"/>
      <c r="TLL31" s="116"/>
      <c r="TLM31" s="116"/>
      <c r="TLN31" s="116"/>
      <c r="TLO31" s="116"/>
      <c r="TLP31" s="116"/>
      <c r="TLQ31" s="116"/>
      <c r="TLR31" s="116"/>
      <c r="TLS31" s="116"/>
      <c r="TLT31" s="116"/>
      <c r="TLU31" s="116"/>
      <c r="TLV31" s="116"/>
      <c r="TLW31" s="116"/>
      <c r="TLX31" s="116"/>
      <c r="TLY31" s="116"/>
      <c r="TLZ31" s="116"/>
      <c r="TMA31" s="116"/>
      <c r="TMB31" s="116"/>
      <c r="TMC31" s="116"/>
      <c r="TMD31" s="116"/>
      <c r="TME31" s="116"/>
      <c r="TMF31" s="116"/>
      <c r="TMG31" s="116"/>
      <c r="TMH31" s="116"/>
      <c r="TMI31" s="116"/>
      <c r="TMJ31" s="116"/>
      <c r="TMK31" s="116"/>
      <c r="TML31" s="116"/>
      <c r="TMM31" s="116"/>
      <c r="TMN31" s="116"/>
      <c r="TMO31" s="116"/>
      <c r="TMP31" s="116"/>
      <c r="TMQ31" s="116"/>
      <c r="TMR31" s="116"/>
      <c r="TMS31" s="116"/>
      <c r="TMT31" s="116"/>
      <c r="TMU31" s="116"/>
      <c r="TMV31" s="116"/>
      <c r="TMW31" s="116"/>
      <c r="TMX31" s="116"/>
      <c r="TMY31" s="116"/>
      <c r="TMZ31" s="116"/>
      <c r="TNA31" s="116"/>
      <c r="TNB31" s="116"/>
      <c r="TNC31" s="116"/>
      <c r="TND31" s="116"/>
      <c r="TNE31" s="116"/>
      <c r="TNF31" s="116"/>
      <c r="TNG31" s="116"/>
      <c r="TNH31" s="116"/>
      <c r="TNI31" s="116"/>
      <c r="TNJ31" s="116"/>
      <c r="TNK31" s="116"/>
      <c r="TNL31" s="116"/>
      <c r="TNM31" s="116"/>
      <c r="TNN31" s="116"/>
      <c r="TNO31" s="116"/>
      <c r="TNP31" s="116"/>
      <c r="TNQ31" s="116"/>
      <c r="TNR31" s="116"/>
      <c r="TNS31" s="116"/>
      <c r="TNT31" s="116"/>
      <c r="TNU31" s="116"/>
      <c r="TNV31" s="116"/>
      <c r="TNW31" s="116"/>
      <c r="TNX31" s="116"/>
      <c r="TNY31" s="116"/>
      <c r="TNZ31" s="116"/>
      <c r="TOA31" s="116"/>
      <c r="TOB31" s="116"/>
      <c r="TOC31" s="116"/>
      <c r="TOD31" s="116"/>
      <c r="TOE31" s="116"/>
      <c r="TOF31" s="116"/>
      <c r="TOG31" s="116"/>
      <c r="TOH31" s="116"/>
      <c r="TOI31" s="116"/>
      <c r="TOJ31" s="116"/>
      <c r="TOK31" s="116"/>
      <c r="TOL31" s="116"/>
      <c r="TOM31" s="116"/>
      <c r="TON31" s="116"/>
      <c r="TOO31" s="116"/>
      <c r="TOP31" s="116"/>
      <c r="TOQ31" s="116"/>
      <c r="TOR31" s="116"/>
      <c r="TOS31" s="116"/>
      <c r="TOT31" s="116"/>
      <c r="TOU31" s="116"/>
      <c r="TOV31" s="116"/>
      <c r="TOW31" s="116"/>
      <c r="TOX31" s="116"/>
      <c r="TOY31" s="116"/>
      <c r="TOZ31" s="116"/>
      <c r="TPA31" s="116"/>
      <c r="TPB31" s="116"/>
      <c r="TPC31" s="116"/>
      <c r="TPD31" s="116"/>
      <c r="TPE31" s="116"/>
      <c r="TPF31" s="116"/>
      <c r="TPG31" s="116"/>
      <c r="TPH31" s="116"/>
      <c r="TPI31" s="116"/>
      <c r="TPJ31" s="116"/>
      <c r="TPK31" s="116"/>
      <c r="TPL31" s="116"/>
      <c r="TPM31" s="116"/>
      <c r="TPN31" s="116"/>
      <c r="TPO31" s="116"/>
      <c r="TPP31" s="116"/>
      <c r="TPQ31" s="116"/>
      <c r="TPR31" s="116"/>
      <c r="TPS31" s="116"/>
      <c r="TPT31" s="116"/>
      <c r="TPU31" s="116"/>
      <c r="TPV31" s="116"/>
      <c r="TPW31" s="116"/>
      <c r="TPX31" s="116"/>
      <c r="TPY31" s="116"/>
      <c r="TPZ31" s="116"/>
      <c r="TQA31" s="116"/>
      <c r="TQB31" s="116"/>
      <c r="TQC31" s="116"/>
      <c r="TQD31" s="116"/>
      <c r="TQE31" s="116"/>
      <c r="TQF31" s="116"/>
      <c r="TQG31" s="116"/>
      <c r="TQH31" s="116"/>
      <c r="TQI31" s="116"/>
      <c r="TQJ31" s="116"/>
      <c r="TQK31" s="116"/>
      <c r="TQL31" s="116"/>
      <c r="TQM31" s="116"/>
      <c r="TQN31" s="116"/>
      <c r="TQO31" s="116"/>
      <c r="TQP31" s="116"/>
      <c r="TQQ31" s="116"/>
      <c r="TQR31" s="116"/>
      <c r="TQS31" s="116"/>
      <c r="TQT31" s="116"/>
      <c r="TQU31" s="116"/>
      <c r="TQV31" s="116"/>
      <c r="TQW31" s="116"/>
      <c r="TQX31" s="116"/>
      <c r="TQY31" s="116"/>
      <c r="TQZ31" s="116"/>
      <c r="TRA31" s="116"/>
      <c r="TRB31" s="116"/>
      <c r="TRC31" s="116"/>
      <c r="TRD31" s="116"/>
      <c r="TRE31" s="116"/>
      <c r="TRF31" s="116"/>
      <c r="TRG31" s="116"/>
      <c r="TRH31" s="116"/>
      <c r="TRI31" s="116"/>
      <c r="TRJ31" s="116"/>
      <c r="TRK31" s="116"/>
      <c r="TRL31" s="116"/>
      <c r="TRM31" s="116"/>
      <c r="TRN31" s="116"/>
      <c r="TRO31" s="116"/>
      <c r="TRP31" s="116"/>
      <c r="TRQ31" s="116"/>
      <c r="TRR31" s="116"/>
      <c r="TRS31" s="116"/>
      <c r="TRT31" s="116"/>
      <c r="TRU31" s="116"/>
      <c r="TRV31" s="116"/>
      <c r="TRW31" s="116"/>
      <c r="TRX31" s="116"/>
      <c r="TRY31" s="116"/>
      <c r="TRZ31" s="116"/>
      <c r="TSA31" s="116"/>
      <c r="TSB31" s="116"/>
      <c r="TSC31" s="116"/>
      <c r="TSD31" s="116"/>
      <c r="TSE31" s="116"/>
      <c r="TSF31" s="116"/>
      <c r="TSG31" s="116"/>
      <c r="TSH31" s="116"/>
      <c r="TSI31" s="116"/>
      <c r="TSJ31" s="116"/>
      <c r="TSK31" s="116"/>
      <c r="TSL31" s="116"/>
      <c r="TSM31" s="116"/>
      <c r="TSN31" s="116"/>
      <c r="TSO31" s="116"/>
      <c r="TSP31" s="116"/>
      <c r="TSQ31" s="116"/>
      <c r="TSR31" s="116"/>
      <c r="TSS31" s="116"/>
      <c r="TST31" s="116"/>
      <c r="TSU31" s="116"/>
      <c r="TSV31" s="116"/>
      <c r="TSW31" s="116"/>
      <c r="TSX31" s="116"/>
      <c r="TSY31" s="116"/>
      <c r="TSZ31" s="116"/>
      <c r="TTA31" s="116"/>
      <c r="TTB31" s="116"/>
      <c r="TTC31" s="116"/>
      <c r="TTD31" s="116"/>
      <c r="TTE31" s="116"/>
      <c r="TTF31" s="116"/>
      <c r="TTG31" s="116"/>
      <c r="TTH31" s="116"/>
      <c r="TTI31" s="116"/>
      <c r="TTJ31" s="116"/>
      <c r="TTK31" s="116"/>
      <c r="TTL31" s="116"/>
      <c r="TTM31" s="116"/>
      <c r="TTN31" s="116"/>
      <c r="TTO31" s="116"/>
      <c r="TTP31" s="116"/>
      <c r="TTQ31" s="116"/>
      <c r="TTR31" s="116"/>
      <c r="TTS31" s="116"/>
      <c r="TTT31" s="116"/>
      <c r="TTU31" s="116"/>
      <c r="TTV31" s="116"/>
      <c r="TTW31" s="116"/>
      <c r="TTX31" s="116"/>
      <c r="TTY31" s="116"/>
      <c r="TTZ31" s="116"/>
      <c r="TUA31" s="116"/>
      <c r="TUB31" s="116"/>
      <c r="TUC31" s="116"/>
      <c r="TUD31" s="116"/>
      <c r="TUE31" s="116"/>
      <c r="TUF31" s="116"/>
      <c r="TUG31" s="116"/>
      <c r="TUH31" s="116"/>
      <c r="TUI31" s="116"/>
      <c r="TUJ31" s="116"/>
      <c r="TUK31" s="116"/>
      <c r="TUL31" s="116"/>
      <c r="TUM31" s="116"/>
      <c r="TUN31" s="116"/>
      <c r="TUO31" s="116"/>
      <c r="TUP31" s="116"/>
      <c r="TUQ31" s="116"/>
      <c r="TUR31" s="116"/>
      <c r="TUS31" s="116"/>
      <c r="TUT31" s="116"/>
      <c r="TUU31" s="116"/>
      <c r="TUV31" s="116"/>
      <c r="TUW31" s="116"/>
      <c r="TUX31" s="116"/>
      <c r="TUY31" s="116"/>
      <c r="TUZ31" s="116"/>
      <c r="TVA31" s="116"/>
      <c r="TVB31" s="116"/>
      <c r="TVC31" s="116"/>
      <c r="TVD31" s="116"/>
      <c r="TVE31" s="116"/>
      <c r="TVF31" s="116"/>
      <c r="TVG31" s="116"/>
      <c r="TVH31" s="116"/>
      <c r="TVI31" s="116"/>
      <c r="TVJ31" s="116"/>
      <c r="TVK31" s="116"/>
      <c r="TVL31" s="116"/>
      <c r="TVM31" s="116"/>
      <c r="TVN31" s="116"/>
      <c r="TVO31" s="116"/>
      <c r="TVP31" s="116"/>
      <c r="TVQ31" s="116"/>
      <c r="TVR31" s="116"/>
      <c r="TVS31" s="116"/>
      <c r="TVT31" s="116"/>
      <c r="TVU31" s="116"/>
      <c r="TVV31" s="116"/>
      <c r="TVW31" s="116"/>
      <c r="TVX31" s="116"/>
      <c r="TVY31" s="116"/>
      <c r="TVZ31" s="116"/>
      <c r="TWA31" s="116"/>
      <c r="TWB31" s="116"/>
      <c r="TWC31" s="116"/>
      <c r="TWD31" s="116"/>
      <c r="TWE31" s="116"/>
      <c r="TWF31" s="116"/>
      <c r="TWG31" s="116"/>
      <c r="TWH31" s="116"/>
      <c r="TWI31" s="116"/>
      <c r="TWJ31" s="116"/>
      <c r="TWK31" s="116"/>
      <c r="TWL31" s="116"/>
      <c r="TWM31" s="116"/>
      <c r="TWN31" s="116"/>
      <c r="TWO31" s="116"/>
      <c r="TWP31" s="116"/>
      <c r="TWQ31" s="116"/>
      <c r="TWR31" s="116"/>
      <c r="TWS31" s="116"/>
      <c r="TWT31" s="116"/>
      <c r="TWU31" s="116"/>
      <c r="TWV31" s="116"/>
      <c r="TWW31" s="116"/>
      <c r="TWX31" s="116"/>
      <c r="TWY31" s="116"/>
      <c r="TWZ31" s="116"/>
      <c r="TXA31" s="116"/>
      <c r="TXB31" s="116"/>
      <c r="TXC31" s="116"/>
      <c r="TXD31" s="116"/>
      <c r="TXE31" s="116"/>
      <c r="TXF31" s="116"/>
      <c r="TXG31" s="116"/>
      <c r="TXH31" s="116"/>
      <c r="TXI31" s="116"/>
      <c r="TXJ31" s="116"/>
      <c r="TXK31" s="116"/>
      <c r="TXL31" s="116"/>
      <c r="TXM31" s="116"/>
      <c r="TXN31" s="116"/>
      <c r="TXO31" s="116"/>
      <c r="TXP31" s="116"/>
      <c r="TXQ31" s="116"/>
      <c r="TXR31" s="116"/>
      <c r="TXS31" s="116"/>
      <c r="TXT31" s="116"/>
      <c r="TXU31" s="116"/>
      <c r="TXV31" s="116"/>
      <c r="TXW31" s="116"/>
      <c r="TXX31" s="116"/>
      <c r="TXY31" s="116"/>
      <c r="TXZ31" s="116"/>
      <c r="TYA31" s="116"/>
      <c r="TYB31" s="116"/>
      <c r="TYC31" s="116"/>
      <c r="TYD31" s="116"/>
      <c r="TYE31" s="116"/>
      <c r="TYF31" s="116"/>
      <c r="TYG31" s="116"/>
      <c r="TYH31" s="116"/>
      <c r="TYI31" s="116"/>
      <c r="TYJ31" s="116"/>
      <c r="TYK31" s="116"/>
      <c r="TYL31" s="116"/>
      <c r="TYM31" s="116"/>
      <c r="TYN31" s="116"/>
      <c r="TYO31" s="116"/>
      <c r="TYP31" s="116"/>
      <c r="TYQ31" s="116"/>
      <c r="TYR31" s="116"/>
      <c r="TYS31" s="116"/>
      <c r="TYT31" s="116"/>
      <c r="TYU31" s="116"/>
      <c r="TYV31" s="116"/>
      <c r="TYW31" s="116"/>
      <c r="TYX31" s="116"/>
      <c r="TYY31" s="116"/>
      <c r="TYZ31" s="116"/>
      <c r="TZA31" s="116"/>
      <c r="TZB31" s="116"/>
      <c r="TZC31" s="116"/>
      <c r="TZD31" s="116"/>
      <c r="TZE31" s="116"/>
      <c r="TZF31" s="116"/>
      <c r="TZG31" s="116"/>
      <c r="TZH31" s="116"/>
      <c r="TZI31" s="116"/>
      <c r="TZJ31" s="116"/>
      <c r="TZK31" s="116"/>
      <c r="TZL31" s="116"/>
      <c r="TZM31" s="116"/>
      <c r="TZN31" s="116"/>
      <c r="TZO31" s="116"/>
      <c r="TZP31" s="116"/>
      <c r="TZQ31" s="116"/>
      <c r="TZR31" s="116"/>
      <c r="TZS31" s="116"/>
      <c r="TZT31" s="116"/>
      <c r="TZU31" s="116"/>
      <c r="TZV31" s="116"/>
      <c r="TZW31" s="116"/>
      <c r="TZX31" s="116"/>
      <c r="TZY31" s="116"/>
      <c r="TZZ31" s="116"/>
      <c r="UAA31" s="116"/>
      <c r="UAB31" s="116"/>
      <c r="UAC31" s="116"/>
      <c r="UAD31" s="116"/>
      <c r="UAE31" s="116"/>
      <c r="UAF31" s="116"/>
      <c r="UAG31" s="116"/>
      <c r="UAH31" s="116"/>
      <c r="UAI31" s="116"/>
      <c r="UAJ31" s="116"/>
      <c r="UAK31" s="116"/>
      <c r="UAL31" s="116"/>
      <c r="UAM31" s="116"/>
      <c r="UAN31" s="116"/>
      <c r="UAO31" s="116"/>
      <c r="UAP31" s="116"/>
      <c r="UAQ31" s="116"/>
      <c r="UAR31" s="116"/>
      <c r="UAS31" s="116"/>
      <c r="UAT31" s="116"/>
      <c r="UAU31" s="116"/>
      <c r="UAV31" s="116"/>
      <c r="UAW31" s="116"/>
      <c r="UAX31" s="116"/>
      <c r="UAY31" s="116"/>
      <c r="UAZ31" s="116"/>
      <c r="UBA31" s="116"/>
      <c r="UBB31" s="116"/>
      <c r="UBC31" s="116"/>
      <c r="UBD31" s="116"/>
      <c r="UBE31" s="116"/>
      <c r="UBF31" s="116"/>
      <c r="UBG31" s="116"/>
      <c r="UBH31" s="116"/>
      <c r="UBI31" s="116"/>
      <c r="UBJ31" s="116"/>
      <c r="UBK31" s="116"/>
      <c r="UBL31" s="116"/>
      <c r="UBM31" s="116"/>
      <c r="UBN31" s="116"/>
      <c r="UBO31" s="116"/>
      <c r="UBP31" s="116"/>
      <c r="UBQ31" s="116"/>
      <c r="UBR31" s="116"/>
      <c r="UBS31" s="116"/>
      <c r="UBT31" s="116"/>
      <c r="UBU31" s="116"/>
      <c r="UBV31" s="116"/>
      <c r="UBW31" s="116"/>
      <c r="UBX31" s="116"/>
      <c r="UBY31" s="116"/>
      <c r="UBZ31" s="116"/>
      <c r="UCA31" s="116"/>
      <c r="UCB31" s="116"/>
      <c r="UCC31" s="116"/>
      <c r="UCD31" s="116"/>
      <c r="UCE31" s="116"/>
      <c r="UCF31" s="116"/>
      <c r="UCG31" s="116"/>
      <c r="UCH31" s="116"/>
      <c r="UCI31" s="116"/>
      <c r="UCJ31" s="116"/>
      <c r="UCK31" s="116"/>
      <c r="UCL31" s="116"/>
      <c r="UCM31" s="116"/>
      <c r="UCN31" s="116"/>
      <c r="UCO31" s="116"/>
      <c r="UCP31" s="116"/>
      <c r="UCQ31" s="116"/>
      <c r="UCR31" s="116"/>
      <c r="UCS31" s="116"/>
      <c r="UCT31" s="116"/>
      <c r="UCU31" s="116"/>
      <c r="UCV31" s="116"/>
      <c r="UCW31" s="116"/>
      <c r="UCX31" s="116"/>
      <c r="UCY31" s="116"/>
      <c r="UCZ31" s="116"/>
      <c r="UDA31" s="116"/>
      <c r="UDB31" s="116"/>
      <c r="UDC31" s="116"/>
      <c r="UDD31" s="116"/>
      <c r="UDE31" s="116"/>
      <c r="UDF31" s="116"/>
      <c r="UDG31" s="116"/>
      <c r="UDH31" s="116"/>
      <c r="UDI31" s="116"/>
      <c r="UDJ31" s="116"/>
      <c r="UDK31" s="116"/>
      <c r="UDL31" s="116"/>
      <c r="UDM31" s="116"/>
      <c r="UDN31" s="116"/>
      <c r="UDO31" s="116"/>
      <c r="UDP31" s="116"/>
      <c r="UDQ31" s="116"/>
      <c r="UDR31" s="116"/>
      <c r="UDS31" s="116"/>
      <c r="UDT31" s="116"/>
      <c r="UDU31" s="116"/>
      <c r="UDV31" s="116"/>
      <c r="UDW31" s="116"/>
      <c r="UDX31" s="116"/>
      <c r="UDY31" s="116"/>
      <c r="UDZ31" s="116"/>
      <c r="UEA31" s="116"/>
      <c r="UEB31" s="116"/>
      <c r="UEC31" s="116"/>
      <c r="UED31" s="116"/>
      <c r="UEE31" s="116"/>
      <c r="UEF31" s="116"/>
      <c r="UEG31" s="116"/>
      <c r="UEH31" s="116"/>
      <c r="UEI31" s="116"/>
      <c r="UEJ31" s="116"/>
      <c r="UEK31" s="116"/>
      <c r="UEL31" s="116"/>
      <c r="UEM31" s="116"/>
      <c r="UEN31" s="116"/>
      <c r="UEO31" s="116"/>
      <c r="UEP31" s="116"/>
      <c r="UEQ31" s="116"/>
      <c r="UER31" s="116"/>
      <c r="UES31" s="116"/>
      <c r="UET31" s="116"/>
      <c r="UEU31" s="116"/>
      <c r="UEV31" s="116"/>
      <c r="UEW31" s="116"/>
      <c r="UEX31" s="116"/>
      <c r="UEY31" s="116"/>
      <c r="UEZ31" s="116"/>
      <c r="UFA31" s="116"/>
      <c r="UFB31" s="116"/>
      <c r="UFC31" s="116"/>
      <c r="UFD31" s="116"/>
      <c r="UFE31" s="116"/>
      <c r="UFF31" s="116"/>
      <c r="UFG31" s="116"/>
      <c r="UFH31" s="116"/>
      <c r="UFI31" s="116"/>
      <c r="UFJ31" s="116"/>
      <c r="UFK31" s="116"/>
      <c r="UFL31" s="116"/>
      <c r="UFM31" s="116"/>
      <c r="UFN31" s="116"/>
      <c r="UFO31" s="116"/>
      <c r="UFP31" s="116"/>
      <c r="UFQ31" s="116"/>
      <c r="UFR31" s="116"/>
      <c r="UFS31" s="116"/>
      <c r="UFT31" s="116"/>
      <c r="UFU31" s="116"/>
      <c r="UFV31" s="116"/>
      <c r="UFW31" s="116"/>
      <c r="UFX31" s="116"/>
      <c r="UFY31" s="116"/>
      <c r="UFZ31" s="116"/>
      <c r="UGA31" s="116"/>
      <c r="UGB31" s="116"/>
      <c r="UGC31" s="116"/>
      <c r="UGD31" s="116"/>
      <c r="UGE31" s="116"/>
      <c r="UGF31" s="116"/>
      <c r="UGG31" s="116"/>
      <c r="UGH31" s="116"/>
      <c r="UGI31" s="116"/>
      <c r="UGJ31" s="116"/>
      <c r="UGK31" s="116"/>
      <c r="UGL31" s="116"/>
      <c r="UGM31" s="116"/>
      <c r="UGN31" s="116"/>
      <c r="UGO31" s="116"/>
      <c r="UGP31" s="116"/>
      <c r="UGQ31" s="116"/>
      <c r="UGR31" s="116"/>
      <c r="UGS31" s="116"/>
      <c r="UGT31" s="116"/>
      <c r="UGU31" s="116"/>
      <c r="UGV31" s="116"/>
      <c r="UGW31" s="116"/>
      <c r="UGX31" s="116"/>
      <c r="UGY31" s="116"/>
      <c r="UGZ31" s="116"/>
      <c r="UHA31" s="116"/>
      <c r="UHB31" s="116"/>
      <c r="UHC31" s="116"/>
      <c r="UHD31" s="116"/>
      <c r="UHE31" s="116"/>
      <c r="UHF31" s="116"/>
      <c r="UHG31" s="116"/>
      <c r="UHH31" s="116"/>
      <c r="UHI31" s="116"/>
      <c r="UHJ31" s="116"/>
      <c r="UHK31" s="116"/>
      <c r="UHL31" s="116"/>
      <c r="UHM31" s="116"/>
      <c r="UHN31" s="116"/>
      <c r="UHO31" s="116"/>
      <c r="UHP31" s="116"/>
      <c r="UHQ31" s="116"/>
      <c r="UHR31" s="116"/>
      <c r="UHS31" s="116"/>
      <c r="UHT31" s="116"/>
      <c r="UHU31" s="116"/>
      <c r="UHV31" s="116"/>
      <c r="UHW31" s="116"/>
      <c r="UHX31" s="116"/>
      <c r="UHY31" s="116"/>
      <c r="UHZ31" s="116"/>
      <c r="UIA31" s="116"/>
      <c r="UIB31" s="116"/>
      <c r="UIC31" s="116"/>
      <c r="UID31" s="116"/>
      <c r="UIE31" s="116"/>
      <c r="UIF31" s="116"/>
      <c r="UIG31" s="116"/>
      <c r="UIH31" s="116"/>
      <c r="UII31" s="116"/>
      <c r="UIJ31" s="116"/>
      <c r="UIK31" s="116"/>
      <c r="UIL31" s="116"/>
      <c r="UIM31" s="116"/>
      <c r="UIN31" s="116"/>
      <c r="UIO31" s="116"/>
      <c r="UIP31" s="116"/>
      <c r="UIQ31" s="116"/>
      <c r="UIR31" s="116"/>
      <c r="UIS31" s="116"/>
      <c r="UIT31" s="116"/>
      <c r="UIU31" s="116"/>
      <c r="UIV31" s="116"/>
      <c r="UIW31" s="116"/>
      <c r="UIX31" s="116"/>
      <c r="UIY31" s="116"/>
      <c r="UIZ31" s="116"/>
      <c r="UJA31" s="116"/>
      <c r="UJB31" s="116"/>
      <c r="UJC31" s="116"/>
      <c r="UJD31" s="116"/>
      <c r="UJE31" s="116"/>
      <c r="UJF31" s="116"/>
      <c r="UJG31" s="116"/>
      <c r="UJH31" s="116"/>
      <c r="UJI31" s="116"/>
      <c r="UJJ31" s="116"/>
      <c r="UJK31" s="116"/>
      <c r="UJL31" s="116"/>
      <c r="UJM31" s="116"/>
      <c r="UJN31" s="116"/>
      <c r="UJO31" s="116"/>
      <c r="UJP31" s="116"/>
      <c r="UJQ31" s="116"/>
      <c r="UJR31" s="116"/>
      <c r="UJS31" s="116"/>
      <c r="UJT31" s="116"/>
      <c r="UJU31" s="116"/>
      <c r="UJV31" s="116"/>
      <c r="UJW31" s="116"/>
      <c r="UJX31" s="116"/>
      <c r="UJY31" s="116"/>
      <c r="UJZ31" s="116"/>
      <c r="UKA31" s="116"/>
      <c r="UKB31" s="116"/>
      <c r="UKC31" s="116"/>
      <c r="UKD31" s="116"/>
      <c r="UKE31" s="116"/>
      <c r="UKF31" s="116"/>
      <c r="UKG31" s="116"/>
      <c r="UKH31" s="116"/>
      <c r="UKI31" s="116"/>
      <c r="UKJ31" s="116"/>
      <c r="UKK31" s="116"/>
      <c r="UKL31" s="116"/>
      <c r="UKM31" s="116"/>
      <c r="UKN31" s="116"/>
      <c r="UKO31" s="116"/>
      <c r="UKP31" s="116"/>
      <c r="UKQ31" s="116"/>
      <c r="UKR31" s="116"/>
      <c r="UKS31" s="116"/>
      <c r="UKT31" s="116"/>
      <c r="UKU31" s="116"/>
      <c r="UKV31" s="116"/>
      <c r="UKW31" s="116"/>
      <c r="UKX31" s="116"/>
      <c r="UKY31" s="116"/>
      <c r="UKZ31" s="116"/>
      <c r="ULA31" s="116"/>
      <c r="ULB31" s="116"/>
      <c r="ULC31" s="116"/>
      <c r="ULD31" s="116"/>
      <c r="ULE31" s="116"/>
      <c r="ULF31" s="116"/>
      <c r="ULG31" s="116"/>
      <c r="ULH31" s="116"/>
      <c r="ULI31" s="116"/>
      <c r="ULJ31" s="116"/>
      <c r="ULK31" s="116"/>
      <c r="ULL31" s="116"/>
      <c r="ULM31" s="116"/>
      <c r="ULN31" s="116"/>
      <c r="ULO31" s="116"/>
      <c r="ULP31" s="116"/>
      <c r="ULQ31" s="116"/>
      <c r="ULR31" s="116"/>
      <c r="ULS31" s="116"/>
      <c r="ULT31" s="116"/>
      <c r="ULU31" s="116"/>
      <c r="ULV31" s="116"/>
      <c r="ULW31" s="116"/>
      <c r="ULX31" s="116"/>
      <c r="ULY31" s="116"/>
      <c r="ULZ31" s="116"/>
      <c r="UMA31" s="116"/>
      <c r="UMB31" s="116"/>
      <c r="UMC31" s="116"/>
      <c r="UMD31" s="116"/>
      <c r="UME31" s="116"/>
      <c r="UMF31" s="116"/>
      <c r="UMG31" s="116"/>
      <c r="UMH31" s="116"/>
      <c r="UMI31" s="116"/>
      <c r="UMJ31" s="116"/>
      <c r="UMK31" s="116"/>
      <c r="UML31" s="116"/>
      <c r="UMM31" s="116"/>
      <c r="UMN31" s="116"/>
      <c r="UMO31" s="116"/>
      <c r="UMP31" s="116"/>
      <c r="UMQ31" s="116"/>
      <c r="UMR31" s="116"/>
      <c r="UMS31" s="116"/>
      <c r="UMT31" s="116"/>
      <c r="UMU31" s="116"/>
      <c r="UMV31" s="116"/>
      <c r="UMW31" s="116"/>
      <c r="UMX31" s="116"/>
      <c r="UMY31" s="116"/>
      <c r="UMZ31" s="116"/>
      <c r="UNA31" s="116"/>
      <c r="UNB31" s="116"/>
      <c r="UNC31" s="116"/>
      <c r="UND31" s="116"/>
      <c r="UNE31" s="116"/>
      <c r="UNF31" s="116"/>
      <c r="UNG31" s="116"/>
      <c r="UNH31" s="116"/>
      <c r="UNI31" s="116"/>
      <c r="UNJ31" s="116"/>
      <c r="UNK31" s="116"/>
      <c r="UNL31" s="116"/>
      <c r="UNM31" s="116"/>
      <c r="UNN31" s="116"/>
      <c r="UNO31" s="116"/>
      <c r="UNP31" s="116"/>
      <c r="UNQ31" s="116"/>
      <c r="UNR31" s="116"/>
      <c r="UNS31" s="116"/>
      <c r="UNT31" s="116"/>
      <c r="UNU31" s="116"/>
      <c r="UNV31" s="116"/>
      <c r="UNW31" s="116"/>
      <c r="UNX31" s="116"/>
      <c r="UNY31" s="116"/>
      <c r="UNZ31" s="116"/>
      <c r="UOA31" s="116"/>
      <c r="UOB31" s="116"/>
      <c r="UOC31" s="116"/>
      <c r="UOD31" s="116"/>
      <c r="UOE31" s="116"/>
      <c r="UOF31" s="116"/>
      <c r="UOG31" s="116"/>
      <c r="UOH31" s="116"/>
      <c r="UOI31" s="116"/>
      <c r="UOJ31" s="116"/>
      <c r="UOK31" s="116"/>
      <c r="UOL31" s="116"/>
      <c r="UOM31" s="116"/>
      <c r="UON31" s="116"/>
      <c r="UOO31" s="116"/>
      <c r="UOP31" s="116"/>
      <c r="UOQ31" s="116"/>
      <c r="UOR31" s="116"/>
      <c r="UOS31" s="116"/>
      <c r="UOT31" s="116"/>
      <c r="UOU31" s="116"/>
      <c r="UOV31" s="116"/>
      <c r="UOW31" s="116"/>
      <c r="UOX31" s="116"/>
      <c r="UOY31" s="116"/>
      <c r="UOZ31" s="116"/>
      <c r="UPA31" s="116"/>
      <c r="UPB31" s="116"/>
      <c r="UPC31" s="116"/>
      <c r="UPD31" s="116"/>
      <c r="UPE31" s="116"/>
      <c r="UPF31" s="116"/>
      <c r="UPG31" s="116"/>
      <c r="UPH31" s="116"/>
      <c r="UPI31" s="116"/>
      <c r="UPJ31" s="116"/>
      <c r="UPK31" s="116"/>
      <c r="UPL31" s="116"/>
      <c r="UPM31" s="116"/>
      <c r="UPN31" s="116"/>
      <c r="UPO31" s="116"/>
      <c r="UPP31" s="116"/>
      <c r="UPQ31" s="116"/>
      <c r="UPR31" s="116"/>
      <c r="UPS31" s="116"/>
      <c r="UPT31" s="116"/>
      <c r="UPU31" s="116"/>
      <c r="UPV31" s="116"/>
      <c r="UPW31" s="116"/>
      <c r="UPX31" s="116"/>
      <c r="UPY31" s="116"/>
      <c r="UPZ31" s="116"/>
      <c r="UQA31" s="116"/>
      <c r="UQB31" s="116"/>
      <c r="UQC31" s="116"/>
      <c r="UQD31" s="116"/>
      <c r="UQE31" s="116"/>
      <c r="UQF31" s="116"/>
      <c r="UQG31" s="116"/>
      <c r="UQH31" s="116"/>
      <c r="UQI31" s="116"/>
      <c r="UQJ31" s="116"/>
      <c r="UQK31" s="116"/>
      <c r="UQL31" s="116"/>
      <c r="UQM31" s="116"/>
      <c r="UQN31" s="116"/>
      <c r="UQO31" s="116"/>
      <c r="UQP31" s="116"/>
      <c r="UQQ31" s="116"/>
      <c r="UQR31" s="116"/>
      <c r="UQS31" s="116"/>
      <c r="UQT31" s="116"/>
      <c r="UQU31" s="116"/>
      <c r="UQV31" s="116"/>
      <c r="UQW31" s="116"/>
      <c r="UQX31" s="116"/>
      <c r="UQY31" s="116"/>
      <c r="UQZ31" s="116"/>
      <c r="URA31" s="116"/>
      <c r="URB31" s="116"/>
      <c r="URC31" s="116"/>
      <c r="URD31" s="116"/>
      <c r="URE31" s="116"/>
      <c r="URF31" s="116"/>
      <c r="URG31" s="116"/>
      <c r="URH31" s="116"/>
      <c r="URI31" s="116"/>
      <c r="URJ31" s="116"/>
      <c r="URK31" s="116"/>
      <c r="URL31" s="116"/>
      <c r="URM31" s="116"/>
      <c r="URN31" s="116"/>
      <c r="URO31" s="116"/>
      <c r="URP31" s="116"/>
      <c r="URQ31" s="116"/>
      <c r="URR31" s="116"/>
      <c r="URS31" s="116"/>
      <c r="URT31" s="116"/>
      <c r="URU31" s="116"/>
      <c r="URV31" s="116"/>
      <c r="URW31" s="116"/>
      <c r="URX31" s="116"/>
      <c r="URY31" s="116"/>
      <c r="URZ31" s="116"/>
      <c r="USA31" s="116"/>
      <c r="USB31" s="116"/>
      <c r="USC31" s="116"/>
      <c r="USD31" s="116"/>
      <c r="USE31" s="116"/>
      <c r="USF31" s="116"/>
      <c r="USG31" s="116"/>
      <c r="USH31" s="116"/>
      <c r="USI31" s="116"/>
      <c r="USJ31" s="116"/>
      <c r="USK31" s="116"/>
      <c r="USL31" s="116"/>
      <c r="USM31" s="116"/>
      <c r="USN31" s="116"/>
      <c r="USO31" s="116"/>
      <c r="USP31" s="116"/>
      <c r="USQ31" s="116"/>
      <c r="USR31" s="116"/>
      <c r="USS31" s="116"/>
      <c r="UST31" s="116"/>
      <c r="USU31" s="116"/>
      <c r="USV31" s="116"/>
      <c r="USW31" s="116"/>
      <c r="USX31" s="116"/>
      <c r="USY31" s="116"/>
      <c r="USZ31" s="116"/>
      <c r="UTA31" s="116"/>
      <c r="UTB31" s="116"/>
      <c r="UTC31" s="116"/>
      <c r="UTD31" s="116"/>
      <c r="UTE31" s="116"/>
      <c r="UTF31" s="116"/>
      <c r="UTG31" s="116"/>
      <c r="UTH31" s="116"/>
      <c r="UTI31" s="116"/>
      <c r="UTJ31" s="116"/>
      <c r="UTK31" s="116"/>
      <c r="UTL31" s="116"/>
      <c r="UTM31" s="116"/>
      <c r="UTN31" s="116"/>
      <c r="UTO31" s="116"/>
      <c r="UTP31" s="116"/>
      <c r="UTQ31" s="116"/>
      <c r="UTR31" s="116"/>
      <c r="UTS31" s="116"/>
      <c r="UTT31" s="116"/>
      <c r="UTU31" s="116"/>
      <c r="UTV31" s="116"/>
      <c r="UTW31" s="116"/>
      <c r="UTX31" s="116"/>
      <c r="UTY31" s="116"/>
      <c r="UTZ31" s="116"/>
      <c r="UUA31" s="116"/>
      <c r="UUB31" s="116"/>
      <c r="UUC31" s="116"/>
      <c r="UUD31" s="116"/>
      <c r="UUE31" s="116"/>
      <c r="UUF31" s="116"/>
      <c r="UUG31" s="116"/>
      <c r="UUH31" s="116"/>
      <c r="UUI31" s="116"/>
      <c r="UUJ31" s="116"/>
      <c r="UUK31" s="116"/>
      <c r="UUL31" s="116"/>
      <c r="UUM31" s="116"/>
      <c r="UUN31" s="116"/>
      <c r="UUO31" s="116"/>
      <c r="UUP31" s="116"/>
      <c r="UUQ31" s="116"/>
      <c r="UUR31" s="116"/>
      <c r="UUS31" s="116"/>
      <c r="UUT31" s="116"/>
      <c r="UUU31" s="116"/>
      <c r="UUV31" s="116"/>
      <c r="UUW31" s="116"/>
      <c r="UUX31" s="116"/>
      <c r="UUY31" s="116"/>
      <c r="UUZ31" s="116"/>
      <c r="UVA31" s="116"/>
      <c r="UVB31" s="116"/>
      <c r="UVC31" s="116"/>
      <c r="UVD31" s="116"/>
      <c r="UVE31" s="116"/>
      <c r="UVF31" s="116"/>
      <c r="UVG31" s="116"/>
      <c r="UVH31" s="116"/>
      <c r="UVI31" s="116"/>
      <c r="UVJ31" s="116"/>
      <c r="UVK31" s="116"/>
      <c r="UVL31" s="116"/>
      <c r="UVM31" s="116"/>
      <c r="UVN31" s="116"/>
      <c r="UVO31" s="116"/>
      <c r="UVP31" s="116"/>
      <c r="UVQ31" s="116"/>
      <c r="UVR31" s="116"/>
      <c r="UVS31" s="116"/>
      <c r="UVT31" s="116"/>
      <c r="UVU31" s="116"/>
      <c r="UVV31" s="116"/>
      <c r="UVW31" s="116"/>
      <c r="UVX31" s="116"/>
      <c r="UVY31" s="116"/>
      <c r="UVZ31" s="116"/>
      <c r="UWA31" s="116"/>
      <c r="UWB31" s="116"/>
      <c r="UWC31" s="116"/>
      <c r="UWD31" s="116"/>
      <c r="UWE31" s="116"/>
      <c r="UWF31" s="116"/>
      <c r="UWG31" s="116"/>
      <c r="UWH31" s="116"/>
      <c r="UWI31" s="116"/>
      <c r="UWJ31" s="116"/>
      <c r="UWK31" s="116"/>
      <c r="UWL31" s="116"/>
      <c r="UWM31" s="116"/>
      <c r="UWN31" s="116"/>
      <c r="UWO31" s="116"/>
      <c r="UWP31" s="116"/>
      <c r="UWQ31" s="116"/>
      <c r="UWR31" s="116"/>
      <c r="UWS31" s="116"/>
      <c r="UWT31" s="116"/>
      <c r="UWU31" s="116"/>
      <c r="UWV31" s="116"/>
      <c r="UWW31" s="116"/>
      <c r="UWX31" s="116"/>
      <c r="UWY31" s="116"/>
      <c r="UWZ31" s="116"/>
      <c r="UXA31" s="116"/>
      <c r="UXB31" s="116"/>
      <c r="UXC31" s="116"/>
      <c r="UXD31" s="116"/>
      <c r="UXE31" s="116"/>
      <c r="UXF31" s="116"/>
      <c r="UXG31" s="116"/>
      <c r="UXH31" s="116"/>
      <c r="UXI31" s="116"/>
      <c r="UXJ31" s="116"/>
      <c r="UXK31" s="116"/>
      <c r="UXL31" s="116"/>
      <c r="UXM31" s="116"/>
      <c r="UXN31" s="116"/>
      <c r="UXO31" s="116"/>
      <c r="UXP31" s="116"/>
      <c r="UXQ31" s="116"/>
      <c r="UXR31" s="116"/>
      <c r="UXS31" s="116"/>
      <c r="UXT31" s="116"/>
      <c r="UXU31" s="116"/>
      <c r="UXV31" s="116"/>
      <c r="UXW31" s="116"/>
      <c r="UXX31" s="116"/>
      <c r="UXY31" s="116"/>
      <c r="UXZ31" s="116"/>
      <c r="UYA31" s="116"/>
      <c r="UYB31" s="116"/>
      <c r="UYC31" s="116"/>
      <c r="UYD31" s="116"/>
      <c r="UYE31" s="116"/>
      <c r="UYF31" s="116"/>
      <c r="UYG31" s="116"/>
      <c r="UYH31" s="116"/>
      <c r="UYI31" s="116"/>
      <c r="UYJ31" s="116"/>
      <c r="UYK31" s="116"/>
      <c r="UYL31" s="116"/>
      <c r="UYM31" s="116"/>
      <c r="UYN31" s="116"/>
      <c r="UYO31" s="116"/>
      <c r="UYP31" s="116"/>
      <c r="UYQ31" s="116"/>
      <c r="UYR31" s="116"/>
      <c r="UYS31" s="116"/>
      <c r="UYT31" s="116"/>
      <c r="UYU31" s="116"/>
      <c r="UYV31" s="116"/>
      <c r="UYW31" s="116"/>
      <c r="UYX31" s="116"/>
      <c r="UYY31" s="116"/>
      <c r="UYZ31" s="116"/>
      <c r="UZA31" s="116"/>
      <c r="UZB31" s="116"/>
      <c r="UZC31" s="116"/>
      <c r="UZD31" s="116"/>
      <c r="UZE31" s="116"/>
      <c r="UZF31" s="116"/>
      <c r="UZG31" s="116"/>
      <c r="UZH31" s="116"/>
      <c r="UZI31" s="116"/>
      <c r="UZJ31" s="116"/>
      <c r="UZK31" s="116"/>
      <c r="UZL31" s="116"/>
      <c r="UZM31" s="116"/>
      <c r="UZN31" s="116"/>
      <c r="UZO31" s="116"/>
      <c r="UZP31" s="116"/>
      <c r="UZQ31" s="116"/>
      <c r="UZR31" s="116"/>
      <c r="UZS31" s="116"/>
      <c r="UZT31" s="116"/>
      <c r="UZU31" s="116"/>
      <c r="UZV31" s="116"/>
      <c r="UZW31" s="116"/>
      <c r="UZX31" s="116"/>
      <c r="UZY31" s="116"/>
      <c r="UZZ31" s="116"/>
      <c r="VAA31" s="116"/>
      <c r="VAB31" s="116"/>
      <c r="VAC31" s="116"/>
      <c r="VAD31" s="116"/>
      <c r="VAE31" s="116"/>
      <c r="VAF31" s="116"/>
      <c r="VAG31" s="116"/>
      <c r="VAH31" s="116"/>
      <c r="VAI31" s="116"/>
      <c r="VAJ31" s="116"/>
      <c r="VAK31" s="116"/>
      <c r="VAL31" s="116"/>
      <c r="VAM31" s="116"/>
      <c r="VAN31" s="116"/>
      <c r="VAO31" s="116"/>
      <c r="VAP31" s="116"/>
      <c r="VAQ31" s="116"/>
      <c r="VAR31" s="116"/>
      <c r="VAS31" s="116"/>
      <c r="VAT31" s="116"/>
      <c r="VAU31" s="116"/>
      <c r="VAV31" s="116"/>
      <c r="VAW31" s="116"/>
      <c r="VAX31" s="116"/>
      <c r="VAY31" s="116"/>
      <c r="VAZ31" s="116"/>
      <c r="VBA31" s="116"/>
      <c r="VBB31" s="116"/>
      <c r="VBC31" s="116"/>
      <c r="VBD31" s="116"/>
      <c r="VBE31" s="116"/>
      <c r="VBF31" s="116"/>
      <c r="VBG31" s="116"/>
      <c r="VBH31" s="116"/>
      <c r="VBI31" s="116"/>
      <c r="VBJ31" s="116"/>
      <c r="VBK31" s="116"/>
      <c r="VBL31" s="116"/>
      <c r="VBM31" s="116"/>
      <c r="VBN31" s="116"/>
      <c r="VBO31" s="116"/>
      <c r="VBP31" s="116"/>
      <c r="VBQ31" s="116"/>
      <c r="VBR31" s="116"/>
      <c r="VBS31" s="116"/>
      <c r="VBT31" s="116"/>
      <c r="VBU31" s="116"/>
      <c r="VBV31" s="116"/>
      <c r="VBW31" s="116"/>
      <c r="VBX31" s="116"/>
      <c r="VBY31" s="116"/>
      <c r="VBZ31" s="116"/>
      <c r="VCA31" s="116"/>
      <c r="VCB31" s="116"/>
      <c r="VCC31" s="116"/>
      <c r="VCD31" s="116"/>
      <c r="VCE31" s="116"/>
      <c r="VCF31" s="116"/>
      <c r="VCG31" s="116"/>
      <c r="VCH31" s="116"/>
      <c r="VCI31" s="116"/>
      <c r="VCJ31" s="116"/>
      <c r="VCK31" s="116"/>
      <c r="VCL31" s="116"/>
      <c r="VCM31" s="116"/>
      <c r="VCN31" s="116"/>
      <c r="VCO31" s="116"/>
      <c r="VCP31" s="116"/>
      <c r="VCQ31" s="116"/>
      <c r="VCR31" s="116"/>
      <c r="VCS31" s="116"/>
      <c r="VCT31" s="116"/>
      <c r="VCU31" s="116"/>
      <c r="VCV31" s="116"/>
      <c r="VCW31" s="116"/>
      <c r="VCX31" s="116"/>
      <c r="VCY31" s="116"/>
      <c r="VCZ31" s="116"/>
      <c r="VDA31" s="116"/>
      <c r="VDB31" s="116"/>
      <c r="VDC31" s="116"/>
      <c r="VDD31" s="116"/>
      <c r="VDE31" s="116"/>
      <c r="VDF31" s="116"/>
      <c r="VDG31" s="116"/>
      <c r="VDH31" s="116"/>
      <c r="VDI31" s="116"/>
      <c r="VDJ31" s="116"/>
      <c r="VDK31" s="116"/>
      <c r="VDL31" s="116"/>
      <c r="VDM31" s="116"/>
      <c r="VDN31" s="116"/>
      <c r="VDO31" s="116"/>
      <c r="VDP31" s="116"/>
      <c r="VDQ31" s="116"/>
      <c r="VDR31" s="116"/>
      <c r="VDS31" s="116"/>
      <c r="VDT31" s="116"/>
      <c r="VDU31" s="116"/>
      <c r="VDV31" s="116"/>
      <c r="VDW31" s="116"/>
      <c r="VDX31" s="116"/>
      <c r="VDY31" s="116"/>
      <c r="VDZ31" s="116"/>
      <c r="VEA31" s="116"/>
      <c r="VEB31" s="116"/>
      <c r="VEC31" s="116"/>
      <c r="VED31" s="116"/>
      <c r="VEE31" s="116"/>
      <c r="VEF31" s="116"/>
      <c r="VEG31" s="116"/>
      <c r="VEH31" s="116"/>
      <c r="VEI31" s="116"/>
      <c r="VEJ31" s="116"/>
      <c r="VEK31" s="116"/>
      <c r="VEL31" s="116"/>
      <c r="VEM31" s="116"/>
      <c r="VEN31" s="116"/>
      <c r="VEO31" s="116"/>
      <c r="VEP31" s="116"/>
      <c r="VEQ31" s="116"/>
      <c r="VER31" s="116"/>
      <c r="VES31" s="116"/>
      <c r="VET31" s="116"/>
      <c r="VEU31" s="116"/>
      <c r="VEV31" s="116"/>
      <c r="VEW31" s="116"/>
      <c r="VEX31" s="116"/>
      <c r="VEY31" s="116"/>
      <c r="VEZ31" s="116"/>
      <c r="VFA31" s="116"/>
      <c r="VFB31" s="116"/>
      <c r="VFC31" s="116"/>
      <c r="VFD31" s="116"/>
      <c r="VFE31" s="116"/>
      <c r="VFF31" s="116"/>
      <c r="VFG31" s="116"/>
      <c r="VFH31" s="116"/>
      <c r="VFI31" s="116"/>
      <c r="VFJ31" s="116"/>
      <c r="VFK31" s="116"/>
      <c r="VFL31" s="116"/>
      <c r="VFM31" s="116"/>
      <c r="VFN31" s="116"/>
      <c r="VFO31" s="116"/>
      <c r="VFP31" s="116"/>
      <c r="VFQ31" s="116"/>
      <c r="VFR31" s="116"/>
      <c r="VFS31" s="116"/>
      <c r="VFT31" s="116"/>
      <c r="VFU31" s="116"/>
      <c r="VFV31" s="116"/>
      <c r="VFW31" s="116"/>
      <c r="VFX31" s="116"/>
      <c r="VFY31" s="116"/>
      <c r="VFZ31" s="116"/>
      <c r="VGA31" s="116"/>
      <c r="VGB31" s="116"/>
      <c r="VGC31" s="116"/>
      <c r="VGD31" s="116"/>
      <c r="VGE31" s="116"/>
      <c r="VGF31" s="116"/>
      <c r="VGG31" s="116"/>
      <c r="VGH31" s="116"/>
      <c r="VGI31" s="116"/>
      <c r="VGJ31" s="116"/>
      <c r="VGK31" s="116"/>
      <c r="VGL31" s="116"/>
      <c r="VGM31" s="116"/>
      <c r="VGN31" s="116"/>
      <c r="VGO31" s="116"/>
      <c r="VGP31" s="116"/>
      <c r="VGQ31" s="116"/>
      <c r="VGR31" s="116"/>
      <c r="VGS31" s="116"/>
      <c r="VGT31" s="116"/>
      <c r="VGU31" s="116"/>
      <c r="VGV31" s="116"/>
      <c r="VGW31" s="116"/>
      <c r="VGX31" s="116"/>
      <c r="VGY31" s="116"/>
      <c r="VGZ31" s="116"/>
      <c r="VHA31" s="116"/>
      <c r="VHB31" s="116"/>
      <c r="VHC31" s="116"/>
      <c r="VHD31" s="116"/>
      <c r="VHE31" s="116"/>
      <c r="VHF31" s="116"/>
      <c r="VHG31" s="116"/>
      <c r="VHH31" s="116"/>
      <c r="VHI31" s="116"/>
      <c r="VHJ31" s="116"/>
      <c r="VHK31" s="116"/>
      <c r="VHL31" s="116"/>
      <c r="VHM31" s="116"/>
      <c r="VHN31" s="116"/>
      <c r="VHO31" s="116"/>
      <c r="VHP31" s="116"/>
      <c r="VHQ31" s="116"/>
      <c r="VHR31" s="116"/>
      <c r="VHS31" s="116"/>
      <c r="VHT31" s="116"/>
      <c r="VHU31" s="116"/>
      <c r="VHV31" s="116"/>
      <c r="VHW31" s="116"/>
      <c r="VHX31" s="116"/>
      <c r="VHY31" s="116"/>
      <c r="VHZ31" s="116"/>
      <c r="VIA31" s="116"/>
      <c r="VIB31" s="116"/>
      <c r="VIC31" s="116"/>
      <c r="VID31" s="116"/>
      <c r="VIE31" s="116"/>
      <c r="VIF31" s="116"/>
      <c r="VIG31" s="116"/>
      <c r="VIH31" s="116"/>
      <c r="VII31" s="116"/>
      <c r="VIJ31" s="116"/>
      <c r="VIK31" s="116"/>
      <c r="VIL31" s="116"/>
      <c r="VIM31" s="116"/>
      <c r="VIN31" s="116"/>
      <c r="VIO31" s="116"/>
      <c r="VIP31" s="116"/>
      <c r="VIQ31" s="116"/>
      <c r="VIR31" s="116"/>
      <c r="VIS31" s="116"/>
      <c r="VIT31" s="116"/>
      <c r="VIU31" s="116"/>
      <c r="VIV31" s="116"/>
      <c r="VIW31" s="116"/>
      <c r="VIX31" s="116"/>
      <c r="VIY31" s="116"/>
      <c r="VIZ31" s="116"/>
      <c r="VJA31" s="116"/>
      <c r="VJB31" s="116"/>
      <c r="VJC31" s="116"/>
      <c r="VJD31" s="116"/>
      <c r="VJE31" s="116"/>
      <c r="VJF31" s="116"/>
      <c r="VJG31" s="116"/>
      <c r="VJH31" s="116"/>
      <c r="VJI31" s="116"/>
      <c r="VJJ31" s="116"/>
      <c r="VJK31" s="116"/>
      <c r="VJL31" s="116"/>
      <c r="VJM31" s="116"/>
      <c r="VJN31" s="116"/>
      <c r="VJO31" s="116"/>
      <c r="VJP31" s="116"/>
      <c r="VJQ31" s="116"/>
      <c r="VJR31" s="116"/>
      <c r="VJS31" s="116"/>
      <c r="VJT31" s="116"/>
      <c r="VJU31" s="116"/>
      <c r="VJV31" s="116"/>
      <c r="VJW31" s="116"/>
      <c r="VJX31" s="116"/>
      <c r="VJY31" s="116"/>
      <c r="VJZ31" s="116"/>
      <c r="VKA31" s="116"/>
      <c r="VKB31" s="116"/>
      <c r="VKC31" s="116"/>
      <c r="VKD31" s="116"/>
      <c r="VKE31" s="116"/>
      <c r="VKF31" s="116"/>
      <c r="VKG31" s="116"/>
      <c r="VKH31" s="116"/>
      <c r="VKI31" s="116"/>
      <c r="VKJ31" s="116"/>
      <c r="VKK31" s="116"/>
      <c r="VKL31" s="116"/>
      <c r="VKM31" s="116"/>
      <c r="VKN31" s="116"/>
      <c r="VKO31" s="116"/>
      <c r="VKP31" s="116"/>
      <c r="VKQ31" s="116"/>
      <c r="VKR31" s="116"/>
      <c r="VKS31" s="116"/>
      <c r="VKT31" s="116"/>
      <c r="VKU31" s="116"/>
      <c r="VKV31" s="116"/>
      <c r="VKW31" s="116"/>
      <c r="VKX31" s="116"/>
      <c r="VKY31" s="116"/>
      <c r="VKZ31" s="116"/>
      <c r="VLA31" s="116"/>
      <c r="VLB31" s="116"/>
      <c r="VLC31" s="116"/>
      <c r="VLD31" s="116"/>
      <c r="VLE31" s="116"/>
      <c r="VLF31" s="116"/>
      <c r="VLG31" s="116"/>
      <c r="VLH31" s="116"/>
      <c r="VLI31" s="116"/>
      <c r="VLJ31" s="116"/>
      <c r="VLK31" s="116"/>
      <c r="VLL31" s="116"/>
      <c r="VLM31" s="116"/>
      <c r="VLN31" s="116"/>
      <c r="VLO31" s="116"/>
      <c r="VLP31" s="116"/>
      <c r="VLQ31" s="116"/>
      <c r="VLR31" s="116"/>
      <c r="VLS31" s="116"/>
      <c r="VLT31" s="116"/>
      <c r="VLU31" s="116"/>
      <c r="VLV31" s="116"/>
      <c r="VLW31" s="116"/>
      <c r="VLX31" s="116"/>
      <c r="VLY31" s="116"/>
      <c r="VLZ31" s="116"/>
      <c r="VMA31" s="116"/>
      <c r="VMB31" s="116"/>
      <c r="VMC31" s="116"/>
      <c r="VMD31" s="116"/>
      <c r="VME31" s="116"/>
      <c r="VMF31" s="116"/>
      <c r="VMG31" s="116"/>
      <c r="VMH31" s="116"/>
      <c r="VMI31" s="116"/>
      <c r="VMJ31" s="116"/>
      <c r="VMK31" s="116"/>
      <c r="VML31" s="116"/>
      <c r="VMM31" s="116"/>
      <c r="VMN31" s="116"/>
      <c r="VMO31" s="116"/>
      <c r="VMP31" s="116"/>
      <c r="VMQ31" s="116"/>
      <c r="VMR31" s="116"/>
      <c r="VMS31" s="116"/>
      <c r="VMT31" s="116"/>
      <c r="VMU31" s="116"/>
      <c r="VMV31" s="116"/>
      <c r="VMW31" s="116"/>
      <c r="VMX31" s="116"/>
      <c r="VMY31" s="116"/>
      <c r="VMZ31" s="116"/>
      <c r="VNA31" s="116"/>
      <c r="VNB31" s="116"/>
      <c r="VNC31" s="116"/>
      <c r="VND31" s="116"/>
      <c r="VNE31" s="116"/>
      <c r="VNF31" s="116"/>
      <c r="VNG31" s="116"/>
      <c r="VNH31" s="116"/>
      <c r="VNI31" s="116"/>
      <c r="VNJ31" s="116"/>
      <c r="VNK31" s="116"/>
      <c r="VNL31" s="116"/>
      <c r="VNM31" s="116"/>
      <c r="VNN31" s="116"/>
      <c r="VNO31" s="116"/>
      <c r="VNP31" s="116"/>
      <c r="VNQ31" s="116"/>
      <c r="VNR31" s="116"/>
      <c r="VNS31" s="116"/>
      <c r="VNT31" s="116"/>
      <c r="VNU31" s="116"/>
      <c r="VNV31" s="116"/>
      <c r="VNW31" s="116"/>
      <c r="VNX31" s="116"/>
      <c r="VNY31" s="116"/>
      <c r="VNZ31" s="116"/>
      <c r="VOA31" s="116"/>
      <c r="VOB31" s="116"/>
      <c r="VOC31" s="116"/>
      <c r="VOD31" s="116"/>
      <c r="VOE31" s="116"/>
      <c r="VOF31" s="116"/>
      <c r="VOG31" s="116"/>
      <c r="VOH31" s="116"/>
      <c r="VOI31" s="116"/>
      <c r="VOJ31" s="116"/>
      <c r="VOK31" s="116"/>
      <c r="VOL31" s="116"/>
      <c r="VOM31" s="116"/>
      <c r="VON31" s="116"/>
      <c r="VOO31" s="116"/>
      <c r="VOP31" s="116"/>
      <c r="VOQ31" s="116"/>
      <c r="VOR31" s="116"/>
      <c r="VOS31" s="116"/>
      <c r="VOT31" s="116"/>
      <c r="VOU31" s="116"/>
      <c r="VOV31" s="116"/>
      <c r="VOW31" s="116"/>
      <c r="VOX31" s="116"/>
      <c r="VOY31" s="116"/>
      <c r="VOZ31" s="116"/>
      <c r="VPA31" s="116"/>
      <c r="VPB31" s="116"/>
      <c r="VPC31" s="116"/>
      <c r="VPD31" s="116"/>
      <c r="VPE31" s="116"/>
      <c r="VPF31" s="116"/>
      <c r="VPG31" s="116"/>
      <c r="VPH31" s="116"/>
      <c r="VPI31" s="116"/>
      <c r="VPJ31" s="116"/>
      <c r="VPK31" s="116"/>
      <c r="VPL31" s="116"/>
      <c r="VPM31" s="116"/>
      <c r="VPN31" s="116"/>
      <c r="VPO31" s="116"/>
      <c r="VPP31" s="116"/>
      <c r="VPQ31" s="116"/>
      <c r="VPR31" s="116"/>
      <c r="VPS31" s="116"/>
      <c r="VPT31" s="116"/>
      <c r="VPU31" s="116"/>
      <c r="VPV31" s="116"/>
      <c r="VPW31" s="116"/>
      <c r="VPX31" s="116"/>
      <c r="VPY31" s="116"/>
      <c r="VPZ31" s="116"/>
      <c r="VQA31" s="116"/>
      <c r="VQB31" s="116"/>
      <c r="VQC31" s="116"/>
      <c r="VQD31" s="116"/>
      <c r="VQE31" s="116"/>
      <c r="VQF31" s="116"/>
      <c r="VQG31" s="116"/>
      <c r="VQH31" s="116"/>
      <c r="VQI31" s="116"/>
      <c r="VQJ31" s="116"/>
      <c r="VQK31" s="116"/>
      <c r="VQL31" s="116"/>
      <c r="VQM31" s="116"/>
      <c r="VQN31" s="116"/>
      <c r="VQO31" s="116"/>
      <c r="VQP31" s="116"/>
      <c r="VQQ31" s="116"/>
      <c r="VQR31" s="116"/>
      <c r="VQS31" s="116"/>
      <c r="VQT31" s="116"/>
      <c r="VQU31" s="116"/>
      <c r="VQV31" s="116"/>
      <c r="VQW31" s="116"/>
      <c r="VQX31" s="116"/>
      <c r="VQY31" s="116"/>
      <c r="VQZ31" s="116"/>
      <c r="VRA31" s="116"/>
      <c r="VRB31" s="116"/>
      <c r="VRC31" s="116"/>
      <c r="VRD31" s="116"/>
      <c r="VRE31" s="116"/>
      <c r="VRF31" s="116"/>
      <c r="VRG31" s="116"/>
      <c r="VRH31" s="116"/>
      <c r="VRI31" s="116"/>
      <c r="VRJ31" s="116"/>
      <c r="VRK31" s="116"/>
      <c r="VRL31" s="116"/>
      <c r="VRM31" s="116"/>
      <c r="VRN31" s="116"/>
      <c r="VRO31" s="116"/>
      <c r="VRP31" s="116"/>
      <c r="VRQ31" s="116"/>
      <c r="VRR31" s="116"/>
      <c r="VRS31" s="116"/>
      <c r="VRT31" s="116"/>
      <c r="VRU31" s="116"/>
      <c r="VRV31" s="116"/>
      <c r="VRW31" s="116"/>
      <c r="VRX31" s="116"/>
      <c r="VRY31" s="116"/>
      <c r="VRZ31" s="116"/>
      <c r="VSA31" s="116"/>
      <c r="VSB31" s="116"/>
      <c r="VSC31" s="116"/>
      <c r="VSD31" s="116"/>
      <c r="VSE31" s="116"/>
      <c r="VSF31" s="116"/>
      <c r="VSG31" s="116"/>
      <c r="VSH31" s="116"/>
      <c r="VSI31" s="116"/>
      <c r="VSJ31" s="116"/>
      <c r="VSK31" s="116"/>
      <c r="VSL31" s="116"/>
      <c r="VSM31" s="116"/>
      <c r="VSN31" s="116"/>
      <c r="VSO31" s="116"/>
      <c r="VSP31" s="116"/>
      <c r="VSQ31" s="116"/>
      <c r="VSR31" s="116"/>
      <c r="VSS31" s="116"/>
      <c r="VST31" s="116"/>
      <c r="VSU31" s="116"/>
      <c r="VSV31" s="116"/>
      <c r="VSW31" s="116"/>
      <c r="VSX31" s="116"/>
      <c r="VSY31" s="116"/>
      <c r="VSZ31" s="116"/>
      <c r="VTA31" s="116"/>
      <c r="VTB31" s="116"/>
      <c r="VTC31" s="116"/>
      <c r="VTD31" s="116"/>
      <c r="VTE31" s="116"/>
      <c r="VTF31" s="116"/>
      <c r="VTG31" s="116"/>
      <c r="VTH31" s="116"/>
      <c r="VTI31" s="116"/>
      <c r="VTJ31" s="116"/>
      <c r="VTK31" s="116"/>
      <c r="VTL31" s="116"/>
      <c r="VTM31" s="116"/>
      <c r="VTN31" s="116"/>
      <c r="VTO31" s="116"/>
      <c r="VTP31" s="116"/>
      <c r="VTQ31" s="116"/>
      <c r="VTR31" s="116"/>
      <c r="VTS31" s="116"/>
      <c r="VTT31" s="116"/>
      <c r="VTU31" s="116"/>
      <c r="VTV31" s="116"/>
      <c r="VTW31" s="116"/>
      <c r="VTX31" s="116"/>
      <c r="VTY31" s="116"/>
      <c r="VTZ31" s="116"/>
      <c r="VUA31" s="116"/>
      <c r="VUB31" s="116"/>
      <c r="VUC31" s="116"/>
      <c r="VUD31" s="116"/>
      <c r="VUE31" s="116"/>
      <c r="VUF31" s="116"/>
      <c r="VUG31" s="116"/>
      <c r="VUH31" s="116"/>
      <c r="VUI31" s="116"/>
      <c r="VUJ31" s="116"/>
      <c r="VUK31" s="116"/>
      <c r="VUL31" s="116"/>
      <c r="VUM31" s="116"/>
      <c r="VUN31" s="116"/>
      <c r="VUO31" s="116"/>
      <c r="VUP31" s="116"/>
      <c r="VUQ31" s="116"/>
      <c r="VUR31" s="116"/>
      <c r="VUS31" s="116"/>
      <c r="VUT31" s="116"/>
      <c r="VUU31" s="116"/>
      <c r="VUV31" s="116"/>
      <c r="VUW31" s="116"/>
      <c r="VUX31" s="116"/>
      <c r="VUY31" s="116"/>
      <c r="VUZ31" s="116"/>
      <c r="VVA31" s="116"/>
      <c r="VVB31" s="116"/>
      <c r="VVC31" s="116"/>
      <c r="VVD31" s="116"/>
      <c r="VVE31" s="116"/>
      <c r="VVF31" s="116"/>
      <c r="VVG31" s="116"/>
      <c r="VVH31" s="116"/>
      <c r="VVI31" s="116"/>
      <c r="VVJ31" s="116"/>
      <c r="VVK31" s="116"/>
      <c r="VVL31" s="116"/>
      <c r="VVM31" s="116"/>
      <c r="VVN31" s="116"/>
      <c r="VVO31" s="116"/>
      <c r="VVP31" s="116"/>
      <c r="VVQ31" s="116"/>
      <c r="VVR31" s="116"/>
      <c r="VVS31" s="116"/>
      <c r="VVT31" s="116"/>
      <c r="VVU31" s="116"/>
      <c r="VVV31" s="116"/>
      <c r="VVW31" s="116"/>
      <c r="VVX31" s="116"/>
      <c r="VVY31" s="116"/>
      <c r="VVZ31" s="116"/>
      <c r="VWA31" s="116"/>
      <c r="VWB31" s="116"/>
      <c r="VWC31" s="116"/>
      <c r="VWD31" s="116"/>
      <c r="VWE31" s="116"/>
      <c r="VWF31" s="116"/>
      <c r="VWG31" s="116"/>
      <c r="VWH31" s="116"/>
      <c r="VWI31" s="116"/>
      <c r="VWJ31" s="116"/>
      <c r="VWK31" s="116"/>
      <c r="VWL31" s="116"/>
      <c r="VWM31" s="116"/>
      <c r="VWN31" s="116"/>
      <c r="VWO31" s="116"/>
      <c r="VWP31" s="116"/>
      <c r="VWQ31" s="116"/>
      <c r="VWR31" s="116"/>
      <c r="VWS31" s="116"/>
      <c r="VWT31" s="116"/>
      <c r="VWU31" s="116"/>
      <c r="VWV31" s="116"/>
      <c r="VWW31" s="116"/>
      <c r="VWX31" s="116"/>
      <c r="VWY31" s="116"/>
      <c r="VWZ31" s="116"/>
      <c r="VXA31" s="116"/>
      <c r="VXB31" s="116"/>
      <c r="VXC31" s="116"/>
      <c r="VXD31" s="116"/>
      <c r="VXE31" s="116"/>
      <c r="VXF31" s="116"/>
      <c r="VXG31" s="116"/>
      <c r="VXH31" s="116"/>
      <c r="VXI31" s="116"/>
      <c r="VXJ31" s="116"/>
      <c r="VXK31" s="116"/>
      <c r="VXL31" s="116"/>
      <c r="VXM31" s="116"/>
      <c r="VXN31" s="116"/>
      <c r="VXO31" s="116"/>
      <c r="VXP31" s="116"/>
      <c r="VXQ31" s="116"/>
      <c r="VXR31" s="116"/>
      <c r="VXS31" s="116"/>
      <c r="VXT31" s="116"/>
      <c r="VXU31" s="116"/>
      <c r="VXV31" s="116"/>
      <c r="VXW31" s="116"/>
      <c r="VXX31" s="116"/>
      <c r="VXY31" s="116"/>
      <c r="VXZ31" s="116"/>
      <c r="VYA31" s="116"/>
      <c r="VYB31" s="116"/>
      <c r="VYC31" s="116"/>
      <c r="VYD31" s="116"/>
      <c r="VYE31" s="116"/>
      <c r="VYF31" s="116"/>
      <c r="VYG31" s="116"/>
      <c r="VYH31" s="116"/>
      <c r="VYI31" s="116"/>
      <c r="VYJ31" s="116"/>
      <c r="VYK31" s="116"/>
      <c r="VYL31" s="116"/>
      <c r="VYM31" s="116"/>
      <c r="VYN31" s="116"/>
      <c r="VYO31" s="116"/>
      <c r="VYP31" s="116"/>
      <c r="VYQ31" s="116"/>
      <c r="VYR31" s="116"/>
      <c r="VYS31" s="116"/>
      <c r="VYT31" s="116"/>
      <c r="VYU31" s="116"/>
      <c r="VYV31" s="116"/>
      <c r="VYW31" s="116"/>
      <c r="VYX31" s="116"/>
      <c r="VYY31" s="116"/>
      <c r="VYZ31" s="116"/>
      <c r="VZA31" s="116"/>
      <c r="VZB31" s="116"/>
      <c r="VZC31" s="116"/>
      <c r="VZD31" s="116"/>
      <c r="VZE31" s="116"/>
      <c r="VZF31" s="116"/>
      <c r="VZG31" s="116"/>
      <c r="VZH31" s="116"/>
      <c r="VZI31" s="116"/>
      <c r="VZJ31" s="116"/>
      <c r="VZK31" s="116"/>
      <c r="VZL31" s="116"/>
      <c r="VZM31" s="116"/>
      <c r="VZN31" s="116"/>
      <c r="VZO31" s="116"/>
      <c r="VZP31" s="116"/>
      <c r="VZQ31" s="116"/>
      <c r="VZR31" s="116"/>
      <c r="VZS31" s="116"/>
      <c r="VZT31" s="116"/>
      <c r="VZU31" s="116"/>
      <c r="VZV31" s="116"/>
      <c r="VZW31" s="116"/>
      <c r="VZX31" s="116"/>
      <c r="VZY31" s="116"/>
      <c r="VZZ31" s="116"/>
      <c r="WAA31" s="116"/>
      <c r="WAB31" s="116"/>
      <c r="WAC31" s="116"/>
      <c r="WAD31" s="116"/>
      <c r="WAE31" s="116"/>
      <c r="WAF31" s="116"/>
      <c r="WAG31" s="116"/>
      <c r="WAH31" s="116"/>
      <c r="WAI31" s="116"/>
      <c r="WAJ31" s="116"/>
      <c r="WAK31" s="116"/>
      <c r="WAL31" s="116"/>
      <c r="WAM31" s="116"/>
      <c r="WAN31" s="116"/>
      <c r="WAO31" s="116"/>
      <c r="WAP31" s="116"/>
      <c r="WAQ31" s="116"/>
      <c r="WAR31" s="116"/>
      <c r="WAS31" s="116"/>
      <c r="WAT31" s="116"/>
      <c r="WAU31" s="116"/>
      <c r="WAV31" s="116"/>
      <c r="WAW31" s="116"/>
      <c r="WAX31" s="116"/>
      <c r="WAY31" s="116"/>
      <c r="WAZ31" s="116"/>
      <c r="WBA31" s="116"/>
      <c r="WBB31" s="116"/>
      <c r="WBC31" s="116"/>
      <c r="WBD31" s="116"/>
      <c r="WBE31" s="116"/>
      <c r="WBF31" s="116"/>
      <c r="WBG31" s="116"/>
      <c r="WBH31" s="116"/>
      <c r="WBI31" s="116"/>
      <c r="WBJ31" s="116"/>
      <c r="WBK31" s="116"/>
      <c r="WBL31" s="116"/>
      <c r="WBM31" s="116"/>
      <c r="WBN31" s="116"/>
      <c r="WBO31" s="116"/>
      <c r="WBP31" s="116"/>
      <c r="WBQ31" s="116"/>
      <c r="WBR31" s="116"/>
      <c r="WBS31" s="116"/>
      <c r="WBT31" s="116"/>
      <c r="WBU31" s="116"/>
      <c r="WBV31" s="116"/>
      <c r="WBW31" s="116"/>
      <c r="WBX31" s="116"/>
      <c r="WBY31" s="116"/>
      <c r="WBZ31" s="116"/>
      <c r="WCA31" s="116"/>
      <c r="WCB31" s="116"/>
      <c r="WCC31" s="116"/>
      <c r="WCD31" s="116"/>
      <c r="WCE31" s="116"/>
      <c r="WCF31" s="116"/>
      <c r="WCG31" s="116"/>
      <c r="WCH31" s="116"/>
      <c r="WCI31" s="116"/>
      <c r="WCJ31" s="116"/>
      <c r="WCK31" s="116"/>
      <c r="WCL31" s="116"/>
      <c r="WCM31" s="116"/>
      <c r="WCN31" s="116"/>
      <c r="WCO31" s="116"/>
      <c r="WCP31" s="116"/>
      <c r="WCQ31" s="116"/>
      <c r="WCR31" s="116"/>
      <c r="WCS31" s="116"/>
      <c r="WCT31" s="116"/>
      <c r="WCU31" s="116"/>
      <c r="WCV31" s="116"/>
      <c r="WCW31" s="116"/>
      <c r="WCX31" s="116"/>
      <c r="WCY31" s="116"/>
      <c r="WCZ31" s="116"/>
      <c r="WDA31" s="116"/>
      <c r="WDB31" s="116"/>
      <c r="WDC31" s="116"/>
      <c r="WDD31" s="116"/>
      <c r="WDE31" s="116"/>
      <c r="WDF31" s="116"/>
      <c r="WDG31" s="116"/>
      <c r="WDH31" s="116"/>
      <c r="WDI31" s="116"/>
      <c r="WDJ31" s="116"/>
      <c r="WDK31" s="116"/>
      <c r="WDL31" s="116"/>
      <c r="WDM31" s="116"/>
      <c r="WDN31" s="116"/>
      <c r="WDO31" s="116"/>
      <c r="WDP31" s="116"/>
      <c r="WDQ31" s="116"/>
      <c r="WDR31" s="116"/>
      <c r="WDS31" s="116"/>
      <c r="WDT31" s="116"/>
      <c r="WDU31" s="116"/>
      <c r="WDV31" s="116"/>
      <c r="WDW31" s="116"/>
      <c r="WDX31" s="116"/>
      <c r="WDY31" s="116"/>
      <c r="WDZ31" s="116"/>
      <c r="WEA31" s="116"/>
      <c r="WEB31" s="116"/>
      <c r="WEC31" s="116"/>
      <c r="WED31" s="116"/>
      <c r="WEE31" s="116"/>
      <c r="WEF31" s="116"/>
      <c r="WEG31" s="116"/>
      <c r="WEH31" s="116"/>
      <c r="WEI31" s="116"/>
      <c r="WEJ31" s="116"/>
      <c r="WEK31" s="116"/>
      <c r="WEL31" s="116"/>
      <c r="WEM31" s="116"/>
      <c r="WEN31" s="116"/>
      <c r="WEO31" s="116"/>
      <c r="WEP31" s="116"/>
      <c r="WEQ31" s="116"/>
      <c r="WER31" s="116"/>
      <c r="WES31" s="116"/>
      <c r="WET31" s="116"/>
      <c r="WEU31" s="116"/>
      <c r="WEV31" s="116"/>
      <c r="WEW31" s="116"/>
      <c r="WEX31" s="116"/>
      <c r="WEY31" s="116"/>
      <c r="WEZ31" s="116"/>
      <c r="WFA31" s="116"/>
      <c r="WFB31" s="116"/>
      <c r="WFC31" s="116"/>
      <c r="WFD31" s="116"/>
      <c r="WFE31" s="116"/>
      <c r="WFF31" s="116"/>
      <c r="WFG31" s="116"/>
      <c r="WFH31" s="116"/>
      <c r="WFI31" s="116"/>
      <c r="WFJ31" s="116"/>
      <c r="WFK31" s="116"/>
      <c r="WFL31" s="116"/>
      <c r="WFM31" s="116"/>
      <c r="WFN31" s="116"/>
      <c r="WFO31" s="116"/>
      <c r="WFP31" s="116"/>
      <c r="WFQ31" s="116"/>
      <c r="WFR31" s="116"/>
      <c r="WFS31" s="116"/>
      <c r="WFT31" s="116"/>
      <c r="WFU31" s="116"/>
      <c r="WFV31" s="116"/>
      <c r="WFW31" s="116"/>
      <c r="WFX31" s="116"/>
      <c r="WFY31" s="116"/>
      <c r="WFZ31" s="116"/>
      <c r="WGA31" s="116"/>
      <c r="WGB31" s="116"/>
      <c r="WGC31" s="116"/>
      <c r="WGD31" s="116"/>
      <c r="WGE31" s="116"/>
      <c r="WGF31" s="116"/>
      <c r="WGG31" s="116"/>
      <c r="WGH31" s="116"/>
      <c r="WGI31" s="116"/>
      <c r="WGJ31" s="116"/>
      <c r="WGK31" s="116"/>
      <c r="WGL31" s="116"/>
      <c r="WGM31" s="116"/>
      <c r="WGN31" s="116"/>
      <c r="WGO31" s="116"/>
      <c r="WGP31" s="116"/>
      <c r="WGQ31" s="116"/>
      <c r="WGR31" s="116"/>
      <c r="WGS31" s="116"/>
      <c r="WGT31" s="116"/>
      <c r="WGU31" s="116"/>
      <c r="WGV31" s="116"/>
      <c r="WGW31" s="116"/>
      <c r="WGX31" s="116"/>
      <c r="WGY31" s="116"/>
      <c r="WGZ31" s="116"/>
      <c r="WHA31" s="116"/>
      <c r="WHB31" s="116"/>
      <c r="WHC31" s="116"/>
      <c r="WHD31" s="116"/>
      <c r="WHE31" s="116"/>
      <c r="WHF31" s="116"/>
      <c r="WHG31" s="116"/>
      <c r="WHH31" s="116"/>
      <c r="WHI31" s="116"/>
      <c r="WHJ31" s="116"/>
      <c r="WHK31" s="116"/>
      <c r="WHL31" s="116"/>
      <c r="WHM31" s="116"/>
      <c r="WHN31" s="116"/>
      <c r="WHO31" s="116"/>
      <c r="WHP31" s="116"/>
      <c r="WHQ31" s="116"/>
      <c r="WHR31" s="116"/>
      <c r="WHS31" s="116"/>
      <c r="WHT31" s="116"/>
      <c r="WHU31" s="116"/>
      <c r="WHV31" s="116"/>
      <c r="WHW31" s="116"/>
      <c r="WHX31" s="116"/>
      <c r="WHY31" s="116"/>
      <c r="WHZ31" s="116"/>
      <c r="WIA31" s="116"/>
      <c r="WIB31" s="116"/>
      <c r="WIC31" s="116"/>
      <c r="WID31" s="116"/>
      <c r="WIE31" s="116"/>
      <c r="WIF31" s="116"/>
      <c r="WIG31" s="116"/>
      <c r="WIH31" s="116"/>
      <c r="WII31" s="116"/>
      <c r="WIJ31" s="116"/>
      <c r="WIK31" s="116"/>
      <c r="WIL31" s="116"/>
      <c r="WIM31" s="116"/>
      <c r="WIN31" s="116"/>
      <c r="WIO31" s="116"/>
      <c r="WIP31" s="116"/>
      <c r="WIQ31" s="116"/>
      <c r="WIR31" s="116"/>
      <c r="WIS31" s="116"/>
      <c r="WIT31" s="116"/>
      <c r="WIU31" s="116"/>
      <c r="WIV31" s="116"/>
      <c r="WIW31" s="116"/>
      <c r="WIX31" s="116"/>
      <c r="WIY31" s="116"/>
      <c r="WIZ31" s="116"/>
      <c r="WJA31" s="116"/>
      <c r="WJB31" s="116"/>
      <c r="WJC31" s="116"/>
      <c r="WJD31" s="116"/>
      <c r="WJE31" s="116"/>
      <c r="WJF31" s="116"/>
      <c r="WJG31" s="116"/>
      <c r="WJH31" s="116"/>
      <c r="WJI31" s="116"/>
      <c r="WJJ31" s="116"/>
      <c r="WJK31" s="116"/>
      <c r="WJL31" s="116"/>
      <c r="WJM31" s="116"/>
      <c r="WJN31" s="116"/>
      <c r="WJO31" s="116"/>
      <c r="WJP31" s="116"/>
      <c r="WJQ31" s="116"/>
      <c r="WJR31" s="116"/>
      <c r="WJS31" s="116"/>
      <c r="WJT31" s="116"/>
      <c r="WJU31" s="116"/>
      <c r="WJV31" s="116"/>
      <c r="WJW31" s="116"/>
      <c r="WJX31" s="116"/>
      <c r="WJY31" s="116"/>
      <c r="WJZ31" s="116"/>
      <c r="WKA31" s="116"/>
      <c r="WKB31" s="116"/>
      <c r="WKC31" s="116"/>
      <c r="WKD31" s="116"/>
      <c r="WKE31" s="116"/>
      <c r="WKF31" s="116"/>
      <c r="WKG31" s="116"/>
      <c r="WKH31" s="116"/>
      <c r="WKI31" s="116"/>
      <c r="WKJ31" s="116"/>
      <c r="WKK31" s="116"/>
      <c r="WKL31" s="116"/>
      <c r="WKM31" s="116"/>
      <c r="WKN31" s="116"/>
      <c r="WKO31" s="116"/>
      <c r="WKP31" s="116"/>
      <c r="WKQ31" s="116"/>
      <c r="WKR31" s="116"/>
      <c r="WKS31" s="116"/>
      <c r="WKT31" s="116"/>
      <c r="WKU31" s="116"/>
      <c r="WKV31" s="116"/>
      <c r="WKW31" s="116"/>
      <c r="WKX31" s="116"/>
      <c r="WKY31" s="116"/>
      <c r="WKZ31" s="116"/>
      <c r="WLA31" s="116"/>
      <c r="WLB31" s="116"/>
      <c r="WLC31" s="116"/>
      <c r="WLD31" s="116"/>
      <c r="WLE31" s="116"/>
      <c r="WLF31" s="116"/>
      <c r="WLG31" s="116"/>
      <c r="WLH31" s="116"/>
      <c r="WLI31" s="116"/>
      <c r="WLJ31" s="116"/>
      <c r="WLK31" s="116"/>
      <c r="WLL31" s="116"/>
      <c r="WLM31" s="116"/>
      <c r="WLN31" s="116"/>
      <c r="WLO31" s="116"/>
      <c r="WLP31" s="116"/>
      <c r="WLQ31" s="116"/>
      <c r="WLR31" s="116"/>
      <c r="WLS31" s="116"/>
      <c r="WLT31" s="116"/>
      <c r="WLU31" s="116"/>
      <c r="WLV31" s="116"/>
      <c r="WLW31" s="116"/>
      <c r="WLX31" s="116"/>
      <c r="WLY31" s="116"/>
      <c r="WLZ31" s="116"/>
      <c r="WMA31" s="116"/>
      <c r="WMB31" s="116"/>
      <c r="WMC31" s="116"/>
      <c r="WMD31" s="116"/>
      <c r="WME31" s="116"/>
      <c r="WMF31" s="116"/>
      <c r="WMG31" s="116"/>
      <c r="WMH31" s="116"/>
      <c r="WMI31" s="116"/>
      <c r="WMJ31" s="116"/>
      <c r="WMK31" s="116"/>
      <c r="WML31" s="116"/>
      <c r="WMM31" s="116"/>
      <c r="WMN31" s="116"/>
      <c r="WMO31" s="116"/>
      <c r="WMP31" s="116"/>
      <c r="WMQ31" s="116"/>
      <c r="WMR31" s="116"/>
      <c r="WMS31" s="116"/>
      <c r="WMT31" s="116"/>
      <c r="WMU31" s="116"/>
      <c r="WMV31" s="116"/>
      <c r="WMW31" s="116"/>
      <c r="WMX31" s="116"/>
      <c r="WMY31" s="116"/>
      <c r="WMZ31" s="116"/>
      <c r="WNA31" s="116"/>
      <c r="WNB31" s="116"/>
      <c r="WNC31" s="116"/>
      <c r="WND31" s="116"/>
      <c r="WNE31" s="116"/>
      <c r="WNF31" s="116"/>
      <c r="WNG31" s="116"/>
      <c r="WNH31" s="116"/>
      <c r="WNI31" s="116"/>
      <c r="WNJ31" s="116"/>
      <c r="WNK31" s="116"/>
      <c r="WNL31" s="116"/>
      <c r="WNM31" s="116"/>
      <c r="WNN31" s="116"/>
      <c r="WNO31" s="116"/>
      <c r="WNP31" s="116"/>
      <c r="WNQ31" s="116"/>
      <c r="WNR31" s="116"/>
      <c r="WNS31" s="116"/>
      <c r="WNT31" s="116"/>
      <c r="WNU31" s="116"/>
      <c r="WNV31" s="116"/>
      <c r="WNW31" s="116"/>
      <c r="WNX31" s="116"/>
      <c r="WNY31" s="116"/>
      <c r="WNZ31" s="116"/>
      <c r="WOA31" s="116"/>
      <c r="WOB31" s="116"/>
      <c r="WOC31" s="116"/>
      <c r="WOD31" s="116"/>
      <c r="WOE31" s="116"/>
      <c r="WOF31" s="116"/>
      <c r="WOG31" s="116"/>
      <c r="WOH31" s="116"/>
      <c r="WOI31" s="116"/>
      <c r="WOJ31" s="116"/>
      <c r="WOK31" s="116"/>
      <c r="WOL31" s="116"/>
      <c r="WOM31" s="116"/>
      <c r="WON31" s="116"/>
      <c r="WOO31" s="116"/>
      <c r="WOP31" s="116"/>
      <c r="WOQ31" s="116"/>
      <c r="WOR31" s="116"/>
      <c r="WOS31" s="116"/>
      <c r="WOT31" s="116"/>
      <c r="WOU31" s="116"/>
      <c r="WOV31" s="116"/>
      <c r="WOW31" s="116"/>
      <c r="WOX31" s="116"/>
      <c r="WOY31" s="116"/>
      <c r="WOZ31" s="116"/>
      <c r="WPA31" s="116"/>
      <c r="WPB31" s="116"/>
      <c r="WPC31" s="116"/>
      <c r="WPD31" s="116"/>
      <c r="WPE31" s="116"/>
      <c r="WPF31" s="116"/>
      <c r="WPG31" s="116"/>
      <c r="WPH31" s="116"/>
      <c r="WPI31" s="116"/>
      <c r="WPJ31" s="116"/>
      <c r="WPK31" s="116"/>
      <c r="WPL31" s="116"/>
      <c r="WPM31" s="116"/>
      <c r="WPN31" s="116"/>
      <c r="WPO31" s="116"/>
      <c r="WPP31" s="116"/>
      <c r="WPQ31" s="116"/>
      <c r="WPR31" s="116"/>
      <c r="WPS31" s="116"/>
      <c r="WPT31" s="116"/>
      <c r="WPU31" s="116"/>
      <c r="WPV31" s="116"/>
      <c r="WPW31" s="116"/>
      <c r="WPX31" s="116"/>
      <c r="WPY31" s="116"/>
      <c r="WPZ31" s="116"/>
      <c r="WQA31" s="116"/>
      <c r="WQB31" s="116"/>
      <c r="WQC31" s="116"/>
      <c r="WQD31" s="116"/>
      <c r="WQE31" s="116"/>
      <c r="WQF31" s="116"/>
      <c r="WQG31" s="116"/>
      <c r="WQH31" s="116"/>
      <c r="WQI31" s="116"/>
      <c r="WQJ31" s="116"/>
      <c r="WQK31" s="116"/>
      <c r="WQL31" s="116"/>
      <c r="WQM31" s="116"/>
      <c r="WQN31" s="116"/>
      <c r="WQO31" s="116"/>
      <c r="WQP31" s="116"/>
      <c r="WQQ31" s="116"/>
      <c r="WQR31" s="116"/>
      <c r="WQS31" s="116"/>
      <c r="WQT31" s="116"/>
      <c r="WQU31" s="116"/>
      <c r="WQV31" s="116"/>
      <c r="WQW31" s="116"/>
      <c r="WQX31" s="116"/>
      <c r="WQY31" s="116"/>
      <c r="WQZ31" s="116"/>
      <c r="WRA31" s="116"/>
      <c r="WRB31" s="116"/>
      <c r="WRC31" s="116"/>
      <c r="WRD31" s="116"/>
      <c r="WRE31" s="116"/>
      <c r="WRF31" s="116"/>
      <c r="WRG31" s="116"/>
      <c r="WRH31" s="116"/>
      <c r="WRI31" s="116"/>
      <c r="WRJ31" s="116"/>
      <c r="WRK31" s="116"/>
      <c r="WRL31" s="116"/>
      <c r="WRM31" s="116"/>
      <c r="WRN31" s="116"/>
      <c r="WRO31" s="116"/>
      <c r="WRP31" s="116"/>
      <c r="WRQ31" s="116"/>
      <c r="WRR31" s="116"/>
      <c r="WRS31" s="116"/>
      <c r="WRT31" s="116"/>
      <c r="WRU31" s="116"/>
      <c r="WRV31" s="116"/>
      <c r="WRW31" s="116"/>
      <c r="WRX31" s="116"/>
      <c r="WRY31" s="116"/>
      <c r="WRZ31" s="116"/>
      <c r="WSA31" s="116"/>
      <c r="WSB31" s="116"/>
      <c r="WSC31" s="116"/>
      <c r="WSD31" s="116"/>
      <c r="WSE31" s="116"/>
      <c r="WSF31" s="116"/>
      <c r="WSG31" s="116"/>
      <c r="WSH31" s="116"/>
      <c r="WSI31" s="116"/>
      <c r="WSJ31" s="116"/>
      <c r="WSK31" s="116"/>
      <c r="WSL31" s="116"/>
      <c r="WSM31" s="116"/>
      <c r="WSN31" s="116"/>
      <c r="WSO31" s="116"/>
      <c r="WSP31" s="116"/>
      <c r="WSQ31" s="116"/>
      <c r="WSR31" s="116"/>
      <c r="WSS31" s="116"/>
      <c r="WST31" s="116"/>
      <c r="WSU31" s="116"/>
      <c r="WSV31" s="116"/>
      <c r="WSW31" s="116"/>
      <c r="WSX31" s="116"/>
      <c r="WSY31" s="116"/>
      <c r="WSZ31" s="116"/>
      <c r="WTA31" s="116"/>
      <c r="WTB31" s="116"/>
      <c r="WTC31" s="116"/>
      <c r="WTD31" s="116"/>
      <c r="WTE31" s="116"/>
      <c r="WTF31" s="116"/>
      <c r="WTG31" s="116"/>
      <c r="WTH31" s="116"/>
      <c r="WTI31" s="116"/>
      <c r="WTJ31" s="116"/>
      <c r="WTK31" s="116"/>
      <c r="WTL31" s="116"/>
      <c r="WTM31" s="116"/>
      <c r="WTN31" s="116"/>
      <c r="WTO31" s="116"/>
      <c r="WTP31" s="116"/>
      <c r="WTQ31" s="116"/>
      <c r="WTR31" s="116"/>
      <c r="WTS31" s="116"/>
      <c r="WTT31" s="116"/>
      <c r="WTU31" s="116"/>
      <c r="WTV31" s="116"/>
      <c r="WTW31" s="116"/>
      <c r="WTX31" s="116"/>
      <c r="WTY31" s="116"/>
      <c r="WTZ31" s="116"/>
      <c r="WUA31" s="116"/>
      <c r="WUB31" s="116"/>
      <c r="WUC31" s="116"/>
      <c r="WUD31" s="116"/>
      <c r="WUE31" s="116"/>
      <c r="WUF31" s="116"/>
      <c r="WUG31" s="116"/>
      <c r="WUH31" s="116"/>
      <c r="WUI31" s="116"/>
      <c r="WUJ31" s="116"/>
      <c r="WUK31" s="116"/>
      <c r="WUL31" s="116"/>
      <c r="WUM31" s="116"/>
      <c r="WUN31" s="116"/>
      <c r="WUO31" s="116"/>
      <c r="WUP31" s="116"/>
      <c r="WUQ31" s="116"/>
      <c r="WUR31" s="116"/>
      <c r="WUS31" s="116"/>
      <c r="WUT31" s="116"/>
      <c r="WUU31" s="116"/>
      <c r="WUV31" s="116"/>
      <c r="WUW31" s="116"/>
      <c r="WUX31" s="116"/>
      <c r="WUY31" s="116"/>
      <c r="WUZ31" s="116"/>
      <c r="WVA31" s="116"/>
      <c r="WVB31" s="116"/>
      <c r="WVC31" s="116"/>
      <c r="WVD31" s="116"/>
      <c r="WVE31" s="116"/>
      <c r="WVF31" s="116"/>
      <c r="WVG31" s="116"/>
      <c r="WVH31" s="116"/>
      <c r="WVI31" s="116"/>
      <c r="WVJ31" s="116"/>
      <c r="WVK31" s="116"/>
      <c r="WVL31" s="116"/>
      <c r="WVM31" s="116"/>
      <c r="WVN31" s="116"/>
      <c r="WVO31" s="116"/>
      <c r="WVP31" s="116"/>
      <c r="WVQ31" s="116"/>
      <c r="WVR31" s="116"/>
      <c r="WVS31" s="116"/>
      <c r="WVT31" s="116"/>
      <c r="WVU31" s="116"/>
      <c r="WVV31" s="116"/>
      <c r="WVW31" s="116"/>
      <c r="WVX31" s="116"/>
      <c r="WVY31" s="116"/>
      <c r="WVZ31" s="116"/>
      <c r="WWA31" s="116"/>
      <c r="WWB31" s="116"/>
      <c r="WWC31" s="116"/>
      <c r="WWD31" s="116"/>
      <c r="WWE31" s="116"/>
      <c r="WWF31" s="116"/>
      <c r="WWG31" s="116"/>
      <c r="WWH31" s="116"/>
      <c r="WWI31" s="116"/>
      <c r="WWJ31" s="116"/>
      <c r="WWK31" s="116"/>
      <c r="WWL31" s="116"/>
      <c r="WWM31" s="116"/>
      <c r="WWN31" s="116"/>
      <c r="WWO31" s="116"/>
      <c r="WWP31" s="116"/>
      <c r="WWQ31" s="116"/>
      <c r="WWR31" s="116"/>
      <c r="WWS31" s="116"/>
      <c r="WWT31" s="116"/>
      <c r="WWU31" s="116"/>
      <c r="WWV31" s="116"/>
      <c r="WWW31" s="116"/>
      <c r="WWX31" s="116"/>
      <c r="WWY31" s="116"/>
      <c r="WWZ31" s="116"/>
      <c r="WXA31" s="116"/>
      <c r="WXB31" s="116"/>
      <c r="WXC31" s="116"/>
      <c r="WXD31" s="116"/>
      <c r="WXE31" s="116"/>
      <c r="WXF31" s="116"/>
      <c r="WXG31" s="116"/>
      <c r="WXH31" s="116"/>
      <c r="WXI31" s="116"/>
      <c r="WXJ31" s="116"/>
      <c r="WXK31" s="116"/>
      <c r="WXL31" s="116"/>
      <c r="WXM31" s="116"/>
      <c r="WXN31" s="116"/>
      <c r="WXO31" s="116"/>
      <c r="WXP31" s="116"/>
      <c r="WXQ31" s="116"/>
      <c r="WXR31" s="116"/>
      <c r="WXS31" s="116"/>
      <c r="WXT31" s="116"/>
      <c r="WXU31" s="116"/>
      <c r="WXV31" s="116"/>
      <c r="WXW31" s="116"/>
      <c r="WXX31" s="116"/>
      <c r="WXY31" s="116"/>
      <c r="WXZ31" s="116"/>
      <c r="WYA31" s="116"/>
      <c r="WYB31" s="116"/>
      <c r="WYC31" s="116"/>
      <c r="WYD31" s="116"/>
      <c r="WYE31" s="116"/>
      <c r="WYF31" s="116"/>
      <c r="WYG31" s="116"/>
      <c r="WYH31" s="116"/>
      <c r="WYI31" s="116"/>
      <c r="WYJ31" s="116"/>
      <c r="WYK31" s="116"/>
      <c r="WYL31" s="116"/>
      <c r="WYM31" s="116"/>
      <c r="WYN31" s="116"/>
      <c r="WYO31" s="116"/>
      <c r="WYP31" s="116"/>
      <c r="WYQ31" s="116"/>
      <c r="WYR31" s="116"/>
      <c r="WYS31" s="116"/>
      <c r="WYT31" s="116"/>
      <c r="WYU31" s="116"/>
      <c r="WYV31" s="116"/>
      <c r="WYW31" s="116"/>
      <c r="WYX31" s="116"/>
      <c r="WYY31" s="116"/>
      <c r="WYZ31" s="116"/>
      <c r="WZA31" s="116"/>
      <c r="WZB31" s="116"/>
      <c r="WZC31" s="116"/>
      <c r="WZD31" s="116"/>
      <c r="WZE31" s="116"/>
      <c r="WZF31" s="116"/>
      <c r="WZG31" s="116"/>
      <c r="WZH31" s="116"/>
      <c r="WZI31" s="116"/>
      <c r="WZJ31" s="116"/>
      <c r="WZK31" s="116"/>
      <c r="WZL31" s="116"/>
      <c r="WZM31" s="116"/>
      <c r="WZN31" s="116"/>
      <c r="WZO31" s="116"/>
      <c r="WZP31" s="116"/>
      <c r="WZQ31" s="116"/>
      <c r="WZR31" s="116"/>
      <c r="WZS31" s="116"/>
      <c r="WZT31" s="116"/>
      <c r="WZU31" s="116"/>
      <c r="WZV31" s="116"/>
      <c r="WZW31" s="116"/>
      <c r="WZX31" s="116"/>
      <c r="WZY31" s="116"/>
      <c r="WZZ31" s="116"/>
      <c r="XAA31" s="116"/>
      <c r="XAB31" s="116"/>
      <c r="XAC31" s="116"/>
      <c r="XAD31" s="116"/>
      <c r="XAE31" s="116"/>
      <c r="XAF31" s="116"/>
      <c r="XAG31" s="116"/>
      <c r="XAH31" s="116"/>
      <c r="XAI31" s="116"/>
      <c r="XAJ31" s="116"/>
      <c r="XAK31" s="116"/>
      <c r="XAL31" s="116"/>
      <c r="XAM31" s="116"/>
      <c r="XAN31" s="116"/>
      <c r="XAO31" s="116"/>
      <c r="XAP31" s="116"/>
      <c r="XAQ31" s="116"/>
      <c r="XAR31" s="116"/>
      <c r="XAS31" s="116"/>
      <c r="XAT31" s="116"/>
      <c r="XAU31" s="116"/>
      <c r="XAV31" s="116"/>
      <c r="XAW31" s="116"/>
      <c r="XAX31" s="116"/>
      <c r="XAY31" s="116"/>
      <c r="XAZ31" s="116"/>
      <c r="XBA31" s="116"/>
      <c r="XBB31" s="116"/>
      <c r="XBC31" s="116"/>
      <c r="XBD31" s="116"/>
      <c r="XBE31" s="116"/>
      <c r="XBF31" s="116"/>
      <c r="XBG31" s="116"/>
      <c r="XBH31" s="116"/>
      <c r="XBI31" s="116"/>
      <c r="XBJ31" s="116"/>
      <c r="XBK31" s="116"/>
      <c r="XBL31" s="116"/>
      <c r="XBM31" s="116"/>
      <c r="XBN31" s="116"/>
      <c r="XBO31" s="116"/>
      <c r="XBP31" s="116"/>
      <c r="XBQ31" s="116"/>
      <c r="XBR31" s="116"/>
      <c r="XBS31" s="116"/>
      <c r="XBT31" s="116"/>
      <c r="XBU31" s="116"/>
      <c r="XBV31" s="116"/>
      <c r="XBW31" s="116"/>
      <c r="XBX31" s="116"/>
      <c r="XBY31" s="116"/>
      <c r="XBZ31" s="116"/>
      <c r="XCA31" s="116"/>
      <c r="XCB31" s="116"/>
      <c r="XCC31" s="116"/>
      <c r="XCD31" s="116"/>
      <c r="XCE31" s="116"/>
      <c r="XCF31" s="116"/>
      <c r="XCG31" s="116"/>
      <c r="XCH31" s="116"/>
      <c r="XCI31" s="116"/>
      <c r="XCJ31" s="116"/>
      <c r="XCK31" s="116"/>
      <c r="XCL31" s="116"/>
      <c r="XCM31" s="116"/>
      <c r="XCN31" s="116"/>
      <c r="XCO31" s="116"/>
      <c r="XCP31" s="116"/>
      <c r="XCQ31" s="116"/>
      <c r="XCR31" s="116"/>
      <c r="XCS31" s="116"/>
      <c r="XCT31" s="116"/>
      <c r="XCU31" s="116"/>
      <c r="XCV31" s="116"/>
      <c r="XCW31" s="116"/>
      <c r="XCX31" s="116"/>
      <c r="XCY31" s="116"/>
      <c r="XCZ31" s="116"/>
      <c r="XDA31" s="116"/>
      <c r="XDB31" s="116"/>
      <c r="XDC31" s="116"/>
      <c r="XDD31" s="116"/>
      <c r="XDE31" s="116"/>
      <c r="XDF31" s="116"/>
      <c r="XDG31" s="116"/>
      <c r="XDH31" s="116"/>
      <c r="XDI31" s="116"/>
      <c r="XDJ31" s="116"/>
      <c r="XDK31" s="116"/>
      <c r="XDL31" s="116"/>
      <c r="XDM31" s="116"/>
      <c r="XDN31" s="116"/>
      <c r="XDO31" s="116"/>
      <c r="XDP31" s="116"/>
      <c r="XDQ31" s="116"/>
      <c r="XDR31" s="116"/>
      <c r="XDS31" s="116"/>
      <c r="XDT31" s="116"/>
      <c r="XDU31" s="116"/>
      <c r="XDV31" s="116"/>
      <c r="XDW31" s="116"/>
      <c r="XDX31" s="116"/>
      <c r="XDY31" s="116"/>
      <c r="XDZ31" s="116"/>
      <c r="XEA31" s="116"/>
      <c r="XEB31" s="116"/>
      <c r="XEC31" s="116"/>
      <c r="XED31" s="116"/>
      <c r="XEE31" s="116"/>
      <c r="XEF31" s="116"/>
      <c r="XEG31" s="116"/>
      <c r="XEH31" s="116"/>
      <c r="XEI31" s="116"/>
      <c r="XEJ31" s="116"/>
      <c r="XEK31" s="116"/>
      <c r="XEL31" s="116"/>
      <c r="XEM31" s="116"/>
      <c r="XEN31" s="116"/>
      <c r="XEO31" s="116"/>
      <c r="XEP31" s="116"/>
      <c r="XEQ31" s="116"/>
      <c r="XER31" s="116"/>
      <c r="XES31" s="116"/>
      <c r="XET31" s="116"/>
      <c r="XEU31" s="116"/>
      <c r="XEV31" s="116"/>
      <c r="XEW31" s="116"/>
      <c r="XEX31" s="116"/>
      <c r="XEY31" s="116"/>
      <c r="XEZ31" s="116"/>
      <c r="XFA31" s="116"/>
      <c r="XFB31" s="116"/>
    </row>
    <row r="32" spans="1:16382" ht="77.5">
      <c r="A32" s="285" t="s">
        <v>90</v>
      </c>
      <c r="B32" s="286">
        <v>1</v>
      </c>
      <c r="C32" s="287" t="s">
        <v>104</v>
      </c>
    </row>
    <row r="33" spans="1:16382" s="132" customFormat="1" ht="148.5" customHeight="1">
      <c r="A33" s="285" t="s">
        <v>641</v>
      </c>
      <c r="B33" s="286">
        <v>23</v>
      </c>
      <c r="C33" s="287" t="s">
        <v>642</v>
      </c>
    </row>
    <row r="34" spans="1:16382" ht="43" customHeight="1">
      <c r="A34" s="285" t="s">
        <v>195</v>
      </c>
      <c r="B34" s="286">
        <v>8</v>
      </c>
      <c r="C34" s="287" t="s">
        <v>193</v>
      </c>
    </row>
    <row r="35" spans="1:16382" s="42" customFormat="1" ht="80" customHeight="1">
      <c r="A35" s="285" t="s">
        <v>410</v>
      </c>
      <c r="B35" s="286">
        <v>6</v>
      </c>
      <c r="C35" s="287" t="s">
        <v>411</v>
      </c>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c r="EN35" s="116"/>
      <c r="EO35" s="116"/>
      <c r="EP35" s="116"/>
      <c r="EQ35" s="116"/>
      <c r="ER35" s="116"/>
      <c r="ES35" s="116"/>
      <c r="ET35" s="116"/>
      <c r="EU35" s="116"/>
      <c r="EV35" s="116"/>
      <c r="EW35" s="116"/>
      <c r="EX35" s="116"/>
      <c r="EY35" s="116"/>
      <c r="EZ35" s="116"/>
      <c r="FA35" s="116"/>
      <c r="FB35" s="116"/>
      <c r="FC35" s="116"/>
      <c r="FD35" s="116"/>
      <c r="FE35" s="116"/>
      <c r="FF35" s="116"/>
      <c r="FG35" s="116"/>
      <c r="FH35" s="116"/>
      <c r="FI35" s="116"/>
      <c r="FJ35" s="116"/>
      <c r="FK35" s="116"/>
      <c r="FL35" s="116"/>
      <c r="FM35" s="116"/>
      <c r="FN35" s="116"/>
      <c r="FO35" s="116"/>
      <c r="FP35" s="116"/>
      <c r="FQ35" s="116"/>
      <c r="FR35" s="116"/>
      <c r="FS35" s="116"/>
      <c r="FT35" s="116"/>
      <c r="FU35" s="116"/>
      <c r="FV35" s="116"/>
      <c r="FW35" s="116"/>
      <c r="FX35" s="116"/>
      <c r="FY35" s="116"/>
      <c r="FZ35" s="116"/>
      <c r="GA35" s="116"/>
      <c r="GB35" s="116"/>
      <c r="GC35" s="116"/>
      <c r="GD35" s="116"/>
      <c r="GE35" s="116"/>
      <c r="GF35" s="116"/>
      <c r="GG35" s="116"/>
      <c r="GH35" s="116"/>
      <c r="GI35" s="116"/>
      <c r="GJ35" s="116"/>
      <c r="GK35" s="116"/>
      <c r="GL35" s="116"/>
      <c r="GM35" s="116"/>
      <c r="GN35" s="116"/>
      <c r="GO35" s="116"/>
      <c r="GP35" s="116"/>
      <c r="GQ35" s="116"/>
      <c r="GR35" s="116"/>
      <c r="GS35" s="116"/>
      <c r="GT35" s="116"/>
      <c r="GU35" s="116"/>
      <c r="GV35" s="116"/>
      <c r="GW35" s="116"/>
      <c r="GX35" s="116"/>
      <c r="GY35" s="116"/>
      <c r="GZ35" s="116"/>
      <c r="HA35" s="116"/>
      <c r="HB35" s="116"/>
      <c r="HC35" s="116"/>
      <c r="HD35" s="116"/>
      <c r="HE35" s="116"/>
      <c r="HF35" s="116"/>
      <c r="HG35" s="116"/>
      <c r="HH35" s="116"/>
      <c r="HI35" s="116"/>
      <c r="HJ35" s="116"/>
      <c r="HK35" s="116"/>
      <c r="HL35" s="116"/>
      <c r="HM35" s="116"/>
      <c r="HN35" s="116"/>
      <c r="HO35" s="116"/>
      <c r="HP35" s="116"/>
      <c r="HQ35" s="116"/>
      <c r="HR35" s="116"/>
      <c r="HS35" s="116"/>
      <c r="HT35" s="116"/>
      <c r="HU35" s="116"/>
      <c r="HV35" s="116"/>
      <c r="HW35" s="116"/>
      <c r="HX35" s="116"/>
      <c r="HY35" s="116"/>
      <c r="HZ35" s="116"/>
      <c r="IA35" s="116"/>
      <c r="IB35" s="116"/>
      <c r="IC35" s="116"/>
      <c r="ID35" s="116"/>
      <c r="IE35" s="116"/>
      <c r="IF35" s="116"/>
      <c r="IG35" s="116"/>
      <c r="IH35" s="116"/>
      <c r="II35" s="116"/>
      <c r="IJ35" s="116"/>
      <c r="IK35" s="116"/>
      <c r="IL35" s="116"/>
      <c r="IM35" s="116"/>
      <c r="IN35" s="116"/>
      <c r="IO35" s="116"/>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16"/>
      <c r="MX35" s="116"/>
      <c r="MY35" s="116"/>
      <c r="MZ35" s="116"/>
      <c r="NA35" s="116"/>
      <c r="NB35" s="116"/>
      <c r="NC35" s="116"/>
      <c r="ND35" s="116"/>
      <c r="NE35" s="116"/>
      <c r="NF35" s="116"/>
      <c r="NG35" s="116"/>
      <c r="NH35" s="116"/>
      <c r="NI35" s="116"/>
      <c r="NJ35" s="116"/>
      <c r="NK35" s="116"/>
      <c r="NL35" s="116"/>
      <c r="NM35" s="116"/>
      <c r="NN35" s="116"/>
      <c r="NO35" s="116"/>
      <c r="NP35" s="116"/>
      <c r="NQ35" s="116"/>
      <c r="NR35" s="116"/>
      <c r="NS35" s="116"/>
      <c r="NT35" s="116"/>
      <c r="NU35" s="116"/>
      <c r="NV35" s="116"/>
      <c r="NW35" s="116"/>
      <c r="NX35" s="116"/>
      <c r="NY35" s="116"/>
      <c r="NZ35" s="116"/>
      <c r="OA35" s="116"/>
      <c r="OB35" s="116"/>
      <c r="OC35" s="116"/>
      <c r="OD35" s="116"/>
      <c r="OE35" s="116"/>
      <c r="OF35" s="116"/>
      <c r="OG35" s="116"/>
      <c r="OH35" s="116"/>
      <c r="OI35" s="116"/>
      <c r="OJ35" s="116"/>
      <c r="OK35" s="116"/>
      <c r="OL35" s="116"/>
      <c r="OM35" s="116"/>
      <c r="ON35" s="116"/>
      <c r="OO35" s="116"/>
      <c r="OP35" s="116"/>
      <c r="OQ35" s="116"/>
      <c r="OR35" s="116"/>
      <c r="OS35" s="116"/>
      <c r="OT35" s="116"/>
      <c r="OU35" s="116"/>
      <c r="OV35" s="116"/>
      <c r="OW35" s="116"/>
      <c r="OX35" s="116"/>
      <c r="OY35" s="116"/>
      <c r="OZ35" s="116"/>
      <c r="PA35" s="116"/>
      <c r="PB35" s="116"/>
      <c r="PC35" s="116"/>
      <c r="PD35" s="116"/>
      <c r="PE35" s="116"/>
      <c r="PF35" s="116"/>
      <c r="PG35" s="116"/>
      <c r="PH35" s="116"/>
      <c r="PI35" s="116"/>
      <c r="PJ35" s="116"/>
      <c r="PK35" s="116"/>
      <c r="PL35" s="116"/>
      <c r="PM35" s="116"/>
      <c r="PN35" s="116"/>
      <c r="PO35" s="116"/>
      <c r="PP35" s="116"/>
      <c r="PQ35" s="116"/>
      <c r="PR35" s="116"/>
      <c r="PS35" s="116"/>
      <c r="PT35" s="116"/>
      <c r="PU35" s="116"/>
      <c r="PV35" s="116"/>
      <c r="PW35" s="116"/>
      <c r="PX35" s="116"/>
      <c r="PY35" s="116"/>
      <c r="PZ35" s="116"/>
      <c r="QA35" s="116"/>
      <c r="QB35" s="116"/>
      <c r="QC35" s="116"/>
      <c r="QD35" s="116"/>
      <c r="QE35" s="116"/>
      <c r="QF35" s="116"/>
      <c r="QG35" s="116"/>
      <c r="QH35" s="116"/>
      <c r="QI35" s="116"/>
      <c r="QJ35" s="116"/>
      <c r="QK35" s="116"/>
      <c r="QL35" s="116"/>
      <c r="QM35" s="116"/>
      <c r="QN35" s="116"/>
      <c r="QO35" s="116"/>
      <c r="QP35" s="116"/>
      <c r="QQ35" s="116"/>
      <c r="QR35" s="116"/>
      <c r="QS35" s="116"/>
      <c r="QT35" s="116"/>
      <c r="QU35" s="116"/>
      <c r="QV35" s="116"/>
      <c r="QW35" s="116"/>
      <c r="QX35" s="116"/>
      <c r="QY35" s="116"/>
      <c r="QZ35" s="116"/>
      <c r="RA35" s="116"/>
      <c r="RB35" s="116"/>
      <c r="RC35" s="116"/>
      <c r="RD35" s="116"/>
      <c r="RE35" s="116"/>
      <c r="RF35" s="116"/>
      <c r="RG35" s="116"/>
      <c r="RH35" s="116"/>
      <c r="RI35" s="116"/>
      <c r="RJ35" s="116"/>
      <c r="RK35" s="116"/>
      <c r="RL35" s="116"/>
      <c r="RM35" s="116"/>
      <c r="RN35" s="116"/>
      <c r="RO35" s="116"/>
      <c r="RP35" s="116"/>
      <c r="RQ35" s="116"/>
      <c r="RR35" s="116"/>
      <c r="RS35" s="116"/>
      <c r="RT35" s="116"/>
      <c r="RU35" s="116"/>
      <c r="RV35" s="116"/>
      <c r="RW35" s="116"/>
      <c r="RX35" s="116"/>
      <c r="RY35" s="116"/>
      <c r="RZ35" s="116"/>
      <c r="SA35" s="116"/>
      <c r="SB35" s="116"/>
      <c r="SC35" s="116"/>
      <c r="SD35" s="116"/>
      <c r="SE35" s="116"/>
      <c r="SF35" s="116"/>
      <c r="SG35" s="116"/>
      <c r="SH35" s="116"/>
      <c r="SI35" s="116"/>
      <c r="SJ35" s="116"/>
      <c r="SK35" s="116"/>
      <c r="SL35" s="116"/>
      <c r="SM35" s="116"/>
      <c r="SN35" s="116"/>
      <c r="SO35" s="116"/>
      <c r="SP35" s="116"/>
      <c r="SQ35" s="116"/>
      <c r="SR35" s="116"/>
      <c r="SS35" s="116"/>
      <c r="ST35" s="116"/>
      <c r="SU35" s="116"/>
      <c r="SV35" s="116"/>
      <c r="SW35" s="116"/>
      <c r="SX35" s="116"/>
      <c r="SY35" s="116"/>
      <c r="SZ35" s="116"/>
      <c r="TA35" s="116"/>
      <c r="TB35" s="116"/>
      <c r="TC35" s="116"/>
      <c r="TD35" s="116"/>
      <c r="TE35" s="116"/>
      <c r="TF35" s="116"/>
      <c r="TG35" s="116"/>
      <c r="TH35" s="116"/>
      <c r="TI35" s="116"/>
      <c r="TJ35" s="116"/>
      <c r="TK35" s="116"/>
      <c r="TL35" s="116"/>
      <c r="TM35" s="116"/>
      <c r="TN35" s="116"/>
      <c r="TO35" s="116"/>
      <c r="TP35" s="116"/>
      <c r="TQ35" s="116"/>
      <c r="TR35" s="116"/>
      <c r="TS35" s="116"/>
      <c r="TT35" s="116"/>
      <c r="TU35" s="116"/>
      <c r="TV35" s="116"/>
      <c r="TW35" s="116"/>
      <c r="TX35" s="116"/>
      <c r="TY35" s="116"/>
      <c r="TZ35" s="116"/>
      <c r="UA35" s="116"/>
      <c r="UB35" s="116"/>
      <c r="UC35" s="116"/>
      <c r="UD35" s="116"/>
      <c r="UE35" s="116"/>
      <c r="UF35" s="116"/>
      <c r="UG35" s="116"/>
      <c r="UH35" s="116"/>
      <c r="UI35" s="116"/>
      <c r="UJ35" s="116"/>
      <c r="UK35" s="116"/>
      <c r="UL35" s="116"/>
      <c r="UM35" s="116"/>
      <c r="UN35" s="116"/>
      <c r="UO35" s="116"/>
      <c r="UP35" s="116"/>
      <c r="UQ35" s="116"/>
      <c r="UR35" s="116"/>
      <c r="US35" s="116"/>
      <c r="UT35" s="116"/>
      <c r="UU35" s="116"/>
      <c r="UV35" s="116"/>
      <c r="UW35" s="116"/>
      <c r="UX35" s="116"/>
      <c r="UY35" s="116"/>
      <c r="UZ35" s="116"/>
      <c r="VA35" s="116"/>
      <c r="VB35" s="116"/>
      <c r="VC35" s="116"/>
      <c r="VD35" s="116"/>
      <c r="VE35" s="116"/>
      <c r="VF35" s="116"/>
      <c r="VG35" s="116"/>
      <c r="VH35" s="116"/>
      <c r="VI35" s="116"/>
      <c r="VJ35" s="116"/>
      <c r="VK35" s="116"/>
      <c r="VL35" s="116"/>
      <c r="VM35" s="116"/>
      <c r="VN35" s="116"/>
      <c r="VO35" s="116"/>
      <c r="VP35" s="116"/>
      <c r="VQ35" s="116"/>
      <c r="VR35" s="116"/>
      <c r="VS35" s="116"/>
      <c r="VT35" s="116"/>
      <c r="VU35" s="116"/>
      <c r="VV35" s="116"/>
      <c r="VW35" s="116"/>
      <c r="VX35" s="116"/>
      <c r="VY35" s="116"/>
      <c r="VZ35" s="116"/>
      <c r="WA35" s="116"/>
      <c r="WB35" s="116"/>
      <c r="WC35" s="116"/>
      <c r="WD35" s="116"/>
      <c r="WE35" s="116"/>
      <c r="WF35" s="116"/>
      <c r="WG35" s="116"/>
      <c r="WH35" s="116"/>
      <c r="WI35" s="116"/>
      <c r="WJ35" s="116"/>
      <c r="WK35" s="116"/>
      <c r="WL35" s="116"/>
      <c r="WM35" s="116"/>
      <c r="WN35" s="116"/>
      <c r="WO35" s="116"/>
      <c r="WP35" s="116"/>
      <c r="WQ35" s="116"/>
      <c r="WR35" s="116"/>
      <c r="WS35" s="116"/>
      <c r="WT35" s="116"/>
      <c r="WU35" s="116"/>
      <c r="WV35" s="116"/>
      <c r="WW35" s="116"/>
      <c r="WX35" s="116"/>
      <c r="WY35" s="116"/>
      <c r="WZ35" s="116"/>
      <c r="XA35" s="116"/>
      <c r="XB35" s="116"/>
      <c r="XC35" s="116"/>
      <c r="XD35" s="116"/>
      <c r="XE35" s="116"/>
      <c r="XF35" s="116"/>
      <c r="XG35" s="116"/>
      <c r="XH35" s="116"/>
      <c r="XI35" s="116"/>
      <c r="XJ35" s="116"/>
      <c r="XK35" s="116"/>
      <c r="XL35" s="116"/>
      <c r="XM35" s="116"/>
      <c r="XN35" s="116"/>
      <c r="XO35" s="116"/>
      <c r="XP35" s="116"/>
      <c r="XQ35" s="116"/>
      <c r="XR35" s="116"/>
      <c r="XS35" s="116"/>
      <c r="XT35" s="116"/>
      <c r="XU35" s="116"/>
      <c r="XV35" s="116"/>
      <c r="XW35" s="116"/>
      <c r="XX35" s="116"/>
      <c r="XY35" s="116"/>
      <c r="XZ35" s="116"/>
      <c r="YA35" s="116"/>
      <c r="YB35" s="116"/>
      <c r="YC35" s="116"/>
      <c r="YD35" s="116"/>
      <c r="YE35" s="116"/>
      <c r="YF35" s="116"/>
      <c r="YG35" s="116"/>
      <c r="YH35" s="116"/>
      <c r="YI35" s="116"/>
      <c r="YJ35" s="116"/>
      <c r="YK35" s="116"/>
      <c r="YL35" s="116"/>
      <c r="YM35" s="116"/>
      <c r="YN35" s="116"/>
      <c r="YO35" s="116"/>
      <c r="YP35" s="116"/>
      <c r="YQ35" s="116"/>
      <c r="YR35" s="116"/>
      <c r="YS35" s="116"/>
      <c r="YT35" s="116"/>
      <c r="YU35" s="116"/>
      <c r="YV35" s="116"/>
      <c r="YW35" s="116"/>
      <c r="YX35" s="116"/>
      <c r="YY35" s="116"/>
      <c r="YZ35" s="116"/>
      <c r="ZA35" s="116"/>
      <c r="ZB35" s="116"/>
      <c r="ZC35" s="116"/>
      <c r="ZD35" s="116"/>
      <c r="ZE35" s="116"/>
      <c r="ZF35" s="116"/>
      <c r="ZG35" s="116"/>
      <c r="ZH35" s="116"/>
      <c r="ZI35" s="116"/>
      <c r="ZJ35" s="116"/>
      <c r="ZK35" s="116"/>
      <c r="ZL35" s="116"/>
      <c r="ZM35" s="116"/>
      <c r="ZN35" s="116"/>
      <c r="ZO35" s="116"/>
      <c r="ZP35" s="116"/>
      <c r="ZQ35" s="116"/>
      <c r="ZR35" s="116"/>
      <c r="ZS35" s="116"/>
      <c r="ZT35" s="116"/>
      <c r="ZU35" s="116"/>
      <c r="ZV35" s="116"/>
      <c r="ZW35" s="116"/>
      <c r="ZX35" s="116"/>
      <c r="ZY35" s="116"/>
      <c r="ZZ35" s="116"/>
      <c r="AAA35" s="116"/>
      <c r="AAB35" s="116"/>
      <c r="AAC35" s="116"/>
      <c r="AAD35" s="116"/>
      <c r="AAE35" s="116"/>
      <c r="AAF35" s="116"/>
      <c r="AAG35" s="116"/>
      <c r="AAH35" s="116"/>
      <c r="AAI35" s="116"/>
      <c r="AAJ35" s="116"/>
      <c r="AAK35" s="116"/>
      <c r="AAL35" s="116"/>
      <c r="AAM35" s="116"/>
      <c r="AAN35" s="116"/>
      <c r="AAO35" s="116"/>
      <c r="AAP35" s="116"/>
      <c r="AAQ35" s="116"/>
      <c r="AAR35" s="116"/>
      <c r="AAS35" s="116"/>
      <c r="AAT35" s="116"/>
      <c r="AAU35" s="116"/>
      <c r="AAV35" s="116"/>
      <c r="AAW35" s="116"/>
      <c r="AAX35" s="116"/>
      <c r="AAY35" s="116"/>
      <c r="AAZ35" s="116"/>
      <c r="ABA35" s="116"/>
      <c r="ABB35" s="116"/>
      <c r="ABC35" s="116"/>
      <c r="ABD35" s="116"/>
      <c r="ABE35" s="116"/>
      <c r="ABF35" s="116"/>
      <c r="ABG35" s="116"/>
      <c r="ABH35" s="116"/>
      <c r="ABI35" s="116"/>
      <c r="ABJ35" s="116"/>
      <c r="ABK35" s="116"/>
      <c r="ABL35" s="116"/>
      <c r="ABM35" s="116"/>
      <c r="ABN35" s="116"/>
      <c r="ABO35" s="116"/>
      <c r="ABP35" s="116"/>
      <c r="ABQ35" s="116"/>
      <c r="ABR35" s="116"/>
      <c r="ABS35" s="116"/>
      <c r="ABT35" s="116"/>
      <c r="ABU35" s="116"/>
      <c r="ABV35" s="116"/>
      <c r="ABW35" s="116"/>
      <c r="ABX35" s="116"/>
      <c r="ABY35" s="116"/>
      <c r="ABZ35" s="116"/>
      <c r="ACA35" s="116"/>
      <c r="ACB35" s="116"/>
      <c r="ACC35" s="116"/>
      <c r="ACD35" s="116"/>
      <c r="ACE35" s="116"/>
      <c r="ACF35" s="116"/>
      <c r="ACG35" s="116"/>
      <c r="ACH35" s="116"/>
      <c r="ACI35" s="116"/>
      <c r="ACJ35" s="116"/>
      <c r="ACK35" s="116"/>
      <c r="ACL35" s="116"/>
      <c r="ACM35" s="116"/>
      <c r="ACN35" s="116"/>
      <c r="ACO35" s="116"/>
      <c r="ACP35" s="116"/>
      <c r="ACQ35" s="116"/>
      <c r="ACR35" s="116"/>
      <c r="ACS35" s="116"/>
      <c r="ACT35" s="116"/>
      <c r="ACU35" s="116"/>
      <c r="ACV35" s="116"/>
      <c r="ACW35" s="116"/>
      <c r="ACX35" s="116"/>
      <c r="ACY35" s="116"/>
      <c r="ACZ35" s="116"/>
      <c r="ADA35" s="116"/>
      <c r="ADB35" s="116"/>
      <c r="ADC35" s="116"/>
      <c r="ADD35" s="116"/>
      <c r="ADE35" s="116"/>
      <c r="ADF35" s="116"/>
      <c r="ADG35" s="116"/>
      <c r="ADH35" s="116"/>
      <c r="ADI35" s="116"/>
      <c r="ADJ35" s="116"/>
      <c r="ADK35" s="116"/>
      <c r="ADL35" s="116"/>
      <c r="ADM35" s="116"/>
      <c r="ADN35" s="116"/>
      <c r="ADO35" s="116"/>
      <c r="ADP35" s="116"/>
      <c r="ADQ35" s="116"/>
      <c r="ADR35" s="116"/>
      <c r="ADS35" s="116"/>
      <c r="ADT35" s="116"/>
      <c r="ADU35" s="116"/>
      <c r="ADV35" s="116"/>
      <c r="ADW35" s="116"/>
      <c r="ADX35" s="116"/>
      <c r="ADY35" s="116"/>
      <c r="ADZ35" s="116"/>
      <c r="AEA35" s="116"/>
      <c r="AEB35" s="116"/>
      <c r="AEC35" s="116"/>
      <c r="AED35" s="116"/>
      <c r="AEE35" s="116"/>
      <c r="AEF35" s="116"/>
      <c r="AEG35" s="116"/>
      <c r="AEH35" s="116"/>
      <c r="AEI35" s="116"/>
      <c r="AEJ35" s="116"/>
      <c r="AEK35" s="116"/>
      <c r="AEL35" s="116"/>
      <c r="AEM35" s="116"/>
      <c r="AEN35" s="116"/>
      <c r="AEO35" s="116"/>
      <c r="AEP35" s="116"/>
      <c r="AEQ35" s="116"/>
      <c r="AER35" s="116"/>
      <c r="AES35" s="116"/>
      <c r="AET35" s="116"/>
      <c r="AEU35" s="116"/>
      <c r="AEV35" s="116"/>
      <c r="AEW35" s="116"/>
      <c r="AEX35" s="116"/>
      <c r="AEY35" s="116"/>
      <c r="AEZ35" s="116"/>
      <c r="AFA35" s="116"/>
      <c r="AFB35" s="116"/>
      <c r="AFC35" s="116"/>
      <c r="AFD35" s="116"/>
      <c r="AFE35" s="116"/>
      <c r="AFF35" s="116"/>
      <c r="AFG35" s="116"/>
      <c r="AFH35" s="116"/>
      <c r="AFI35" s="116"/>
      <c r="AFJ35" s="116"/>
      <c r="AFK35" s="116"/>
      <c r="AFL35" s="116"/>
      <c r="AFM35" s="116"/>
      <c r="AFN35" s="116"/>
      <c r="AFO35" s="116"/>
      <c r="AFP35" s="116"/>
      <c r="AFQ35" s="116"/>
      <c r="AFR35" s="116"/>
      <c r="AFS35" s="116"/>
      <c r="AFT35" s="116"/>
      <c r="AFU35" s="116"/>
      <c r="AFV35" s="116"/>
      <c r="AFW35" s="116"/>
      <c r="AFX35" s="116"/>
      <c r="AFY35" s="116"/>
      <c r="AFZ35" s="116"/>
      <c r="AGA35" s="116"/>
      <c r="AGB35" s="116"/>
      <c r="AGC35" s="116"/>
      <c r="AGD35" s="116"/>
      <c r="AGE35" s="116"/>
      <c r="AGF35" s="116"/>
      <c r="AGG35" s="116"/>
      <c r="AGH35" s="116"/>
      <c r="AGI35" s="116"/>
      <c r="AGJ35" s="116"/>
      <c r="AGK35" s="116"/>
      <c r="AGL35" s="116"/>
      <c r="AGM35" s="116"/>
      <c r="AGN35" s="116"/>
      <c r="AGO35" s="116"/>
      <c r="AGP35" s="116"/>
      <c r="AGQ35" s="116"/>
      <c r="AGR35" s="116"/>
      <c r="AGS35" s="116"/>
      <c r="AGT35" s="116"/>
      <c r="AGU35" s="116"/>
      <c r="AGV35" s="116"/>
      <c r="AGW35" s="116"/>
      <c r="AGX35" s="116"/>
      <c r="AGY35" s="116"/>
      <c r="AGZ35" s="116"/>
      <c r="AHA35" s="116"/>
      <c r="AHB35" s="116"/>
      <c r="AHC35" s="116"/>
      <c r="AHD35" s="116"/>
      <c r="AHE35" s="116"/>
      <c r="AHF35" s="116"/>
      <c r="AHG35" s="116"/>
      <c r="AHH35" s="116"/>
      <c r="AHI35" s="116"/>
      <c r="AHJ35" s="116"/>
      <c r="AHK35" s="116"/>
      <c r="AHL35" s="116"/>
      <c r="AHM35" s="116"/>
      <c r="AHN35" s="116"/>
      <c r="AHO35" s="116"/>
      <c r="AHP35" s="116"/>
      <c r="AHQ35" s="116"/>
      <c r="AHR35" s="116"/>
      <c r="AHS35" s="116"/>
      <c r="AHT35" s="116"/>
      <c r="AHU35" s="116"/>
      <c r="AHV35" s="116"/>
      <c r="AHW35" s="116"/>
      <c r="AHX35" s="116"/>
      <c r="AHY35" s="116"/>
      <c r="AHZ35" s="116"/>
      <c r="AIA35" s="116"/>
      <c r="AIB35" s="116"/>
      <c r="AIC35" s="116"/>
      <c r="AID35" s="116"/>
      <c r="AIE35" s="116"/>
      <c r="AIF35" s="116"/>
      <c r="AIG35" s="116"/>
      <c r="AIH35" s="116"/>
      <c r="AII35" s="116"/>
      <c r="AIJ35" s="116"/>
      <c r="AIK35" s="116"/>
      <c r="AIL35" s="116"/>
      <c r="AIM35" s="116"/>
      <c r="AIN35" s="116"/>
      <c r="AIO35" s="116"/>
      <c r="AIP35" s="116"/>
      <c r="AIQ35" s="116"/>
      <c r="AIR35" s="116"/>
      <c r="AIS35" s="116"/>
      <c r="AIT35" s="116"/>
      <c r="AIU35" s="116"/>
      <c r="AIV35" s="116"/>
      <c r="AIW35" s="116"/>
      <c r="AIX35" s="116"/>
      <c r="AIY35" s="116"/>
      <c r="AIZ35" s="116"/>
      <c r="AJA35" s="116"/>
      <c r="AJB35" s="116"/>
      <c r="AJC35" s="116"/>
      <c r="AJD35" s="116"/>
      <c r="AJE35" s="116"/>
      <c r="AJF35" s="116"/>
      <c r="AJG35" s="116"/>
      <c r="AJH35" s="116"/>
      <c r="AJI35" s="116"/>
      <c r="AJJ35" s="116"/>
      <c r="AJK35" s="116"/>
      <c r="AJL35" s="116"/>
      <c r="AJM35" s="116"/>
      <c r="AJN35" s="116"/>
      <c r="AJO35" s="116"/>
      <c r="AJP35" s="116"/>
      <c r="AJQ35" s="116"/>
      <c r="AJR35" s="116"/>
      <c r="AJS35" s="116"/>
      <c r="AJT35" s="116"/>
      <c r="AJU35" s="116"/>
      <c r="AJV35" s="116"/>
      <c r="AJW35" s="116"/>
      <c r="AJX35" s="116"/>
      <c r="AJY35" s="116"/>
      <c r="AJZ35" s="116"/>
      <c r="AKA35" s="116"/>
      <c r="AKB35" s="116"/>
      <c r="AKC35" s="116"/>
      <c r="AKD35" s="116"/>
      <c r="AKE35" s="116"/>
      <c r="AKF35" s="116"/>
      <c r="AKG35" s="116"/>
      <c r="AKH35" s="116"/>
      <c r="AKI35" s="116"/>
      <c r="AKJ35" s="116"/>
      <c r="AKK35" s="116"/>
      <c r="AKL35" s="116"/>
      <c r="AKM35" s="116"/>
      <c r="AKN35" s="116"/>
      <c r="AKO35" s="116"/>
      <c r="AKP35" s="116"/>
      <c r="AKQ35" s="116"/>
      <c r="AKR35" s="116"/>
      <c r="AKS35" s="116"/>
      <c r="AKT35" s="116"/>
      <c r="AKU35" s="116"/>
      <c r="AKV35" s="116"/>
      <c r="AKW35" s="116"/>
      <c r="AKX35" s="116"/>
      <c r="AKY35" s="116"/>
      <c r="AKZ35" s="116"/>
      <c r="ALA35" s="116"/>
      <c r="ALB35" s="116"/>
      <c r="ALC35" s="116"/>
      <c r="ALD35" s="116"/>
      <c r="ALE35" s="116"/>
      <c r="ALF35" s="116"/>
      <c r="ALG35" s="116"/>
      <c r="ALH35" s="116"/>
      <c r="ALI35" s="116"/>
      <c r="ALJ35" s="116"/>
      <c r="ALK35" s="116"/>
      <c r="ALL35" s="116"/>
      <c r="ALM35" s="116"/>
      <c r="ALN35" s="116"/>
      <c r="ALO35" s="116"/>
      <c r="ALP35" s="116"/>
      <c r="ALQ35" s="116"/>
      <c r="ALR35" s="116"/>
      <c r="ALS35" s="116"/>
      <c r="ALT35" s="116"/>
      <c r="ALU35" s="116"/>
      <c r="ALV35" s="116"/>
      <c r="ALW35" s="116"/>
      <c r="ALX35" s="116"/>
      <c r="ALY35" s="116"/>
      <c r="ALZ35" s="116"/>
      <c r="AMA35" s="116"/>
      <c r="AMB35" s="116"/>
      <c r="AMC35" s="116"/>
      <c r="AMD35" s="116"/>
      <c r="AME35" s="116"/>
      <c r="AMF35" s="116"/>
      <c r="AMG35" s="116"/>
      <c r="AMH35" s="116"/>
      <c r="AMI35" s="116"/>
      <c r="AMJ35" s="116"/>
      <c r="AMK35" s="116"/>
      <c r="AML35" s="116"/>
      <c r="AMM35" s="116"/>
      <c r="AMN35" s="116"/>
      <c r="AMO35" s="116"/>
      <c r="AMP35" s="116"/>
      <c r="AMQ35" s="116"/>
      <c r="AMR35" s="116"/>
      <c r="AMS35" s="116"/>
      <c r="AMT35" s="116"/>
      <c r="AMU35" s="116"/>
      <c r="AMV35" s="116"/>
      <c r="AMW35" s="116"/>
      <c r="AMX35" s="116"/>
      <c r="AMY35" s="116"/>
      <c r="AMZ35" s="116"/>
      <c r="ANA35" s="116"/>
      <c r="ANB35" s="116"/>
      <c r="ANC35" s="116"/>
      <c r="AND35" s="116"/>
      <c r="ANE35" s="116"/>
      <c r="ANF35" s="116"/>
      <c r="ANG35" s="116"/>
      <c r="ANH35" s="116"/>
      <c r="ANI35" s="116"/>
      <c r="ANJ35" s="116"/>
      <c r="ANK35" s="116"/>
      <c r="ANL35" s="116"/>
      <c r="ANM35" s="116"/>
      <c r="ANN35" s="116"/>
      <c r="ANO35" s="116"/>
      <c r="ANP35" s="116"/>
      <c r="ANQ35" s="116"/>
      <c r="ANR35" s="116"/>
      <c r="ANS35" s="116"/>
      <c r="ANT35" s="116"/>
      <c r="ANU35" s="116"/>
      <c r="ANV35" s="116"/>
      <c r="ANW35" s="116"/>
      <c r="ANX35" s="116"/>
      <c r="ANY35" s="116"/>
      <c r="ANZ35" s="116"/>
      <c r="AOA35" s="116"/>
      <c r="AOB35" s="116"/>
      <c r="AOC35" s="116"/>
      <c r="AOD35" s="116"/>
      <c r="AOE35" s="116"/>
      <c r="AOF35" s="116"/>
      <c r="AOG35" s="116"/>
      <c r="AOH35" s="116"/>
      <c r="AOI35" s="116"/>
      <c r="AOJ35" s="116"/>
      <c r="AOK35" s="116"/>
      <c r="AOL35" s="116"/>
      <c r="AOM35" s="116"/>
      <c r="AON35" s="116"/>
      <c r="AOO35" s="116"/>
      <c r="AOP35" s="116"/>
      <c r="AOQ35" s="116"/>
      <c r="AOR35" s="116"/>
      <c r="AOS35" s="116"/>
      <c r="AOT35" s="116"/>
      <c r="AOU35" s="116"/>
      <c r="AOV35" s="116"/>
      <c r="AOW35" s="116"/>
      <c r="AOX35" s="116"/>
      <c r="AOY35" s="116"/>
      <c r="AOZ35" s="116"/>
      <c r="APA35" s="116"/>
      <c r="APB35" s="116"/>
      <c r="APC35" s="116"/>
      <c r="APD35" s="116"/>
      <c r="APE35" s="116"/>
      <c r="APF35" s="116"/>
      <c r="APG35" s="116"/>
      <c r="APH35" s="116"/>
      <c r="API35" s="116"/>
      <c r="APJ35" s="116"/>
      <c r="APK35" s="116"/>
      <c r="APL35" s="116"/>
      <c r="APM35" s="116"/>
      <c r="APN35" s="116"/>
      <c r="APO35" s="116"/>
      <c r="APP35" s="116"/>
      <c r="APQ35" s="116"/>
      <c r="APR35" s="116"/>
      <c r="APS35" s="116"/>
      <c r="APT35" s="116"/>
      <c r="APU35" s="116"/>
      <c r="APV35" s="116"/>
      <c r="APW35" s="116"/>
      <c r="APX35" s="116"/>
      <c r="APY35" s="116"/>
      <c r="APZ35" s="116"/>
      <c r="AQA35" s="116"/>
      <c r="AQB35" s="116"/>
      <c r="AQC35" s="116"/>
      <c r="AQD35" s="116"/>
      <c r="AQE35" s="116"/>
      <c r="AQF35" s="116"/>
      <c r="AQG35" s="116"/>
      <c r="AQH35" s="116"/>
      <c r="AQI35" s="116"/>
      <c r="AQJ35" s="116"/>
      <c r="AQK35" s="116"/>
      <c r="AQL35" s="116"/>
      <c r="AQM35" s="116"/>
      <c r="AQN35" s="116"/>
      <c r="AQO35" s="116"/>
      <c r="AQP35" s="116"/>
      <c r="AQQ35" s="116"/>
      <c r="AQR35" s="116"/>
      <c r="AQS35" s="116"/>
      <c r="AQT35" s="116"/>
      <c r="AQU35" s="116"/>
      <c r="AQV35" s="116"/>
      <c r="AQW35" s="116"/>
      <c r="AQX35" s="116"/>
      <c r="AQY35" s="116"/>
      <c r="AQZ35" s="116"/>
      <c r="ARA35" s="116"/>
      <c r="ARB35" s="116"/>
      <c r="ARC35" s="116"/>
      <c r="ARD35" s="116"/>
      <c r="ARE35" s="116"/>
      <c r="ARF35" s="116"/>
      <c r="ARG35" s="116"/>
      <c r="ARH35" s="116"/>
      <c r="ARI35" s="116"/>
      <c r="ARJ35" s="116"/>
      <c r="ARK35" s="116"/>
      <c r="ARL35" s="116"/>
      <c r="ARM35" s="116"/>
      <c r="ARN35" s="116"/>
      <c r="ARO35" s="116"/>
      <c r="ARP35" s="116"/>
      <c r="ARQ35" s="116"/>
      <c r="ARR35" s="116"/>
      <c r="ARS35" s="116"/>
      <c r="ART35" s="116"/>
      <c r="ARU35" s="116"/>
      <c r="ARV35" s="116"/>
      <c r="ARW35" s="116"/>
      <c r="ARX35" s="116"/>
      <c r="ARY35" s="116"/>
      <c r="ARZ35" s="116"/>
      <c r="ASA35" s="116"/>
      <c r="ASB35" s="116"/>
      <c r="ASC35" s="116"/>
      <c r="ASD35" s="116"/>
      <c r="ASE35" s="116"/>
      <c r="ASF35" s="116"/>
      <c r="ASG35" s="116"/>
      <c r="ASH35" s="116"/>
      <c r="ASI35" s="116"/>
      <c r="ASJ35" s="116"/>
      <c r="ASK35" s="116"/>
      <c r="ASL35" s="116"/>
      <c r="ASM35" s="116"/>
      <c r="ASN35" s="116"/>
      <c r="ASO35" s="116"/>
      <c r="ASP35" s="116"/>
      <c r="ASQ35" s="116"/>
      <c r="ASR35" s="116"/>
      <c r="ASS35" s="116"/>
      <c r="AST35" s="116"/>
      <c r="ASU35" s="116"/>
      <c r="ASV35" s="116"/>
      <c r="ASW35" s="116"/>
      <c r="ASX35" s="116"/>
      <c r="ASY35" s="116"/>
      <c r="ASZ35" s="116"/>
      <c r="ATA35" s="116"/>
      <c r="ATB35" s="116"/>
      <c r="ATC35" s="116"/>
      <c r="ATD35" s="116"/>
      <c r="ATE35" s="116"/>
      <c r="ATF35" s="116"/>
      <c r="ATG35" s="116"/>
      <c r="ATH35" s="116"/>
      <c r="ATI35" s="116"/>
      <c r="ATJ35" s="116"/>
      <c r="ATK35" s="116"/>
      <c r="ATL35" s="116"/>
      <c r="ATM35" s="116"/>
      <c r="ATN35" s="116"/>
      <c r="ATO35" s="116"/>
      <c r="ATP35" s="116"/>
      <c r="ATQ35" s="116"/>
      <c r="ATR35" s="116"/>
      <c r="ATS35" s="116"/>
      <c r="ATT35" s="116"/>
      <c r="ATU35" s="116"/>
      <c r="ATV35" s="116"/>
      <c r="ATW35" s="116"/>
      <c r="ATX35" s="116"/>
      <c r="ATY35" s="116"/>
      <c r="ATZ35" s="116"/>
      <c r="AUA35" s="116"/>
      <c r="AUB35" s="116"/>
      <c r="AUC35" s="116"/>
      <c r="AUD35" s="116"/>
      <c r="AUE35" s="116"/>
      <c r="AUF35" s="116"/>
      <c r="AUG35" s="116"/>
      <c r="AUH35" s="116"/>
      <c r="AUI35" s="116"/>
      <c r="AUJ35" s="116"/>
      <c r="AUK35" s="116"/>
      <c r="AUL35" s="116"/>
      <c r="AUM35" s="116"/>
      <c r="AUN35" s="116"/>
      <c r="AUO35" s="116"/>
      <c r="AUP35" s="116"/>
      <c r="AUQ35" s="116"/>
      <c r="AUR35" s="116"/>
      <c r="AUS35" s="116"/>
      <c r="AUT35" s="116"/>
      <c r="AUU35" s="116"/>
      <c r="AUV35" s="116"/>
      <c r="AUW35" s="116"/>
      <c r="AUX35" s="116"/>
      <c r="AUY35" s="116"/>
      <c r="AUZ35" s="116"/>
      <c r="AVA35" s="116"/>
      <c r="AVB35" s="116"/>
      <c r="AVC35" s="116"/>
      <c r="AVD35" s="116"/>
      <c r="AVE35" s="116"/>
      <c r="AVF35" s="116"/>
      <c r="AVG35" s="116"/>
      <c r="AVH35" s="116"/>
      <c r="AVI35" s="116"/>
      <c r="AVJ35" s="116"/>
      <c r="AVK35" s="116"/>
      <c r="AVL35" s="116"/>
      <c r="AVM35" s="116"/>
      <c r="AVN35" s="116"/>
      <c r="AVO35" s="116"/>
      <c r="AVP35" s="116"/>
      <c r="AVQ35" s="116"/>
      <c r="AVR35" s="116"/>
      <c r="AVS35" s="116"/>
      <c r="AVT35" s="116"/>
      <c r="AVU35" s="116"/>
      <c r="AVV35" s="116"/>
      <c r="AVW35" s="116"/>
      <c r="AVX35" s="116"/>
      <c r="AVY35" s="116"/>
      <c r="AVZ35" s="116"/>
      <c r="AWA35" s="116"/>
      <c r="AWB35" s="116"/>
      <c r="AWC35" s="116"/>
      <c r="AWD35" s="116"/>
      <c r="AWE35" s="116"/>
      <c r="AWF35" s="116"/>
      <c r="AWG35" s="116"/>
      <c r="AWH35" s="116"/>
      <c r="AWI35" s="116"/>
      <c r="AWJ35" s="116"/>
      <c r="AWK35" s="116"/>
      <c r="AWL35" s="116"/>
      <c r="AWM35" s="116"/>
      <c r="AWN35" s="116"/>
      <c r="AWO35" s="116"/>
      <c r="AWP35" s="116"/>
      <c r="AWQ35" s="116"/>
      <c r="AWR35" s="116"/>
      <c r="AWS35" s="116"/>
      <c r="AWT35" s="116"/>
      <c r="AWU35" s="116"/>
      <c r="AWV35" s="116"/>
      <c r="AWW35" s="116"/>
      <c r="AWX35" s="116"/>
      <c r="AWY35" s="116"/>
      <c r="AWZ35" s="116"/>
      <c r="AXA35" s="116"/>
      <c r="AXB35" s="116"/>
      <c r="AXC35" s="116"/>
      <c r="AXD35" s="116"/>
      <c r="AXE35" s="116"/>
      <c r="AXF35" s="116"/>
      <c r="AXG35" s="116"/>
      <c r="AXH35" s="116"/>
      <c r="AXI35" s="116"/>
      <c r="AXJ35" s="116"/>
      <c r="AXK35" s="116"/>
      <c r="AXL35" s="116"/>
      <c r="AXM35" s="116"/>
      <c r="AXN35" s="116"/>
      <c r="AXO35" s="116"/>
      <c r="AXP35" s="116"/>
      <c r="AXQ35" s="116"/>
      <c r="AXR35" s="116"/>
      <c r="AXS35" s="116"/>
      <c r="AXT35" s="116"/>
      <c r="AXU35" s="116"/>
      <c r="AXV35" s="116"/>
      <c r="AXW35" s="116"/>
      <c r="AXX35" s="116"/>
      <c r="AXY35" s="116"/>
      <c r="AXZ35" s="116"/>
      <c r="AYA35" s="116"/>
      <c r="AYB35" s="116"/>
      <c r="AYC35" s="116"/>
      <c r="AYD35" s="116"/>
      <c r="AYE35" s="116"/>
      <c r="AYF35" s="116"/>
      <c r="AYG35" s="116"/>
      <c r="AYH35" s="116"/>
      <c r="AYI35" s="116"/>
      <c r="AYJ35" s="116"/>
      <c r="AYK35" s="116"/>
      <c r="AYL35" s="116"/>
      <c r="AYM35" s="116"/>
      <c r="AYN35" s="116"/>
      <c r="AYO35" s="116"/>
      <c r="AYP35" s="116"/>
      <c r="AYQ35" s="116"/>
      <c r="AYR35" s="116"/>
      <c r="AYS35" s="116"/>
      <c r="AYT35" s="116"/>
      <c r="AYU35" s="116"/>
      <c r="AYV35" s="116"/>
      <c r="AYW35" s="116"/>
      <c r="AYX35" s="116"/>
      <c r="AYY35" s="116"/>
      <c r="AYZ35" s="116"/>
      <c r="AZA35" s="116"/>
      <c r="AZB35" s="116"/>
      <c r="AZC35" s="116"/>
      <c r="AZD35" s="116"/>
      <c r="AZE35" s="116"/>
      <c r="AZF35" s="116"/>
      <c r="AZG35" s="116"/>
      <c r="AZH35" s="116"/>
      <c r="AZI35" s="116"/>
      <c r="AZJ35" s="116"/>
      <c r="AZK35" s="116"/>
      <c r="AZL35" s="116"/>
      <c r="AZM35" s="116"/>
      <c r="AZN35" s="116"/>
      <c r="AZO35" s="116"/>
      <c r="AZP35" s="116"/>
      <c r="AZQ35" s="116"/>
      <c r="AZR35" s="116"/>
      <c r="AZS35" s="116"/>
      <c r="AZT35" s="116"/>
      <c r="AZU35" s="116"/>
      <c r="AZV35" s="116"/>
      <c r="AZW35" s="116"/>
      <c r="AZX35" s="116"/>
      <c r="AZY35" s="116"/>
      <c r="AZZ35" s="116"/>
      <c r="BAA35" s="116"/>
      <c r="BAB35" s="116"/>
      <c r="BAC35" s="116"/>
      <c r="BAD35" s="116"/>
      <c r="BAE35" s="116"/>
      <c r="BAF35" s="116"/>
      <c r="BAG35" s="116"/>
      <c r="BAH35" s="116"/>
      <c r="BAI35" s="116"/>
      <c r="BAJ35" s="116"/>
      <c r="BAK35" s="116"/>
      <c r="BAL35" s="116"/>
      <c r="BAM35" s="116"/>
      <c r="BAN35" s="116"/>
      <c r="BAO35" s="116"/>
      <c r="BAP35" s="116"/>
      <c r="BAQ35" s="116"/>
      <c r="BAR35" s="116"/>
      <c r="BAS35" s="116"/>
      <c r="BAT35" s="116"/>
      <c r="BAU35" s="116"/>
      <c r="BAV35" s="116"/>
      <c r="BAW35" s="116"/>
      <c r="BAX35" s="116"/>
      <c r="BAY35" s="116"/>
      <c r="BAZ35" s="116"/>
      <c r="BBA35" s="116"/>
      <c r="BBB35" s="116"/>
      <c r="BBC35" s="116"/>
      <c r="BBD35" s="116"/>
      <c r="BBE35" s="116"/>
      <c r="BBF35" s="116"/>
      <c r="BBG35" s="116"/>
      <c r="BBH35" s="116"/>
      <c r="BBI35" s="116"/>
      <c r="BBJ35" s="116"/>
      <c r="BBK35" s="116"/>
      <c r="BBL35" s="116"/>
      <c r="BBM35" s="116"/>
      <c r="BBN35" s="116"/>
      <c r="BBO35" s="116"/>
      <c r="BBP35" s="116"/>
      <c r="BBQ35" s="116"/>
      <c r="BBR35" s="116"/>
      <c r="BBS35" s="116"/>
      <c r="BBT35" s="116"/>
      <c r="BBU35" s="116"/>
      <c r="BBV35" s="116"/>
      <c r="BBW35" s="116"/>
      <c r="BBX35" s="116"/>
      <c r="BBY35" s="116"/>
      <c r="BBZ35" s="116"/>
      <c r="BCA35" s="116"/>
      <c r="BCB35" s="116"/>
      <c r="BCC35" s="116"/>
      <c r="BCD35" s="116"/>
      <c r="BCE35" s="116"/>
      <c r="BCF35" s="116"/>
      <c r="BCG35" s="116"/>
      <c r="BCH35" s="116"/>
      <c r="BCI35" s="116"/>
      <c r="BCJ35" s="116"/>
      <c r="BCK35" s="116"/>
      <c r="BCL35" s="116"/>
      <c r="BCM35" s="116"/>
      <c r="BCN35" s="116"/>
      <c r="BCO35" s="116"/>
      <c r="BCP35" s="116"/>
      <c r="BCQ35" s="116"/>
      <c r="BCR35" s="116"/>
      <c r="BCS35" s="116"/>
      <c r="BCT35" s="116"/>
      <c r="BCU35" s="116"/>
      <c r="BCV35" s="116"/>
      <c r="BCW35" s="116"/>
      <c r="BCX35" s="116"/>
      <c r="BCY35" s="116"/>
      <c r="BCZ35" s="116"/>
      <c r="BDA35" s="116"/>
      <c r="BDB35" s="116"/>
      <c r="BDC35" s="116"/>
      <c r="BDD35" s="116"/>
      <c r="BDE35" s="116"/>
      <c r="BDF35" s="116"/>
      <c r="BDG35" s="116"/>
      <c r="BDH35" s="116"/>
      <c r="BDI35" s="116"/>
      <c r="BDJ35" s="116"/>
      <c r="BDK35" s="116"/>
      <c r="BDL35" s="116"/>
      <c r="BDM35" s="116"/>
      <c r="BDN35" s="116"/>
      <c r="BDO35" s="116"/>
      <c r="BDP35" s="116"/>
      <c r="BDQ35" s="116"/>
      <c r="BDR35" s="116"/>
      <c r="BDS35" s="116"/>
      <c r="BDT35" s="116"/>
      <c r="BDU35" s="116"/>
      <c r="BDV35" s="116"/>
      <c r="BDW35" s="116"/>
      <c r="BDX35" s="116"/>
      <c r="BDY35" s="116"/>
      <c r="BDZ35" s="116"/>
      <c r="BEA35" s="116"/>
      <c r="BEB35" s="116"/>
      <c r="BEC35" s="116"/>
      <c r="BED35" s="116"/>
      <c r="BEE35" s="116"/>
      <c r="BEF35" s="116"/>
      <c r="BEG35" s="116"/>
      <c r="BEH35" s="116"/>
      <c r="BEI35" s="116"/>
      <c r="BEJ35" s="116"/>
      <c r="BEK35" s="116"/>
      <c r="BEL35" s="116"/>
      <c r="BEM35" s="116"/>
      <c r="BEN35" s="116"/>
      <c r="BEO35" s="116"/>
      <c r="BEP35" s="116"/>
      <c r="BEQ35" s="116"/>
      <c r="BER35" s="116"/>
      <c r="BES35" s="116"/>
      <c r="BET35" s="116"/>
      <c r="BEU35" s="116"/>
      <c r="BEV35" s="116"/>
      <c r="BEW35" s="116"/>
      <c r="BEX35" s="116"/>
      <c r="BEY35" s="116"/>
      <c r="BEZ35" s="116"/>
      <c r="BFA35" s="116"/>
      <c r="BFB35" s="116"/>
      <c r="BFC35" s="116"/>
      <c r="BFD35" s="116"/>
      <c r="BFE35" s="116"/>
      <c r="BFF35" s="116"/>
      <c r="BFG35" s="116"/>
      <c r="BFH35" s="116"/>
      <c r="BFI35" s="116"/>
      <c r="BFJ35" s="116"/>
      <c r="BFK35" s="116"/>
      <c r="BFL35" s="116"/>
      <c r="BFM35" s="116"/>
      <c r="BFN35" s="116"/>
      <c r="BFO35" s="116"/>
      <c r="BFP35" s="116"/>
      <c r="BFQ35" s="116"/>
      <c r="BFR35" s="116"/>
      <c r="BFS35" s="116"/>
      <c r="BFT35" s="116"/>
      <c r="BFU35" s="116"/>
      <c r="BFV35" s="116"/>
      <c r="BFW35" s="116"/>
      <c r="BFX35" s="116"/>
      <c r="BFY35" s="116"/>
      <c r="BFZ35" s="116"/>
      <c r="BGA35" s="116"/>
      <c r="BGB35" s="116"/>
      <c r="BGC35" s="116"/>
      <c r="BGD35" s="116"/>
      <c r="BGE35" s="116"/>
      <c r="BGF35" s="116"/>
      <c r="BGG35" s="116"/>
      <c r="BGH35" s="116"/>
      <c r="BGI35" s="116"/>
      <c r="BGJ35" s="116"/>
      <c r="BGK35" s="116"/>
      <c r="BGL35" s="116"/>
      <c r="BGM35" s="116"/>
      <c r="BGN35" s="116"/>
      <c r="BGO35" s="116"/>
      <c r="BGP35" s="116"/>
      <c r="BGQ35" s="116"/>
      <c r="BGR35" s="116"/>
      <c r="BGS35" s="116"/>
      <c r="BGT35" s="116"/>
      <c r="BGU35" s="116"/>
      <c r="BGV35" s="116"/>
      <c r="BGW35" s="116"/>
      <c r="BGX35" s="116"/>
      <c r="BGY35" s="116"/>
      <c r="BGZ35" s="116"/>
      <c r="BHA35" s="116"/>
      <c r="BHB35" s="116"/>
      <c r="BHC35" s="116"/>
      <c r="BHD35" s="116"/>
      <c r="BHE35" s="116"/>
      <c r="BHF35" s="116"/>
      <c r="BHG35" s="116"/>
      <c r="BHH35" s="116"/>
      <c r="BHI35" s="116"/>
      <c r="BHJ35" s="116"/>
      <c r="BHK35" s="116"/>
      <c r="BHL35" s="116"/>
      <c r="BHM35" s="116"/>
      <c r="BHN35" s="116"/>
      <c r="BHO35" s="116"/>
      <c r="BHP35" s="116"/>
      <c r="BHQ35" s="116"/>
      <c r="BHR35" s="116"/>
      <c r="BHS35" s="116"/>
      <c r="BHT35" s="116"/>
      <c r="BHU35" s="116"/>
      <c r="BHV35" s="116"/>
      <c r="BHW35" s="116"/>
      <c r="BHX35" s="116"/>
      <c r="BHY35" s="116"/>
      <c r="BHZ35" s="116"/>
      <c r="BIA35" s="116"/>
      <c r="BIB35" s="116"/>
      <c r="BIC35" s="116"/>
      <c r="BID35" s="116"/>
      <c r="BIE35" s="116"/>
      <c r="BIF35" s="116"/>
      <c r="BIG35" s="116"/>
      <c r="BIH35" s="116"/>
      <c r="BII35" s="116"/>
      <c r="BIJ35" s="116"/>
      <c r="BIK35" s="116"/>
      <c r="BIL35" s="116"/>
      <c r="BIM35" s="116"/>
      <c r="BIN35" s="116"/>
      <c r="BIO35" s="116"/>
      <c r="BIP35" s="116"/>
      <c r="BIQ35" s="116"/>
      <c r="BIR35" s="116"/>
      <c r="BIS35" s="116"/>
      <c r="BIT35" s="116"/>
      <c r="BIU35" s="116"/>
      <c r="BIV35" s="116"/>
      <c r="BIW35" s="116"/>
      <c r="BIX35" s="116"/>
      <c r="BIY35" s="116"/>
      <c r="BIZ35" s="116"/>
      <c r="BJA35" s="116"/>
      <c r="BJB35" s="116"/>
      <c r="BJC35" s="116"/>
      <c r="BJD35" s="116"/>
      <c r="BJE35" s="116"/>
      <c r="BJF35" s="116"/>
      <c r="BJG35" s="116"/>
      <c r="BJH35" s="116"/>
      <c r="BJI35" s="116"/>
      <c r="BJJ35" s="116"/>
      <c r="BJK35" s="116"/>
      <c r="BJL35" s="116"/>
      <c r="BJM35" s="116"/>
      <c r="BJN35" s="116"/>
      <c r="BJO35" s="116"/>
      <c r="BJP35" s="116"/>
      <c r="BJQ35" s="116"/>
      <c r="BJR35" s="116"/>
      <c r="BJS35" s="116"/>
      <c r="BJT35" s="116"/>
      <c r="BJU35" s="116"/>
      <c r="BJV35" s="116"/>
      <c r="BJW35" s="116"/>
      <c r="BJX35" s="116"/>
      <c r="BJY35" s="116"/>
      <c r="BJZ35" s="116"/>
      <c r="BKA35" s="116"/>
      <c r="BKB35" s="116"/>
      <c r="BKC35" s="116"/>
      <c r="BKD35" s="116"/>
      <c r="BKE35" s="116"/>
      <c r="BKF35" s="116"/>
      <c r="BKG35" s="116"/>
      <c r="BKH35" s="116"/>
      <c r="BKI35" s="116"/>
      <c r="BKJ35" s="116"/>
      <c r="BKK35" s="116"/>
      <c r="BKL35" s="116"/>
      <c r="BKM35" s="116"/>
      <c r="BKN35" s="116"/>
      <c r="BKO35" s="116"/>
      <c r="BKP35" s="116"/>
      <c r="BKQ35" s="116"/>
      <c r="BKR35" s="116"/>
      <c r="BKS35" s="116"/>
      <c r="BKT35" s="116"/>
      <c r="BKU35" s="116"/>
      <c r="BKV35" s="116"/>
      <c r="BKW35" s="116"/>
      <c r="BKX35" s="116"/>
      <c r="BKY35" s="116"/>
      <c r="BKZ35" s="116"/>
      <c r="BLA35" s="116"/>
      <c r="BLB35" s="116"/>
      <c r="BLC35" s="116"/>
      <c r="BLD35" s="116"/>
      <c r="BLE35" s="116"/>
      <c r="BLF35" s="116"/>
      <c r="BLG35" s="116"/>
      <c r="BLH35" s="116"/>
      <c r="BLI35" s="116"/>
      <c r="BLJ35" s="116"/>
      <c r="BLK35" s="116"/>
      <c r="BLL35" s="116"/>
      <c r="BLM35" s="116"/>
      <c r="BLN35" s="116"/>
      <c r="BLO35" s="116"/>
      <c r="BLP35" s="116"/>
      <c r="BLQ35" s="116"/>
      <c r="BLR35" s="116"/>
      <c r="BLS35" s="116"/>
      <c r="BLT35" s="116"/>
      <c r="BLU35" s="116"/>
      <c r="BLV35" s="116"/>
      <c r="BLW35" s="116"/>
      <c r="BLX35" s="116"/>
      <c r="BLY35" s="116"/>
      <c r="BLZ35" s="116"/>
      <c r="BMA35" s="116"/>
      <c r="BMB35" s="116"/>
      <c r="BMC35" s="116"/>
      <c r="BMD35" s="116"/>
      <c r="BME35" s="116"/>
      <c r="BMF35" s="116"/>
      <c r="BMG35" s="116"/>
      <c r="BMH35" s="116"/>
      <c r="BMI35" s="116"/>
      <c r="BMJ35" s="116"/>
      <c r="BMK35" s="116"/>
      <c r="BML35" s="116"/>
      <c r="BMM35" s="116"/>
      <c r="BMN35" s="116"/>
      <c r="BMO35" s="116"/>
      <c r="BMP35" s="116"/>
      <c r="BMQ35" s="116"/>
      <c r="BMR35" s="116"/>
      <c r="BMS35" s="116"/>
      <c r="BMT35" s="116"/>
      <c r="BMU35" s="116"/>
      <c r="BMV35" s="116"/>
      <c r="BMW35" s="116"/>
      <c r="BMX35" s="116"/>
      <c r="BMY35" s="116"/>
      <c r="BMZ35" s="116"/>
      <c r="BNA35" s="116"/>
      <c r="BNB35" s="116"/>
      <c r="BNC35" s="116"/>
      <c r="BND35" s="116"/>
      <c r="BNE35" s="116"/>
      <c r="BNF35" s="116"/>
      <c r="BNG35" s="116"/>
      <c r="BNH35" s="116"/>
      <c r="BNI35" s="116"/>
      <c r="BNJ35" s="116"/>
      <c r="BNK35" s="116"/>
      <c r="BNL35" s="116"/>
      <c r="BNM35" s="116"/>
      <c r="BNN35" s="116"/>
      <c r="BNO35" s="116"/>
      <c r="BNP35" s="116"/>
      <c r="BNQ35" s="116"/>
      <c r="BNR35" s="116"/>
      <c r="BNS35" s="116"/>
      <c r="BNT35" s="116"/>
      <c r="BNU35" s="116"/>
      <c r="BNV35" s="116"/>
      <c r="BNW35" s="116"/>
      <c r="BNX35" s="116"/>
      <c r="BNY35" s="116"/>
      <c r="BNZ35" s="116"/>
      <c r="BOA35" s="116"/>
      <c r="BOB35" s="116"/>
      <c r="BOC35" s="116"/>
      <c r="BOD35" s="116"/>
      <c r="BOE35" s="116"/>
      <c r="BOF35" s="116"/>
      <c r="BOG35" s="116"/>
      <c r="BOH35" s="116"/>
      <c r="BOI35" s="116"/>
      <c r="BOJ35" s="116"/>
      <c r="BOK35" s="116"/>
      <c r="BOL35" s="116"/>
      <c r="BOM35" s="116"/>
      <c r="BON35" s="116"/>
      <c r="BOO35" s="116"/>
      <c r="BOP35" s="116"/>
      <c r="BOQ35" s="116"/>
      <c r="BOR35" s="116"/>
      <c r="BOS35" s="116"/>
      <c r="BOT35" s="116"/>
      <c r="BOU35" s="116"/>
      <c r="BOV35" s="116"/>
      <c r="BOW35" s="116"/>
      <c r="BOX35" s="116"/>
      <c r="BOY35" s="116"/>
      <c r="BOZ35" s="116"/>
      <c r="BPA35" s="116"/>
      <c r="BPB35" s="116"/>
      <c r="BPC35" s="116"/>
      <c r="BPD35" s="116"/>
      <c r="BPE35" s="116"/>
      <c r="BPF35" s="116"/>
      <c r="BPG35" s="116"/>
      <c r="BPH35" s="116"/>
      <c r="BPI35" s="116"/>
      <c r="BPJ35" s="116"/>
      <c r="BPK35" s="116"/>
      <c r="BPL35" s="116"/>
      <c r="BPM35" s="116"/>
      <c r="BPN35" s="116"/>
      <c r="BPO35" s="116"/>
      <c r="BPP35" s="116"/>
      <c r="BPQ35" s="116"/>
      <c r="BPR35" s="116"/>
      <c r="BPS35" s="116"/>
      <c r="BPT35" s="116"/>
      <c r="BPU35" s="116"/>
      <c r="BPV35" s="116"/>
      <c r="BPW35" s="116"/>
      <c r="BPX35" s="116"/>
      <c r="BPY35" s="116"/>
      <c r="BPZ35" s="116"/>
      <c r="BQA35" s="116"/>
      <c r="BQB35" s="116"/>
      <c r="BQC35" s="116"/>
      <c r="BQD35" s="116"/>
      <c r="BQE35" s="116"/>
      <c r="BQF35" s="116"/>
      <c r="BQG35" s="116"/>
      <c r="BQH35" s="116"/>
      <c r="BQI35" s="116"/>
      <c r="BQJ35" s="116"/>
      <c r="BQK35" s="116"/>
      <c r="BQL35" s="116"/>
      <c r="BQM35" s="116"/>
      <c r="BQN35" s="116"/>
      <c r="BQO35" s="116"/>
      <c r="BQP35" s="116"/>
      <c r="BQQ35" s="116"/>
      <c r="BQR35" s="116"/>
      <c r="BQS35" s="116"/>
      <c r="BQT35" s="116"/>
      <c r="BQU35" s="116"/>
      <c r="BQV35" s="116"/>
      <c r="BQW35" s="116"/>
      <c r="BQX35" s="116"/>
      <c r="BQY35" s="116"/>
      <c r="BQZ35" s="116"/>
      <c r="BRA35" s="116"/>
      <c r="BRB35" s="116"/>
      <c r="BRC35" s="116"/>
      <c r="BRD35" s="116"/>
      <c r="BRE35" s="116"/>
      <c r="BRF35" s="116"/>
      <c r="BRG35" s="116"/>
      <c r="BRH35" s="116"/>
      <c r="BRI35" s="116"/>
      <c r="BRJ35" s="116"/>
      <c r="BRK35" s="116"/>
      <c r="BRL35" s="116"/>
      <c r="BRM35" s="116"/>
      <c r="BRN35" s="116"/>
      <c r="BRO35" s="116"/>
      <c r="BRP35" s="116"/>
      <c r="BRQ35" s="116"/>
      <c r="BRR35" s="116"/>
      <c r="BRS35" s="116"/>
      <c r="BRT35" s="116"/>
      <c r="BRU35" s="116"/>
      <c r="BRV35" s="116"/>
      <c r="BRW35" s="116"/>
      <c r="BRX35" s="116"/>
      <c r="BRY35" s="116"/>
      <c r="BRZ35" s="116"/>
      <c r="BSA35" s="116"/>
      <c r="BSB35" s="116"/>
      <c r="BSC35" s="116"/>
      <c r="BSD35" s="116"/>
      <c r="BSE35" s="116"/>
      <c r="BSF35" s="116"/>
      <c r="BSG35" s="116"/>
      <c r="BSH35" s="116"/>
      <c r="BSI35" s="116"/>
      <c r="BSJ35" s="116"/>
      <c r="BSK35" s="116"/>
      <c r="BSL35" s="116"/>
      <c r="BSM35" s="116"/>
      <c r="BSN35" s="116"/>
      <c r="BSO35" s="116"/>
      <c r="BSP35" s="116"/>
      <c r="BSQ35" s="116"/>
      <c r="BSR35" s="116"/>
      <c r="BSS35" s="116"/>
      <c r="BST35" s="116"/>
      <c r="BSU35" s="116"/>
      <c r="BSV35" s="116"/>
      <c r="BSW35" s="116"/>
      <c r="BSX35" s="116"/>
      <c r="BSY35" s="116"/>
      <c r="BSZ35" s="116"/>
      <c r="BTA35" s="116"/>
      <c r="BTB35" s="116"/>
      <c r="BTC35" s="116"/>
      <c r="BTD35" s="116"/>
      <c r="BTE35" s="116"/>
      <c r="BTF35" s="116"/>
      <c r="BTG35" s="116"/>
      <c r="BTH35" s="116"/>
      <c r="BTI35" s="116"/>
      <c r="BTJ35" s="116"/>
      <c r="BTK35" s="116"/>
      <c r="BTL35" s="116"/>
      <c r="BTM35" s="116"/>
      <c r="BTN35" s="116"/>
      <c r="BTO35" s="116"/>
      <c r="BTP35" s="116"/>
      <c r="BTQ35" s="116"/>
      <c r="BTR35" s="116"/>
      <c r="BTS35" s="116"/>
      <c r="BTT35" s="116"/>
      <c r="BTU35" s="116"/>
      <c r="BTV35" s="116"/>
      <c r="BTW35" s="116"/>
      <c r="BTX35" s="116"/>
      <c r="BTY35" s="116"/>
      <c r="BTZ35" s="116"/>
      <c r="BUA35" s="116"/>
      <c r="BUB35" s="116"/>
      <c r="BUC35" s="116"/>
      <c r="BUD35" s="116"/>
      <c r="BUE35" s="116"/>
      <c r="BUF35" s="116"/>
      <c r="BUG35" s="116"/>
      <c r="BUH35" s="116"/>
      <c r="BUI35" s="116"/>
      <c r="BUJ35" s="116"/>
      <c r="BUK35" s="116"/>
      <c r="BUL35" s="116"/>
      <c r="BUM35" s="116"/>
      <c r="BUN35" s="116"/>
      <c r="BUO35" s="116"/>
      <c r="BUP35" s="116"/>
      <c r="BUQ35" s="116"/>
      <c r="BUR35" s="116"/>
      <c r="BUS35" s="116"/>
      <c r="BUT35" s="116"/>
      <c r="BUU35" s="116"/>
      <c r="BUV35" s="116"/>
      <c r="BUW35" s="116"/>
      <c r="BUX35" s="116"/>
      <c r="BUY35" s="116"/>
      <c r="BUZ35" s="116"/>
      <c r="BVA35" s="116"/>
      <c r="BVB35" s="116"/>
      <c r="BVC35" s="116"/>
      <c r="BVD35" s="116"/>
      <c r="BVE35" s="116"/>
      <c r="BVF35" s="116"/>
      <c r="BVG35" s="116"/>
      <c r="BVH35" s="116"/>
      <c r="BVI35" s="116"/>
      <c r="BVJ35" s="116"/>
      <c r="BVK35" s="116"/>
      <c r="BVL35" s="116"/>
      <c r="BVM35" s="116"/>
      <c r="BVN35" s="116"/>
      <c r="BVO35" s="116"/>
      <c r="BVP35" s="116"/>
      <c r="BVQ35" s="116"/>
      <c r="BVR35" s="116"/>
      <c r="BVS35" s="116"/>
      <c r="BVT35" s="116"/>
      <c r="BVU35" s="116"/>
      <c r="BVV35" s="116"/>
      <c r="BVW35" s="116"/>
      <c r="BVX35" s="116"/>
      <c r="BVY35" s="116"/>
      <c r="BVZ35" s="116"/>
      <c r="BWA35" s="116"/>
      <c r="BWB35" s="116"/>
      <c r="BWC35" s="116"/>
      <c r="BWD35" s="116"/>
      <c r="BWE35" s="116"/>
      <c r="BWF35" s="116"/>
      <c r="BWG35" s="116"/>
      <c r="BWH35" s="116"/>
      <c r="BWI35" s="116"/>
      <c r="BWJ35" s="116"/>
      <c r="BWK35" s="116"/>
      <c r="BWL35" s="116"/>
      <c r="BWM35" s="116"/>
      <c r="BWN35" s="116"/>
      <c r="BWO35" s="116"/>
      <c r="BWP35" s="116"/>
      <c r="BWQ35" s="116"/>
      <c r="BWR35" s="116"/>
      <c r="BWS35" s="116"/>
      <c r="BWT35" s="116"/>
      <c r="BWU35" s="116"/>
      <c r="BWV35" s="116"/>
      <c r="BWW35" s="116"/>
      <c r="BWX35" s="116"/>
      <c r="BWY35" s="116"/>
      <c r="BWZ35" s="116"/>
      <c r="BXA35" s="116"/>
      <c r="BXB35" s="116"/>
      <c r="BXC35" s="116"/>
      <c r="BXD35" s="116"/>
      <c r="BXE35" s="116"/>
      <c r="BXF35" s="116"/>
      <c r="BXG35" s="116"/>
      <c r="BXH35" s="116"/>
      <c r="BXI35" s="116"/>
      <c r="BXJ35" s="116"/>
      <c r="BXK35" s="116"/>
      <c r="BXL35" s="116"/>
      <c r="BXM35" s="116"/>
      <c r="BXN35" s="116"/>
      <c r="BXO35" s="116"/>
      <c r="BXP35" s="116"/>
      <c r="BXQ35" s="116"/>
      <c r="BXR35" s="116"/>
      <c r="BXS35" s="116"/>
      <c r="BXT35" s="116"/>
      <c r="BXU35" s="116"/>
      <c r="BXV35" s="116"/>
      <c r="BXW35" s="116"/>
      <c r="BXX35" s="116"/>
      <c r="BXY35" s="116"/>
      <c r="BXZ35" s="116"/>
      <c r="BYA35" s="116"/>
      <c r="BYB35" s="116"/>
      <c r="BYC35" s="116"/>
      <c r="BYD35" s="116"/>
      <c r="BYE35" s="116"/>
      <c r="BYF35" s="116"/>
      <c r="BYG35" s="116"/>
      <c r="BYH35" s="116"/>
      <c r="BYI35" s="116"/>
      <c r="BYJ35" s="116"/>
      <c r="BYK35" s="116"/>
      <c r="BYL35" s="116"/>
      <c r="BYM35" s="116"/>
      <c r="BYN35" s="116"/>
      <c r="BYO35" s="116"/>
      <c r="BYP35" s="116"/>
      <c r="BYQ35" s="116"/>
      <c r="BYR35" s="116"/>
      <c r="BYS35" s="116"/>
      <c r="BYT35" s="116"/>
      <c r="BYU35" s="116"/>
      <c r="BYV35" s="116"/>
      <c r="BYW35" s="116"/>
      <c r="BYX35" s="116"/>
      <c r="BYY35" s="116"/>
      <c r="BYZ35" s="116"/>
      <c r="BZA35" s="116"/>
      <c r="BZB35" s="116"/>
      <c r="BZC35" s="116"/>
      <c r="BZD35" s="116"/>
      <c r="BZE35" s="116"/>
      <c r="BZF35" s="116"/>
      <c r="BZG35" s="116"/>
      <c r="BZH35" s="116"/>
      <c r="BZI35" s="116"/>
      <c r="BZJ35" s="116"/>
      <c r="BZK35" s="116"/>
      <c r="BZL35" s="116"/>
      <c r="BZM35" s="116"/>
      <c r="BZN35" s="116"/>
      <c r="BZO35" s="116"/>
      <c r="BZP35" s="116"/>
      <c r="BZQ35" s="116"/>
      <c r="BZR35" s="116"/>
      <c r="BZS35" s="116"/>
      <c r="BZT35" s="116"/>
      <c r="BZU35" s="116"/>
      <c r="BZV35" s="116"/>
      <c r="BZW35" s="116"/>
      <c r="BZX35" s="116"/>
      <c r="BZY35" s="116"/>
      <c r="BZZ35" s="116"/>
      <c r="CAA35" s="116"/>
      <c r="CAB35" s="116"/>
      <c r="CAC35" s="116"/>
      <c r="CAD35" s="116"/>
      <c r="CAE35" s="116"/>
      <c r="CAF35" s="116"/>
      <c r="CAG35" s="116"/>
      <c r="CAH35" s="116"/>
      <c r="CAI35" s="116"/>
      <c r="CAJ35" s="116"/>
      <c r="CAK35" s="116"/>
      <c r="CAL35" s="116"/>
      <c r="CAM35" s="116"/>
      <c r="CAN35" s="116"/>
      <c r="CAO35" s="116"/>
      <c r="CAP35" s="116"/>
      <c r="CAQ35" s="116"/>
      <c r="CAR35" s="116"/>
      <c r="CAS35" s="116"/>
      <c r="CAT35" s="116"/>
      <c r="CAU35" s="116"/>
      <c r="CAV35" s="116"/>
      <c r="CAW35" s="116"/>
      <c r="CAX35" s="116"/>
      <c r="CAY35" s="116"/>
      <c r="CAZ35" s="116"/>
      <c r="CBA35" s="116"/>
      <c r="CBB35" s="116"/>
      <c r="CBC35" s="116"/>
      <c r="CBD35" s="116"/>
      <c r="CBE35" s="116"/>
      <c r="CBF35" s="116"/>
      <c r="CBG35" s="116"/>
      <c r="CBH35" s="116"/>
      <c r="CBI35" s="116"/>
      <c r="CBJ35" s="116"/>
      <c r="CBK35" s="116"/>
      <c r="CBL35" s="116"/>
      <c r="CBM35" s="116"/>
      <c r="CBN35" s="116"/>
      <c r="CBO35" s="116"/>
      <c r="CBP35" s="116"/>
      <c r="CBQ35" s="116"/>
      <c r="CBR35" s="116"/>
      <c r="CBS35" s="116"/>
      <c r="CBT35" s="116"/>
      <c r="CBU35" s="116"/>
      <c r="CBV35" s="116"/>
      <c r="CBW35" s="116"/>
      <c r="CBX35" s="116"/>
      <c r="CBY35" s="116"/>
      <c r="CBZ35" s="116"/>
      <c r="CCA35" s="116"/>
      <c r="CCB35" s="116"/>
      <c r="CCC35" s="116"/>
      <c r="CCD35" s="116"/>
      <c r="CCE35" s="116"/>
      <c r="CCF35" s="116"/>
      <c r="CCG35" s="116"/>
      <c r="CCH35" s="116"/>
      <c r="CCI35" s="116"/>
      <c r="CCJ35" s="116"/>
      <c r="CCK35" s="116"/>
      <c r="CCL35" s="116"/>
      <c r="CCM35" s="116"/>
      <c r="CCN35" s="116"/>
      <c r="CCO35" s="116"/>
      <c r="CCP35" s="116"/>
      <c r="CCQ35" s="116"/>
      <c r="CCR35" s="116"/>
      <c r="CCS35" s="116"/>
      <c r="CCT35" s="116"/>
      <c r="CCU35" s="116"/>
      <c r="CCV35" s="116"/>
      <c r="CCW35" s="116"/>
      <c r="CCX35" s="116"/>
      <c r="CCY35" s="116"/>
      <c r="CCZ35" s="116"/>
      <c r="CDA35" s="116"/>
      <c r="CDB35" s="116"/>
      <c r="CDC35" s="116"/>
      <c r="CDD35" s="116"/>
      <c r="CDE35" s="116"/>
      <c r="CDF35" s="116"/>
      <c r="CDG35" s="116"/>
      <c r="CDH35" s="116"/>
      <c r="CDI35" s="116"/>
      <c r="CDJ35" s="116"/>
      <c r="CDK35" s="116"/>
      <c r="CDL35" s="116"/>
      <c r="CDM35" s="116"/>
      <c r="CDN35" s="116"/>
      <c r="CDO35" s="116"/>
      <c r="CDP35" s="116"/>
      <c r="CDQ35" s="116"/>
      <c r="CDR35" s="116"/>
      <c r="CDS35" s="116"/>
      <c r="CDT35" s="116"/>
      <c r="CDU35" s="116"/>
      <c r="CDV35" s="116"/>
      <c r="CDW35" s="116"/>
      <c r="CDX35" s="116"/>
      <c r="CDY35" s="116"/>
      <c r="CDZ35" s="116"/>
      <c r="CEA35" s="116"/>
      <c r="CEB35" s="116"/>
      <c r="CEC35" s="116"/>
      <c r="CED35" s="116"/>
      <c r="CEE35" s="116"/>
      <c r="CEF35" s="116"/>
      <c r="CEG35" s="116"/>
      <c r="CEH35" s="116"/>
      <c r="CEI35" s="116"/>
      <c r="CEJ35" s="116"/>
      <c r="CEK35" s="116"/>
      <c r="CEL35" s="116"/>
      <c r="CEM35" s="116"/>
      <c r="CEN35" s="116"/>
      <c r="CEO35" s="116"/>
      <c r="CEP35" s="116"/>
      <c r="CEQ35" s="116"/>
      <c r="CER35" s="116"/>
      <c r="CES35" s="116"/>
      <c r="CET35" s="116"/>
      <c r="CEU35" s="116"/>
      <c r="CEV35" s="116"/>
      <c r="CEW35" s="116"/>
      <c r="CEX35" s="116"/>
      <c r="CEY35" s="116"/>
      <c r="CEZ35" s="116"/>
      <c r="CFA35" s="116"/>
      <c r="CFB35" s="116"/>
      <c r="CFC35" s="116"/>
      <c r="CFD35" s="116"/>
      <c r="CFE35" s="116"/>
      <c r="CFF35" s="116"/>
      <c r="CFG35" s="116"/>
      <c r="CFH35" s="116"/>
      <c r="CFI35" s="116"/>
      <c r="CFJ35" s="116"/>
      <c r="CFK35" s="116"/>
      <c r="CFL35" s="116"/>
      <c r="CFM35" s="116"/>
      <c r="CFN35" s="116"/>
      <c r="CFO35" s="116"/>
      <c r="CFP35" s="116"/>
      <c r="CFQ35" s="116"/>
      <c r="CFR35" s="116"/>
      <c r="CFS35" s="116"/>
      <c r="CFT35" s="116"/>
      <c r="CFU35" s="116"/>
      <c r="CFV35" s="116"/>
      <c r="CFW35" s="116"/>
      <c r="CFX35" s="116"/>
      <c r="CFY35" s="116"/>
      <c r="CFZ35" s="116"/>
      <c r="CGA35" s="116"/>
      <c r="CGB35" s="116"/>
      <c r="CGC35" s="116"/>
      <c r="CGD35" s="116"/>
      <c r="CGE35" s="116"/>
      <c r="CGF35" s="116"/>
      <c r="CGG35" s="116"/>
      <c r="CGH35" s="116"/>
      <c r="CGI35" s="116"/>
      <c r="CGJ35" s="116"/>
      <c r="CGK35" s="116"/>
      <c r="CGL35" s="116"/>
      <c r="CGM35" s="116"/>
      <c r="CGN35" s="116"/>
      <c r="CGO35" s="116"/>
      <c r="CGP35" s="116"/>
      <c r="CGQ35" s="116"/>
      <c r="CGR35" s="116"/>
      <c r="CGS35" s="116"/>
      <c r="CGT35" s="116"/>
      <c r="CGU35" s="116"/>
      <c r="CGV35" s="116"/>
      <c r="CGW35" s="116"/>
      <c r="CGX35" s="116"/>
      <c r="CGY35" s="116"/>
      <c r="CGZ35" s="116"/>
      <c r="CHA35" s="116"/>
      <c r="CHB35" s="116"/>
      <c r="CHC35" s="116"/>
      <c r="CHD35" s="116"/>
      <c r="CHE35" s="116"/>
      <c r="CHF35" s="116"/>
      <c r="CHG35" s="116"/>
      <c r="CHH35" s="116"/>
      <c r="CHI35" s="116"/>
      <c r="CHJ35" s="116"/>
      <c r="CHK35" s="116"/>
      <c r="CHL35" s="116"/>
      <c r="CHM35" s="116"/>
      <c r="CHN35" s="116"/>
      <c r="CHO35" s="116"/>
      <c r="CHP35" s="116"/>
      <c r="CHQ35" s="116"/>
      <c r="CHR35" s="116"/>
      <c r="CHS35" s="116"/>
      <c r="CHT35" s="116"/>
      <c r="CHU35" s="116"/>
      <c r="CHV35" s="116"/>
      <c r="CHW35" s="116"/>
      <c r="CHX35" s="116"/>
      <c r="CHY35" s="116"/>
      <c r="CHZ35" s="116"/>
      <c r="CIA35" s="116"/>
      <c r="CIB35" s="116"/>
      <c r="CIC35" s="116"/>
      <c r="CID35" s="116"/>
      <c r="CIE35" s="116"/>
      <c r="CIF35" s="116"/>
      <c r="CIG35" s="116"/>
      <c r="CIH35" s="116"/>
      <c r="CII35" s="116"/>
      <c r="CIJ35" s="116"/>
      <c r="CIK35" s="116"/>
      <c r="CIL35" s="116"/>
      <c r="CIM35" s="116"/>
      <c r="CIN35" s="116"/>
      <c r="CIO35" s="116"/>
      <c r="CIP35" s="116"/>
      <c r="CIQ35" s="116"/>
      <c r="CIR35" s="116"/>
      <c r="CIS35" s="116"/>
      <c r="CIT35" s="116"/>
      <c r="CIU35" s="116"/>
      <c r="CIV35" s="116"/>
      <c r="CIW35" s="116"/>
      <c r="CIX35" s="116"/>
      <c r="CIY35" s="116"/>
      <c r="CIZ35" s="116"/>
      <c r="CJA35" s="116"/>
      <c r="CJB35" s="116"/>
      <c r="CJC35" s="116"/>
      <c r="CJD35" s="116"/>
      <c r="CJE35" s="116"/>
      <c r="CJF35" s="116"/>
      <c r="CJG35" s="116"/>
      <c r="CJH35" s="116"/>
      <c r="CJI35" s="116"/>
      <c r="CJJ35" s="116"/>
      <c r="CJK35" s="116"/>
      <c r="CJL35" s="116"/>
      <c r="CJM35" s="116"/>
      <c r="CJN35" s="116"/>
      <c r="CJO35" s="116"/>
      <c r="CJP35" s="116"/>
      <c r="CJQ35" s="116"/>
      <c r="CJR35" s="116"/>
      <c r="CJS35" s="116"/>
      <c r="CJT35" s="116"/>
      <c r="CJU35" s="116"/>
      <c r="CJV35" s="116"/>
      <c r="CJW35" s="116"/>
      <c r="CJX35" s="116"/>
      <c r="CJY35" s="116"/>
      <c r="CJZ35" s="116"/>
      <c r="CKA35" s="116"/>
      <c r="CKB35" s="116"/>
      <c r="CKC35" s="116"/>
      <c r="CKD35" s="116"/>
      <c r="CKE35" s="116"/>
      <c r="CKF35" s="116"/>
      <c r="CKG35" s="116"/>
      <c r="CKH35" s="116"/>
      <c r="CKI35" s="116"/>
      <c r="CKJ35" s="116"/>
      <c r="CKK35" s="116"/>
      <c r="CKL35" s="116"/>
      <c r="CKM35" s="116"/>
      <c r="CKN35" s="116"/>
      <c r="CKO35" s="116"/>
      <c r="CKP35" s="116"/>
      <c r="CKQ35" s="116"/>
      <c r="CKR35" s="116"/>
      <c r="CKS35" s="116"/>
      <c r="CKT35" s="116"/>
      <c r="CKU35" s="116"/>
      <c r="CKV35" s="116"/>
      <c r="CKW35" s="116"/>
      <c r="CKX35" s="116"/>
      <c r="CKY35" s="116"/>
      <c r="CKZ35" s="116"/>
      <c r="CLA35" s="116"/>
      <c r="CLB35" s="116"/>
      <c r="CLC35" s="116"/>
      <c r="CLD35" s="116"/>
      <c r="CLE35" s="116"/>
      <c r="CLF35" s="116"/>
      <c r="CLG35" s="116"/>
      <c r="CLH35" s="116"/>
      <c r="CLI35" s="116"/>
      <c r="CLJ35" s="116"/>
      <c r="CLK35" s="116"/>
      <c r="CLL35" s="116"/>
      <c r="CLM35" s="116"/>
      <c r="CLN35" s="116"/>
      <c r="CLO35" s="116"/>
      <c r="CLP35" s="116"/>
      <c r="CLQ35" s="116"/>
      <c r="CLR35" s="116"/>
      <c r="CLS35" s="116"/>
      <c r="CLT35" s="116"/>
      <c r="CLU35" s="116"/>
      <c r="CLV35" s="116"/>
      <c r="CLW35" s="116"/>
      <c r="CLX35" s="116"/>
      <c r="CLY35" s="116"/>
      <c r="CLZ35" s="116"/>
      <c r="CMA35" s="116"/>
      <c r="CMB35" s="116"/>
      <c r="CMC35" s="116"/>
      <c r="CMD35" s="116"/>
      <c r="CME35" s="116"/>
      <c r="CMF35" s="116"/>
      <c r="CMG35" s="116"/>
      <c r="CMH35" s="116"/>
      <c r="CMI35" s="116"/>
      <c r="CMJ35" s="116"/>
      <c r="CMK35" s="116"/>
      <c r="CML35" s="116"/>
      <c r="CMM35" s="116"/>
      <c r="CMN35" s="116"/>
      <c r="CMO35" s="116"/>
      <c r="CMP35" s="116"/>
      <c r="CMQ35" s="116"/>
      <c r="CMR35" s="116"/>
      <c r="CMS35" s="116"/>
      <c r="CMT35" s="116"/>
      <c r="CMU35" s="116"/>
      <c r="CMV35" s="116"/>
      <c r="CMW35" s="116"/>
      <c r="CMX35" s="116"/>
      <c r="CMY35" s="116"/>
      <c r="CMZ35" s="116"/>
      <c r="CNA35" s="116"/>
      <c r="CNB35" s="116"/>
      <c r="CNC35" s="116"/>
      <c r="CND35" s="116"/>
      <c r="CNE35" s="116"/>
      <c r="CNF35" s="116"/>
      <c r="CNG35" s="116"/>
      <c r="CNH35" s="116"/>
      <c r="CNI35" s="116"/>
      <c r="CNJ35" s="116"/>
      <c r="CNK35" s="116"/>
      <c r="CNL35" s="116"/>
      <c r="CNM35" s="116"/>
      <c r="CNN35" s="116"/>
      <c r="CNO35" s="116"/>
      <c r="CNP35" s="116"/>
      <c r="CNQ35" s="116"/>
      <c r="CNR35" s="116"/>
      <c r="CNS35" s="116"/>
      <c r="CNT35" s="116"/>
      <c r="CNU35" s="116"/>
      <c r="CNV35" s="116"/>
      <c r="CNW35" s="116"/>
      <c r="CNX35" s="116"/>
      <c r="CNY35" s="116"/>
      <c r="CNZ35" s="116"/>
      <c r="COA35" s="116"/>
      <c r="COB35" s="116"/>
      <c r="COC35" s="116"/>
      <c r="COD35" s="116"/>
      <c r="COE35" s="116"/>
      <c r="COF35" s="116"/>
      <c r="COG35" s="116"/>
      <c r="COH35" s="116"/>
      <c r="COI35" s="116"/>
      <c r="COJ35" s="116"/>
      <c r="COK35" s="116"/>
      <c r="COL35" s="116"/>
      <c r="COM35" s="116"/>
      <c r="CON35" s="116"/>
      <c r="COO35" s="116"/>
      <c r="COP35" s="116"/>
      <c r="COQ35" s="116"/>
      <c r="COR35" s="116"/>
      <c r="COS35" s="116"/>
      <c r="COT35" s="116"/>
      <c r="COU35" s="116"/>
      <c r="COV35" s="116"/>
      <c r="COW35" s="116"/>
      <c r="COX35" s="116"/>
      <c r="COY35" s="116"/>
      <c r="COZ35" s="116"/>
      <c r="CPA35" s="116"/>
      <c r="CPB35" s="116"/>
      <c r="CPC35" s="116"/>
      <c r="CPD35" s="116"/>
      <c r="CPE35" s="116"/>
      <c r="CPF35" s="116"/>
      <c r="CPG35" s="116"/>
      <c r="CPH35" s="116"/>
      <c r="CPI35" s="116"/>
      <c r="CPJ35" s="116"/>
      <c r="CPK35" s="116"/>
      <c r="CPL35" s="116"/>
      <c r="CPM35" s="116"/>
      <c r="CPN35" s="116"/>
      <c r="CPO35" s="116"/>
      <c r="CPP35" s="116"/>
      <c r="CPQ35" s="116"/>
      <c r="CPR35" s="116"/>
      <c r="CPS35" s="116"/>
      <c r="CPT35" s="116"/>
      <c r="CPU35" s="116"/>
      <c r="CPV35" s="116"/>
      <c r="CPW35" s="116"/>
      <c r="CPX35" s="116"/>
      <c r="CPY35" s="116"/>
      <c r="CPZ35" s="116"/>
      <c r="CQA35" s="116"/>
      <c r="CQB35" s="116"/>
      <c r="CQC35" s="116"/>
      <c r="CQD35" s="116"/>
      <c r="CQE35" s="116"/>
      <c r="CQF35" s="116"/>
      <c r="CQG35" s="116"/>
      <c r="CQH35" s="116"/>
      <c r="CQI35" s="116"/>
      <c r="CQJ35" s="116"/>
      <c r="CQK35" s="116"/>
      <c r="CQL35" s="116"/>
      <c r="CQM35" s="116"/>
      <c r="CQN35" s="116"/>
      <c r="CQO35" s="116"/>
      <c r="CQP35" s="116"/>
      <c r="CQQ35" s="116"/>
      <c r="CQR35" s="116"/>
      <c r="CQS35" s="116"/>
      <c r="CQT35" s="116"/>
      <c r="CQU35" s="116"/>
      <c r="CQV35" s="116"/>
      <c r="CQW35" s="116"/>
      <c r="CQX35" s="116"/>
      <c r="CQY35" s="116"/>
      <c r="CQZ35" s="116"/>
      <c r="CRA35" s="116"/>
      <c r="CRB35" s="116"/>
      <c r="CRC35" s="116"/>
      <c r="CRD35" s="116"/>
      <c r="CRE35" s="116"/>
      <c r="CRF35" s="116"/>
      <c r="CRG35" s="116"/>
      <c r="CRH35" s="116"/>
      <c r="CRI35" s="116"/>
      <c r="CRJ35" s="116"/>
      <c r="CRK35" s="116"/>
      <c r="CRL35" s="116"/>
      <c r="CRM35" s="116"/>
      <c r="CRN35" s="116"/>
      <c r="CRO35" s="116"/>
      <c r="CRP35" s="116"/>
      <c r="CRQ35" s="116"/>
      <c r="CRR35" s="116"/>
      <c r="CRS35" s="116"/>
      <c r="CRT35" s="116"/>
      <c r="CRU35" s="116"/>
      <c r="CRV35" s="116"/>
      <c r="CRW35" s="116"/>
      <c r="CRX35" s="116"/>
      <c r="CRY35" s="116"/>
      <c r="CRZ35" s="116"/>
      <c r="CSA35" s="116"/>
      <c r="CSB35" s="116"/>
      <c r="CSC35" s="116"/>
      <c r="CSD35" s="116"/>
      <c r="CSE35" s="116"/>
      <c r="CSF35" s="116"/>
      <c r="CSG35" s="116"/>
      <c r="CSH35" s="116"/>
      <c r="CSI35" s="116"/>
      <c r="CSJ35" s="116"/>
      <c r="CSK35" s="116"/>
      <c r="CSL35" s="116"/>
      <c r="CSM35" s="116"/>
      <c r="CSN35" s="116"/>
      <c r="CSO35" s="116"/>
      <c r="CSP35" s="116"/>
      <c r="CSQ35" s="116"/>
      <c r="CSR35" s="116"/>
      <c r="CSS35" s="116"/>
      <c r="CST35" s="116"/>
      <c r="CSU35" s="116"/>
      <c r="CSV35" s="116"/>
      <c r="CSW35" s="116"/>
      <c r="CSX35" s="116"/>
      <c r="CSY35" s="116"/>
      <c r="CSZ35" s="116"/>
      <c r="CTA35" s="116"/>
      <c r="CTB35" s="116"/>
      <c r="CTC35" s="116"/>
      <c r="CTD35" s="116"/>
      <c r="CTE35" s="116"/>
      <c r="CTF35" s="116"/>
      <c r="CTG35" s="116"/>
      <c r="CTH35" s="116"/>
      <c r="CTI35" s="116"/>
      <c r="CTJ35" s="116"/>
      <c r="CTK35" s="116"/>
      <c r="CTL35" s="116"/>
      <c r="CTM35" s="116"/>
      <c r="CTN35" s="116"/>
      <c r="CTO35" s="116"/>
      <c r="CTP35" s="116"/>
      <c r="CTQ35" s="116"/>
      <c r="CTR35" s="116"/>
      <c r="CTS35" s="116"/>
      <c r="CTT35" s="116"/>
      <c r="CTU35" s="116"/>
      <c r="CTV35" s="116"/>
      <c r="CTW35" s="116"/>
      <c r="CTX35" s="116"/>
      <c r="CTY35" s="116"/>
      <c r="CTZ35" s="116"/>
      <c r="CUA35" s="116"/>
      <c r="CUB35" s="116"/>
      <c r="CUC35" s="116"/>
      <c r="CUD35" s="116"/>
      <c r="CUE35" s="116"/>
      <c r="CUF35" s="116"/>
      <c r="CUG35" s="116"/>
      <c r="CUH35" s="116"/>
      <c r="CUI35" s="116"/>
      <c r="CUJ35" s="116"/>
      <c r="CUK35" s="116"/>
      <c r="CUL35" s="116"/>
      <c r="CUM35" s="116"/>
      <c r="CUN35" s="116"/>
      <c r="CUO35" s="116"/>
      <c r="CUP35" s="116"/>
      <c r="CUQ35" s="116"/>
      <c r="CUR35" s="116"/>
      <c r="CUS35" s="116"/>
      <c r="CUT35" s="116"/>
      <c r="CUU35" s="116"/>
      <c r="CUV35" s="116"/>
      <c r="CUW35" s="116"/>
      <c r="CUX35" s="116"/>
      <c r="CUY35" s="116"/>
      <c r="CUZ35" s="116"/>
      <c r="CVA35" s="116"/>
      <c r="CVB35" s="116"/>
      <c r="CVC35" s="116"/>
      <c r="CVD35" s="116"/>
      <c r="CVE35" s="116"/>
      <c r="CVF35" s="116"/>
      <c r="CVG35" s="116"/>
      <c r="CVH35" s="116"/>
      <c r="CVI35" s="116"/>
      <c r="CVJ35" s="116"/>
      <c r="CVK35" s="116"/>
      <c r="CVL35" s="116"/>
      <c r="CVM35" s="116"/>
      <c r="CVN35" s="116"/>
      <c r="CVO35" s="116"/>
      <c r="CVP35" s="116"/>
      <c r="CVQ35" s="116"/>
      <c r="CVR35" s="116"/>
      <c r="CVS35" s="116"/>
      <c r="CVT35" s="116"/>
      <c r="CVU35" s="116"/>
      <c r="CVV35" s="116"/>
      <c r="CVW35" s="116"/>
      <c r="CVX35" s="116"/>
      <c r="CVY35" s="116"/>
      <c r="CVZ35" s="116"/>
      <c r="CWA35" s="116"/>
      <c r="CWB35" s="116"/>
      <c r="CWC35" s="116"/>
      <c r="CWD35" s="116"/>
      <c r="CWE35" s="116"/>
      <c r="CWF35" s="116"/>
      <c r="CWG35" s="116"/>
      <c r="CWH35" s="116"/>
      <c r="CWI35" s="116"/>
      <c r="CWJ35" s="116"/>
      <c r="CWK35" s="116"/>
      <c r="CWL35" s="116"/>
      <c r="CWM35" s="116"/>
      <c r="CWN35" s="116"/>
      <c r="CWO35" s="116"/>
      <c r="CWP35" s="116"/>
      <c r="CWQ35" s="116"/>
      <c r="CWR35" s="116"/>
      <c r="CWS35" s="116"/>
      <c r="CWT35" s="116"/>
      <c r="CWU35" s="116"/>
      <c r="CWV35" s="116"/>
      <c r="CWW35" s="116"/>
      <c r="CWX35" s="116"/>
      <c r="CWY35" s="116"/>
      <c r="CWZ35" s="116"/>
      <c r="CXA35" s="116"/>
      <c r="CXB35" s="116"/>
      <c r="CXC35" s="116"/>
      <c r="CXD35" s="116"/>
      <c r="CXE35" s="116"/>
      <c r="CXF35" s="116"/>
      <c r="CXG35" s="116"/>
      <c r="CXH35" s="116"/>
      <c r="CXI35" s="116"/>
      <c r="CXJ35" s="116"/>
      <c r="CXK35" s="116"/>
      <c r="CXL35" s="116"/>
      <c r="CXM35" s="116"/>
      <c r="CXN35" s="116"/>
      <c r="CXO35" s="116"/>
      <c r="CXP35" s="116"/>
      <c r="CXQ35" s="116"/>
      <c r="CXR35" s="116"/>
      <c r="CXS35" s="116"/>
      <c r="CXT35" s="116"/>
      <c r="CXU35" s="116"/>
      <c r="CXV35" s="116"/>
      <c r="CXW35" s="116"/>
      <c r="CXX35" s="116"/>
      <c r="CXY35" s="116"/>
      <c r="CXZ35" s="116"/>
      <c r="CYA35" s="116"/>
      <c r="CYB35" s="116"/>
      <c r="CYC35" s="116"/>
      <c r="CYD35" s="116"/>
      <c r="CYE35" s="116"/>
      <c r="CYF35" s="116"/>
      <c r="CYG35" s="116"/>
      <c r="CYH35" s="116"/>
      <c r="CYI35" s="116"/>
      <c r="CYJ35" s="116"/>
      <c r="CYK35" s="116"/>
      <c r="CYL35" s="116"/>
      <c r="CYM35" s="116"/>
      <c r="CYN35" s="116"/>
      <c r="CYO35" s="116"/>
      <c r="CYP35" s="116"/>
      <c r="CYQ35" s="116"/>
      <c r="CYR35" s="116"/>
      <c r="CYS35" s="116"/>
      <c r="CYT35" s="116"/>
      <c r="CYU35" s="116"/>
      <c r="CYV35" s="116"/>
      <c r="CYW35" s="116"/>
      <c r="CYX35" s="116"/>
      <c r="CYY35" s="116"/>
      <c r="CYZ35" s="116"/>
      <c r="CZA35" s="116"/>
      <c r="CZB35" s="116"/>
      <c r="CZC35" s="116"/>
      <c r="CZD35" s="116"/>
      <c r="CZE35" s="116"/>
      <c r="CZF35" s="116"/>
      <c r="CZG35" s="116"/>
      <c r="CZH35" s="116"/>
      <c r="CZI35" s="116"/>
      <c r="CZJ35" s="116"/>
      <c r="CZK35" s="116"/>
      <c r="CZL35" s="116"/>
      <c r="CZM35" s="116"/>
      <c r="CZN35" s="116"/>
      <c r="CZO35" s="116"/>
      <c r="CZP35" s="116"/>
      <c r="CZQ35" s="116"/>
      <c r="CZR35" s="116"/>
      <c r="CZS35" s="116"/>
      <c r="CZT35" s="116"/>
      <c r="CZU35" s="116"/>
      <c r="CZV35" s="116"/>
      <c r="CZW35" s="116"/>
      <c r="CZX35" s="116"/>
      <c r="CZY35" s="116"/>
      <c r="CZZ35" s="116"/>
      <c r="DAA35" s="116"/>
      <c r="DAB35" s="116"/>
      <c r="DAC35" s="116"/>
      <c r="DAD35" s="116"/>
      <c r="DAE35" s="116"/>
      <c r="DAF35" s="116"/>
      <c r="DAG35" s="116"/>
      <c r="DAH35" s="116"/>
      <c r="DAI35" s="116"/>
      <c r="DAJ35" s="116"/>
      <c r="DAK35" s="116"/>
      <c r="DAL35" s="116"/>
      <c r="DAM35" s="116"/>
      <c r="DAN35" s="116"/>
      <c r="DAO35" s="116"/>
      <c r="DAP35" s="116"/>
      <c r="DAQ35" s="116"/>
      <c r="DAR35" s="116"/>
      <c r="DAS35" s="116"/>
      <c r="DAT35" s="116"/>
      <c r="DAU35" s="116"/>
      <c r="DAV35" s="116"/>
      <c r="DAW35" s="116"/>
      <c r="DAX35" s="116"/>
      <c r="DAY35" s="116"/>
      <c r="DAZ35" s="116"/>
      <c r="DBA35" s="116"/>
      <c r="DBB35" s="116"/>
      <c r="DBC35" s="116"/>
      <c r="DBD35" s="116"/>
      <c r="DBE35" s="116"/>
      <c r="DBF35" s="116"/>
      <c r="DBG35" s="116"/>
      <c r="DBH35" s="116"/>
      <c r="DBI35" s="116"/>
      <c r="DBJ35" s="116"/>
      <c r="DBK35" s="116"/>
      <c r="DBL35" s="116"/>
      <c r="DBM35" s="116"/>
      <c r="DBN35" s="116"/>
      <c r="DBO35" s="116"/>
      <c r="DBP35" s="116"/>
      <c r="DBQ35" s="116"/>
      <c r="DBR35" s="116"/>
      <c r="DBS35" s="116"/>
      <c r="DBT35" s="116"/>
      <c r="DBU35" s="116"/>
      <c r="DBV35" s="116"/>
      <c r="DBW35" s="116"/>
      <c r="DBX35" s="116"/>
      <c r="DBY35" s="116"/>
      <c r="DBZ35" s="116"/>
      <c r="DCA35" s="116"/>
      <c r="DCB35" s="116"/>
      <c r="DCC35" s="116"/>
      <c r="DCD35" s="116"/>
      <c r="DCE35" s="116"/>
      <c r="DCF35" s="116"/>
      <c r="DCG35" s="116"/>
      <c r="DCH35" s="116"/>
      <c r="DCI35" s="116"/>
      <c r="DCJ35" s="116"/>
      <c r="DCK35" s="116"/>
      <c r="DCL35" s="116"/>
      <c r="DCM35" s="116"/>
      <c r="DCN35" s="116"/>
      <c r="DCO35" s="116"/>
      <c r="DCP35" s="116"/>
      <c r="DCQ35" s="116"/>
      <c r="DCR35" s="116"/>
      <c r="DCS35" s="116"/>
      <c r="DCT35" s="116"/>
      <c r="DCU35" s="116"/>
      <c r="DCV35" s="116"/>
      <c r="DCW35" s="116"/>
      <c r="DCX35" s="116"/>
      <c r="DCY35" s="116"/>
      <c r="DCZ35" s="116"/>
      <c r="DDA35" s="116"/>
      <c r="DDB35" s="116"/>
      <c r="DDC35" s="116"/>
      <c r="DDD35" s="116"/>
      <c r="DDE35" s="116"/>
      <c r="DDF35" s="116"/>
      <c r="DDG35" s="116"/>
      <c r="DDH35" s="116"/>
      <c r="DDI35" s="116"/>
      <c r="DDJ35" s="116"/>
      <c r="DDK35" s="116"/>
      <c r="DDL35" s="116"/>
      <c r="DDM35" s="116"/>
      <c r="DDN35" s="116"/>
      <c r="DDO35" s="116"/>
      <c r="DDP35" s="116"/>
      <c r="DDQ35" s="116"/>
      <c r="DDR35" s="116"/>
      <c r="DDS35" s="116"/>
      <c r="DDT35" s="116"/>
      <c r="DDU35" s="116"/>
      <c r="DDV35" s="116"/>
      <c r="DDW35" s="116"/>
      <c r="DDX35" s="116"/>
      <c r="DDY35" s="116"/>
      <c r="DDZ35" s="116"/>
      <c r="DEA35" s="116"/>
      <c r="DEB35" s="116"/>
      <c r="DEC35" s="116"/>
      <c r="DED35" s="116"/>
      <c r="DEE35" s="116"/>
      <c r="DEF35" s="116"/>
      <c r="DEG35" s="116"/>
      <c r="DEH35" s="116"/>
      <c r="DEI35" s="116"/>
      <c r="DEJ35" s="116"/>
      <c r="DEK35" s="116"/>
      <c r="DEL35" s="116"/>
      <c r="DEM35" s="116"/>
      <c r="DEN35" s="116"/>
      <c r="DEO35" s="116"/>
      <c r="DEP35" s="116"/>
      <c r="DEQ35" s="116"/>
      <c r="DER35" s="116"/>
      <c r="DES35" s="116"/>
      <c r="DET35" s="116"/>
      <c r="DEU35" s="116"/>
      <c r="DEV35" s="116"/>
      <c r="DEW35" s="116"/>
      <c r="DEX35" s="116"/>
      <c r="DEY35" s="116"/>
      <c r="DEZ35" s="116"/>
      <c r="DFA35" s="116"/>
      <c r="DFB35" s="116"/>
      <c r="DFC35" s="116"/>
      <c r="DFD35" s="116"/>
      <c r="DFE35" s="116"/>
      <c r="DFF35" s="116"/>
      <c r="DFG35" s="116"/>
      <c r="DFH35" s="116"/>
      <c r="DFI35" s="116"/>
      <c r="DFJ35" s="116"/>
      <c r="DFK35" s="116"/>
      <c r="DFL35" s="116"/>
      <c r="DFM35" s="116"/>
      <c r="DFN35" s="116"/>
      <c r="DFO35" s="116"/>
      <c r="DFP35" s="116"/>
      <c r="DFQ35" s="116"/>
      <c r="DFR35" s="116"/>
      <c r="DFS35" s="116"/>
      <c r="DFT35" s="116"/>
      <c r="DFU35" s="116"/>
      <c r="DFV35" s="116"/>
      <c r="DFW35" s="116"/>
      <c r="DFX35" s="116"/>
      <c r="DFY35" s="116"/>
      <c r="DFZ35" s="116"/>
      <c r="DGA35" s="116"/>
      <c r="DGB35" s="116"/>
      <c r="DGC35" s="116"/>
      <c r="DGD35" s="116"/>
      <c r="DGE35" s="116"/>
      <c r="DGF35" s="116"/>
      <c r="DGG35" s="116"/>
      <c r="DGH35" s="116"/>
      <c r="DGI35" s="116"/>
      <c r="DGJ35" s="116"/>
      <c r="DGK35" s="116"/>
      <c r="DGL35" s="116"/>
      <c r="DGM35" s="116"/>
      <c r="DGN35" s="116"/>
      <c r="DGO35" s="116"/>
      <c r="DGP35" s="116"/>
      <c r="DGQ35" s="116"/>
      <c r="DGR35" s="116"/>
      <c r="DGS35" s="116"/>
      <c r="DGT35" s="116"/>
      <c r="DGU35" s="116"/>
      <c r="DGV35" s="116"/>
      <c r="DGW35" s="116"/>
      <c r="DGX35" s="116"/>
      <c r="DGY35" s="116"/>
      <c r="DGZ35" s="116"/>
      <c r="DHA35" s="116"/>
      <c r="DHB35" s="116"/>
      <c r="DHC35" s="116"/>
      <c r="DHD35" s="116"/>
      <c r="DHE35" s="116"/>
      <c r="DHF35" s="116"/>
      <c r="DHG35" s="116"/>
      <c r="DHH35" s="116"/>
      <c r="DHI35" s="116"/>
      <c r="DHJ35" s="116"/>
      <c r="DHK35" s="116"/>
      <c r="DHL35" s="116"/>
      <c r="DHM35" s="116"/>
      <c r="DHN35" s="116"/>
      <c r="DHO35" s="116"/>
      <c r="DHP35" s="116"/>
      <c r="DHQ35" s="116"/>
      <c r="DHR35" s="116"/>
      <c r="DHS35" s="116"/>
      <c r="DHT35" s="116"/>
      <c r="DHU35" s="116"/>
      <c r="DHV35" s="116"/>
      <c r="DHW35" s="116"/>
      <c r="DHX35" s="116"/>
      <c r="DHY35" s="116"/>
      <c r="DHZ35" s="116"/>
      <c r="DIA35" s="116"/>
      <c r="DIB35" s="116"/>
      <c r="DIC35" s="116"/>
      <c r="DID35" s="116"/>
      <c r="DIE35" s="116"/>
      <c r="DIF35" s="116"/>
      <c r="DIG35" s="116"/>
      <c r="DIH35" s="116"/>
      <c r="DII35" s="116"/>
      <c r="DIJ35" s="116"/>
      <c r="DIK35" s="116"/>
      <c r="DIL35" s="116"/>
      <c r="DIM35" s="116"/>
      <c r="DIN35" s="116"/>
      <c r="DIO35" s="116"/>
      <c r="DIP35" s="116"/>
      <c r="DIQ35" s="116"/>
      <c r="DIR35" s="116"/>
      <c r="DIS35" s="116"/>
      <c r="DIT35" s="116"/>
      <c r="DIU35" s="116"/>
      <c r="DIV35" s="116"/>
      <c r="DIW35" s="116"/>
      <c r="DIX35" s="116"/>
      <c r="DIY35" s="116"/>
      <c r="DIZ35" s="116"/>
      <c r="DJA35" s="116"/>
      <c r="DJB35" s="116"/>
      <c r="DJC35" s="116"/>
      <c r="DJD35" s="116"/>
      <c r="DJE35" s="116"/>
      <c r="DJF35" s="116"/>
      <c r="DJG35" s="116"/>
      <c r="DJH35" s="116"/>
      <c r="DJI35" s="116"/>
      <c r="DJJ35" s="116"/>
      <c r="DJK35" s="116"/>
      <c r="DJL35" s="116"/>
      <c r="DJM35" s="116"/>
      <c r="DJN35" s="116"/>
      <c r="DJO35" s="116"/>
      <c r="DJP35" s="116"/>
      <c r="DJQ35" s="116"/>
      <c r="DJR35" s="116"/>
      <c r="DJS35" s="116"/>
      <c r="DJT35" s="116"/>
      <c r="DJU35" s="116"/>
      <c r="DJV35" s="116"/>
      <c r="DJW35" s="116"/>
      <c r="DJX35" s="116"/>
      <c r="DJY35" s="116"/>
      <c r="DJZ35" s="116"/>
      <c r="DKA35" s="116"/>
      <c r="DKB35" s="116"/>
      <c r="DKC35" s="116"/>
      <c r="DKD35" s="116"/>
      <c r="DKE35" s="116"/>
      <c r="DKF35" s="116"/>
      <c r="DKG35" s="116"/>
      <c r="DKH35" s="116"/>
      <c r="DKI35" s="116"/>
      <c r="DKJ35" s="116"/>
      <c r="DKK35" s="116"/>
      <c r="DKL35" s="116"/>
      <c r="DKM35" s="116"/>
      <c r="DKN35" s="116"/>
      <c r="DKO35" s="116"/>
      <c r="DKP35" s="116"/>
      <c r="DKQ35" s="116"/>
      <c r="DKR35" s="116"/>
      <c r="DKS35" s="116"/>
      <c r="DKT35" s="116"/>
      <c r="DKU35" s="116"/>
      <c r="DKV35" s="116"/>
      <c r="DKW35" s="116"/>
      <c r="DKX35" s="116"/>
      <c r="DKY35" s="116"/>
      <c r="DKZ35" s="116"/>
      <c r="DLA35" s="116"/>
      <c r="DLB35" s="116"/>
      <c r="DLC35" s="116"/>
      <c r="DLD35" s="116"/>
      <c r="DLE35" s="116"/>
      <c r="DLF35" s="116"/>
      <c r="DLG35" s="116"/>
      <c r="DLH35" s="116"/>
      <c r="DLI35" s="116"/>
      <c r="DLJ35" s="116"/>
      <c r="DLK35" s="116"/>
      <c r="DLL35" s="116"/>
      <c r="DLM35" s="116"/>
      <c r="DLN35" s="116"/>
      <c r="DLO35" s="116"/>
      <c r="DLP35" s="116"/>
      <c r="DLQ35" s="116"/>
      <c r="DLR35" s="116"/>
      <c r="DLS35" s="116"/>
      <c r="DLT35" s="116"/>
      <c r="DLU35" s="116"/>
      <c r="DLV35" s="116"/>
      <c r="DLW35" s="116"/>
      <c r="DLX35" s="116"/>
      <c r="DLY35" s="116"/>
      <c r="DLZ35" s="116"/>
      <c r="DMA35" s="116"/>
      <c r="DMB35" s="116"/>
      <c r="DMC35" s="116"/>
      <c r="DMD35" s="116"/>
      <c r="DME35" s="116"/>
      <c r="DMF35" s="116"/>
      <c r="DMG35" s="116"/>
      <c r="DMH35" s="116"/>
      <c r="DMI35" s="116"/>
      <c r="DMJ35" s="116"/>
      <c r="DMK35" s="116"/>
      <c r="DML35" s="116"/>
      <c r="DMM35" s="116"/>
      <c r="DMN35" s="116"/>
      <c r="DMO35" s="116"/>
      <c r="DMP35" s="116"/>
      <c r="DMQ35" s="116"/>
      <c r="DMR35" s="116"/>
      <c r="DMS35" s="116"/>
      <c r="DMT35" s="116"/>
      <c r="DMU35" s="116"/>
      <c r="DMV35" s="116"/>
      <c r="DMW35" s="116"/>
      <c r="DMX35" s="116"/>
      <c r="DMY35" s="116"/>
      <c r="DMZ35" s="116"/>
      <c r="DNA35" s="116"/>
      <c r="DNB35" s="116"/>
      <c r="DNC35" s="116"/>
      <c r="DND35" s="116"/>
      <c r="DNE35" s="116"/>
      <c r="DNF35" s="116"/>
      <c r="DNG35" s="116"/>
      <c r="DNH35" s="116"/>
      <c r="DNI35" s="116"/>
      <c r="DNJ35" s="116"/>
      <c r="DNK35" s="116"/>
      <c r="DNL35" s="116"/>
      <c r="DNM35" s="116"/>
      <c r="DNN35" s="116"/>
      <c r="DNO35" s="116"/>
      <c r="DNP35" s="116"/>
      <c r="DNQ35" s="116"/>
      <c r="DNR35" s="116"/>
      <c r="DNS35" s="116"/>
      <c r="DNT35" s="116"/>
      <c r="DNU35" s="116"/>
      <c r="DNV35" s="116"/>
      <c r="DNW35" s="116"/>
      <c r="DNX35" s="116"/>
      <c r="DNY35" s="116"/>
      <c r="DNZ35" s="116"/>
      <c r="DOA35" s="116"/>
      <c r="DOB35" s="116"/>
      <c r="DOC35" s="116"/>
      <c r="DOD35" s="116"/>
      <c r="DOE35" s="116"/>
      <c r="DOF35" s="116"/>
      <c r="DOG35" s="116"/>
      <c r="DOH35" s="116"/>
      <c r="DOI35" s="116"/>
      <c r="DOJ35" s="116"/>
      <c r="DOK35" s="116"/>
      <c r="DOL35" s="116"/>
      <c r="DOM35" s="116"/>
      <c r="DON35" s="116"/>
      <c r="DOO35" s="116"/>
      <c r="DOP35" s="116"/>
      <c r="DOQ35" s="116"/>
      <c r="DOR35" s="116"/>
      <c r="DOS35" s="116"/>
      <c r="DOT35" s="116"/>
      <c r="DOU35" s="116"/>
      <c r="DOV35" s="116"/>
      <c r="DOW35" s="116"/>
      <c r="DOX35" s="116"/>
      <c r="DOY35" s="116"/>
      <c r="DOZ35" s="116"/>
      <c r="DPA35" s="116"/>
      <c r="DPB35" s="116"/>
      <c r="DPC35" s="116"/>
      <c r="DPD35" s="116"/>
      <c r="DPE35" s="116"/>
      <c r="DPF35" s="116"/>
      <c r="DPG35" s="116"/>
      <c r="DPH35" s="116"/>
      <c r="DPI35" s="116"/>
      <c r="DPJ35" s="116"/>
      <c r="DPK35" s="116"/>
      <c r="DPL35" s="116"/>
      <c r="DPM35" s="116"/>
      <c r="DPN35" s="116"/>
      <c r="DPO35" s="116"/>
      <c r="DPP35" s="116"/>
      <c r="DPQ35" s="116"/>
      <c r="DPR35" s="116"/>
      <c r="DPS35" s="116"/>
      <c r="DPT35" s="116"/>
      <c r="DPU35" s="116"/>
      <c r="DPV35" s="116"/>
      <c r="DPW35" s="116"/>
      <c r="DPX35" s="116"/>
      <c r="DPY35" s="116"/>
      <c r="DPZ35" s="116"/>
      <c r="DQA35" s="116"/>
      <c r="DQB35" s="116"/>
      <c r="DQC35" s="116"/>
      <c r="DQD35" s="116"/>
      <c r="DQE35" s="116"/>
      <c r="DQF35" s="116"/>
      <c r="DQG35" s="116"/>
      <c r="DQH35" s="116"/>
      <c r="DQI35" s="116"/>
      <c r="DQJ35" s="116"/>
      <c r="DQK35" s="116"/>
      <c r="DQL35" s="116"/>
      <c r="DQM35" s="116"/>
      <c r="DQN35" s="116"/>
      <c r="DQO35" s="116"/>
      <c r="DQP35" s="116"/>
      <c r="DQQ35" s="116"/>
      <c r="DQR35" s="116"/>
      <c r="DQS35" s="116"/>
      <c r="DQT35" s="116"/>
      <c r="DQU35" s="116"/>
      <c r="DQV35" s="116"/>
      <c r="DQW35" s="116"/>
      <c r="DQX35" s="116"/>
      <c r="DQY35" s="116"/>
      <c r="DQZ35" s="116"/>
      <c r="DRA35" s="116"/>
      <c r="DRB35" s="116"/>
      <c r="DRC35" s="116"/>
      <c r="DRD35" s="116"/>
      <c r="DRE35" s="116"/>
      <c r="DRF35" s="116"/>
      <c r="DRG35" s="116"/>
      <c r="DRH35" s="116"/>
      <c r="DRI35" s="116"/>
      <c r="DRJ35" s="116"/>
      <c r="DRK35" s="116"/>
      <c r="DRL35" s="116"/>
      <c r="DRM35" s="116"/>
      <c r="DRN35" s="116"/>
      <c r="DRO35" s="116"/>
      <c r="DRP35" s="116"/>
      <c r="DRQ35" s="116"/>
      <c r="DRR35" s="116"/>
      <c r="DRS35" s="116"/>
      <c r="DRT35" s="116"/>
      <c r="DRU35" s="116"/>
      <c r="DRV35" s="116"/>
      <c r="DRW35" s="116"/>
      <c r="DRX35" s="116"/>
      <c r="DRY35" s="116"/>
      <c r="DRZ35" s="116"/>
      <c r="DSA35" s="116"/>
      <c r="DSB35" s="116"/>
      <c r="DSC35" s="116"/>
      <c r="DSD35" s="116"/>
      <c r="DSE35" s="116"/>
      <c r="DSF35" s="116"/>
      <c r="DSG35" s="116"/>
      <c r="DSH35" s="116"/>
      <c r="DSI35" s="116"/>
      <c r="DSJ35" s="116"/>
      <c r="DSK35" s="116"/>
      <c r="DSL35" s="116"/>
      <c r="DSM35" s="116"/>
      <c r="DSN35" s="116"/>
      <c r="DSO35" s="116"/>
      <c r="DSP35" s="116"/>
      <c r="DSQ35" s="116"/>
      <c r="DSR35" s="116"/>
      <c r="DSS35" s="116"/>
      <c r="DST35" s="116"/>
      <c r="DSU35" s="116"/>
      <c r="DSV35" s="116"/>
      <c r="DSW35" s="116"/>
      <c r="DSX35" s="116"/>
      <c r="DSY35" s="116"/>
      <c r="DSZ35" s="116"/>
      <c r="DTA35" s="116"/>
      <c r="DTB35" s="116"/>
      <c r="DTC35" s="116"/>
      <c r="DTD35" s="116"/>
      <c r="DTE35" s="116"/>
      <c r="DTF35" s="116"/>
      <c r="DTG35" s="116"/>
      <c r="DTH35" s="116"/>
      <c r="DTI35" s="116"/>
      <c r="DTJ35" s="116"/>
      <c r="DTK35" s="116"/>
      <c r="DTL35" s="116"/>
      <c r="DTM35" s="116"/>
      <c r="DTN35" s="116"/>
      <c r="DTO35" s="116"/>
      <c r="DTP35" s="116"/>
      <c r="DTQ35" s="116"/>
      <c r="DTR35" s="116"/>
      <c r="DTS35" s="116"/>
      <c r="DTT35" s="116"/>
      <c r="DTU35" s="116"/>
      <c r="DTV35" s="116"/>
      <c r="DTW35" s="116"/>
      <c r="DTX35" s="116"/>
      <c r="DTY35" s="116"/>
      <c r="DTZ35" s="116"/>
      <c r="DUA35" s="116"/>
      <c r="DUB35" s="116"/>
      <c r="DUC35" s="116"/>
      <c r="DUD35" s="116"/>
      <c r="DUE35" s="116"/>
      <c r="DUF35" s="116"/>
      <c r="DUG35" s="116"/>
      <c r="DUH35" s="116"/>
      <c r="DUI35" s="116"/>
      <c r="DUJ35" s="116"/>
      <c r="DUK35" s="116"/>
      <c r="DUL35" s="116"/>
      <c r="DUM35" s="116"/>
      <c r="DUN35" s="116"/>
      <c r="DUO35" s="116"/>
      <c r="DUP35" s="116"/>
      <c r="DUQ35" s="116"/>
      <c r="DUR35" s="116"/>
      <c r="DUS35" s="116"/>
      <c r="DUT35" s="116"/>
      <c r="DUU35" s="116"/>
      <c r="DUV35" s="116"/>
      <c r="DUW35" s="116"/>
      <c r="DUX35" s="116"/>
      <c r="DUY35" s="116"/>
      <c r="DUZ35" s="116"/>
      <c r="DVA35" s="116"/>
      <c r="DVB35" s="116"/>
      <c r="DVC35" s="116"/>
      <c r="DVD35" s="116"/>
      <c r="DVE35" s="116"/>
      <c r="DVF35" s="116"/>
      <c r="DVG35" s="116"/>
      <c r="DVH35" s="116"/>
      <c r="DVI35" s="116"/>
      <c r="DVJ35" s="116"/>
      <c r="DVK35" s="116"/>
      <c r="DVL35" s="116"/>
      <c r="DVM35" s="116"/>
      <c r="DVN35" s="116"/>
      <c r="DVO35" s="116"/>
      <c r="DVP35" s="116"/>
      <c r="DVQ35" s="116"/>
      <c r="DVR35" s="116"/>
      <c r="DVS35" s="116"/>
      <c r="DVT35" s="116"/>
      <c r="DVU35" s="116"/>
      <c r="DVV35" s="116"/>
      <c r="DVW35" s="116"/>
      <c r="DVX35" s="116"/>
      <c r="DVY35" s="116"/>
      <c r="DVZ35" s="116"/>
      <c r="DWA35" s="116"/>
      <c r="DWB35" s="116"/>
      <c r="DWC35" s="116"/>
      <c r="DWD35" s="116"/>
      <c r="DWE35" s="116"/>
      <c r="DWF35" s="116"/>
      <c r="DWG35" s="116"/>
      <c r="DWH35" s="116"/>
      <c r="DWI35" s="116"/>
      <c r="DWJ35" s="116"/>
      <c r="DWK35" s="116"/>
      <c r="DWL35" s="116"/>
      <c r="DWM35" s="116"/>
      <c r="DWN35" s="116"/>
      <c r="DWO35" s="116"/>
      <c r="DWP35" s="116"/>
      <c r="DWQ35" s="116"/>
      <c r="DWR35" s="116"/>
      <c r="DWS35" s="116"/>
      <c r="DWT35" s="116"/>
      <c r="DWU35" s="116"/>
      <c r="DWV35" s="116"/>
      <c r="DWW35" s="116"/>
      <c r="DWX35" s="116"/>
      <c r="DWY35" s="116"/>
      <c r="DWZ35" s="116"/>
      <c r="DXA35" s="116"/>
      <c r="DXB35" s="116"/>
      <c r="DXC35" s="116"/>
      <c r="DXD35" s="116"/>
      <c r="DXE35" s="116"/>
      <c r="DXF35" s="116"/>
      <c r="DXG35" s="116"/>
      <c r="DXH35" s="116"/>
      <c r="DXI35" s="116"/>
      <c r="DXJ35" s="116"/>
      <c r="DXK35" s="116"/>
      <c r="DXL35" s="116"/>
      <c r="DXM35" s="116"/>
      <c r="DXN35" s="116"/>
      <c r="DXO35" s="116"/>
      <c r="DXP35" s="116"/>
      <c r="DXQ35" s="116"/>
      <c r="DXR35" s="116"/>
      <c r="DXS35" s="116"/>
      <c r="DXT35" s="116"/>
      <c r="DXU35" s="116"/>
      <c r="DXV35" s="116"/>
      <c r="DXW35" s="116"/>
      <c r="DXX35" s="116"/>
      <c r="DXY35" s="116"/>
      <c r="DXZ35" s="116"/>
      <c r="DYA35" s="116"/>
      <c r="DYB35" s="116"/>
      <c r="DYC35" s="116"/>
      <c r="DYD35" s="116"/>
      <c r="DYE35" s="116"/>
      <c r="DYF35" s="116"/>
      <c r="DYG35" s="116"/>
      <c r="DYH35" s="116"/>
      <c r="DYI35" s="116"/>
      <c r="DYJ35" s="116"/>
      <c r="DYK35" s="116"/>
      <c r="DYL35" s="116"/>
      <c r="DYM35" s="116"/>
      <c r="DYN35" s="116"/>
      <c r="DYO35" s="116"/>
      <c r="DYP35" s="116"/>
      <c r="DYQ35" s="116"/>
      <c r="DYR35" s="116"/>
      <c r="DYS35" s="116"/>
      <c r="DYT35" s="116"/>
      <c r="DYU35" s="116"/>
      <c r="DYV35" s="116"/>
      <c r="DYW35" s="116"/>
      <c r="DYX35" s="116"/>
      <c r="DYY35" s="116"/>
      <c r="DYZ35" s="116"/>
      <c r="DZA35" s="116"/>
      <c r="DZB35" s="116"/>
      <c r="DZC35" s="116"/>
      <c r="DZD35" s="116"/>
      <c r="DZE35" s="116"/>
      <c r="DZF35" s="116"/>
      <c r="DZG35" s="116"/>
      <c r="DZH35" s="116"/>
      <c r="DZI35" s="116"/>
      <c r="DZJ35" s="116"/>
      <c r="DZK35" s="116"/>
      <c r="DZL35" s="116"/>
      <c r="DZM35" s="116"/>
      <c r="DZN35" s="116"/>
      <c r="DZO35" s="116"/>
      <c r="DZP35" s="116"/>
      <c r="DZQ35" s="116"/>
      <c r="DZR35" s="116"/>
      <c r="DZS35" s="116"/>
      <c r="DZT35" s="116"/>
      <c r="DZU35" s="116"/>
      <c r="DZV35" s="116"/>
      <c r="DZW35" s="116"/>
      <c r="DZX35" s="116"/>
      <c r="DZY35" s="116"/>
      <c r="DZZ35" s="116"/>
      <c r="EAA35" s="116"/>
      <c r="EAB35" s="116"/>
      <c r="EAC35" s="116"/>
      <c r="EAD35" s="116"/>
      <c r="EAE35" s="116"/>
      <c r="EAF35" s="116"/>
      <c r="EAG35" s="116"/>
      <c r="EAH35" s="116"/>
      <c r="EAI35" s="116"/>
      <c r="EAJ35" s="116"/>
      <c r="EAK35" s="116"/>
      <c r="EAL35" s="116"/>
      <c r="EAM35" s="116"/>
      <c r="EAN35" s="116"/>
      <c r="EAO35" s="116"/>
      <c r="EAP35" s="116"/>
      <c r="EAQ35" s="116"/>
      <c r="EAR35" s="116"/>
      <c r="EAS35" s="116"/>
      <c r="EAT35" s="116"/>
      <c r="EAU35" s="116"/>
      <c r="EAV35" s="116"/>
      <c r="EAW35" s="116"/>
      <c r="EAX35" s="116"/>
      <c r="EAY35" s="116"/>
      <c r="EAZ35" s="116"/>
      <c r="EBA35" s="116"/>
      <c r="EBB35" s="116"/>
      <c r="EBC35" s="116"/>
      <c r="EBD35" s="116"/>
      <c r="EBE35" s="116"/>
      <c r="EBF35" s="116"/>
      <c r="EBG35" s="116"/>
      <c r="EBH35" s="116"/>
      <c r="EBI35" s="116"/>
      <c r="EBJ35" s="116"/>
      <c r="EBK35" s="116"/>
      <c r="EBL35" s="116"/>
      <c r="EBM35" s="116"/>
      <c r="EBN35" s="116"/>
      <c r="EBO35" s="116"/>
      <c r="EBP35" s="116"/>
      <c r="EBQ35" s="116"/>
      <c r="EBR35" s="116"/>
      <c r="EBS35" s="116"/>
      <c r="EBT35" s="116"/>
      <c r="EBU35" s="116"/>
      <c r="EBV35" s="116"/>
      <c r="EBW35" s="116"/>
      <c r="EBX35" s="116"/>
      <c r="EBY35" s="116"/>
      <c r="EBZ35" s="116"/>
      <c r="ECA35" s="116"/>
      <c r="ECB35" s="116"/>
      <c r="ECC35" s="116"/>
      <c r="ECD35" s="116"/>
      <c r="ECE35" s="116"/>
      <c r="ECF35" s="116"/>
      <c r="ECG35" s="116"/>
      <c r="ECH35" s="116"/>
      <c r="ECI35" s="116"/>
      <c r="ECJ35" s="116"/>
      <c r="ECK35" s="116"/>
      <c r="ECL35" s="116"/>
      <c r="ECM35" s="116"/>
      <c r="ECN35" s="116"/>
      <c r="ECO35" s="116"/>
      <c r="ECP35" s="116"/>
      <c r="ECQ35" s="116"/>
      <c r="ECR35" s="116"/>
      <c r="ECS35" s="116"/>
      <c r="ECT35" s="116"/>
      <c r="ECU35" s="116"/>
      <c r="ECV35" s="116"/>
      <c r="ECW35" s="116"/>
      <c r="ECX35" s="116"/>
      <c r="ECY35" s="116"/>
      <c r="ECZ35" s="116"/>
      <c r="EDA35" s="116"/>
      <c r="EDB35" s="116"/>
      <c r="EDC35" s="116"/>
      <c r="EDD35" s="116"/>
      <c r="EDE35" s="116"/>
      <c r="EDF35" s="116"/>
      <c r="EDG35" s="116"/>
      <c r="EDH35" s="116"/>
      <c r="EDI35" s="116"/>
      <c r="EDJ35" s="116"/>
      <c r="EDK35" s="116"/>
      <c r="EDL35" s="116"/>
      <c r="EDM35" s="116"/>
      <c r="EDN35" s="116"/>
      <c r="EDO35" s="116"/>
      <c r="EDP35" s="116"/>
      <c r="EDQ35" s="116"/>
      <c r="EDR35" s="116"/>
      <c r="EDS35" s="116"/>
      <c r="EDT35" s="116"/>
      <c r="EDU35" s="116"/>
      <c r="EDV35" s="116"/>
      <c r="EDW35" s="116"/>
      <c r="EDX35" s="116"/>
      <c r="EDY35" s="116"/>
      <c r="EDZ35" s="116"/>
      <c r="EEA35" s="116"/>
      <c r="EEB35" s="116"/>
      <c r="EEC35" s="116"/>
      <c r="EED35" s="116"/>
      <c r="EEE35" s="116"/>
      <c r="EEF35" s="116"/>
      <c r="EEG35" s="116"/>
      <c r="EEH35" s="116"/>
      <c r="EEI35" s="116"/>
      <c r="EEJ35" s="116"/>
      <c r="EEK35" s="116"/>
      <c r="EEL35" s="116"/>
      <c r="EEM35" s="116"/>
      <c r="EEN35" s="116"/>
      <c r="EEO35" s="116"/>
      <c r="EEP35" s="116"/>
      <c r="EEQ35" s="116"/>
      <c r="EER35" s="116"/>
      <c r="EES35" s="116"/>
      <c r="EET35" s="116"/>
      <c r="EEU35" s="116"/>
      <c r="EEV35" s="116"/>
      <c r="EEW35" s="116"/>
      <c r="EEX35" s="116"/>
      <c r="EEY35" s="116"/>
      <c r="EEZ35" s="116"/>
      <c r="EFA35" s="116"/>
      <c r="EFB35" s="116"/>
      <c r="EFC35" s="116"/>
      <c r="EFD35" s="116"/>
      <c r="EFE35" s="116"/>
      <c r="EFF35" s="116"/>
      <c r="EFG35" s="116"/>
      <c r="EFH35" s="116"/>
      <c r="EFI35" s="116"/>
      <c r="EFJ35" s="116"/>
      <c r="EFK35" s="116"/>
      <c r="EFL35" s="116"/>
      <c r="EFM35" s="116"/>
      <c r="EFN35" s="116"/>
      <c r="EFO35" s="116"/>
      <c r="EFP35" s="116"/>
      <c r="EFQ35" s="116"/>
      <c r="EFR35" s="116"/>
      <c r="EFS35" s="116"/>
      <c r="EFT35" s="116"/>
      <c r="EFU35" s="116"/>
      <c r="EFV35" s="116"/>
      <c r="EFW35" s="116"/>
      <c r="EFX35" s="116"/>
      <c r="EFY35" s="116"/>
      <c r="EFZ35" s="116"/>
      <c r="EGA35" s="116"/>
      <c r="EGB35" s="116"/>
      <c r="EGC35" s="116"/>
      <c r="EGD35" s="116"/>
      <c r="EGE35" s="116"/>
      <c r="EGF35" s="116"/>
      <c r="EGG35" s="116"/>
      <c r="EGH35" s="116"/>
      <c r="EGI35" s="116"/>
      <c r="EGJ35" s="116"/>
      <c r="EGK35" s="116"/>
      <c r="EGL35" s="116"/>
      <c r="EGM35" s="116"/>
      <c r="EGN35" s="116"/>
      <c r="EGO35" s="116"/>
      <c r="EGP35" s="116"/>
      <c r="EGQ35" s="116"/>
      <c r="EGR35" s="116"/>
      <c r="EGS35" s="116"/>
      <c r="EGT35" s="116"/>
      <c r="EGU35" s="116"/>
      <c r="EGV35" s="116"/>
      <c r="EGW35" s="116"/>
      <c r="EGX35" s="116"/>
      <c r="EGY35" s="116"/>
      <c r="EGZ35" s="116"/>
      <c r="EHA35" s="116"/>
      <c r="EHB35" s="116"/>
      <c r="EHC35" s="116"/>
      <c r="EHD35" s="116"/>
      <c r="EHE35" s="116"/>
      <c r="EHF35" s="116"/>
      <c r="EHG35" s="116"/>
      <c r="EHH35" s="116"/>
      <c r="EHI35" s="116"/>
      <c r="EHJ35" s="116"/>
      <c r="EHK35" s="116"/>
      <c r="EHL35" s="116"/>
      <c r="EHM35" s="116"/>
      <c r="EHN35" s="116"/>
      <c r="EHO35" s="116"/>
      <c r="EHP35" s="116"/>
      <c r="EHQ35" s="116"/>
      <c r="EHR35" s="116"/>
      <c r="EHS35" s="116"/>
      <c r="EHT35" s="116"/>
      <c r="EHU35" s="116"/>
      <c r="EHV35" s="116"/>
      <c r="EHW35" s="116"/>
      <c r="EHX35" s="116"/>
      <c r="EHY35" s="116"/>
      <c r="EHZ35" s="116"/>
      <c r="EIA35" s="116"/>
      <c r="EIB35" s="116"/>
      <c r="EIC35" s="116"/>
      <c r="EID35" s="116"/>
      <c r="EIE35" s="116"/>
      <c r="EIF35" s="116"/>
      <c r="EIG35" s="116"/>
      <c r="EIH35" s="116"/>
      <c r="EII35" s="116"/>
      <c r="EIJ35" s="116"/>
      <c r="EIK35" s="116"/>
      <c r="EIL35" s="116"/>
      <c r="EIM35" s="116"/>
      <c r="EIN35" s="116"/>
      <c r="EIO35" s="116"/>
      <c r="EIP35" s="116"/>
      <c r="EIQ35" s="116"/>
      <c r="EIR35" s="116"/>
      <c r="EIS35" s="116"/>
      <c r="EIT35" s="116"/>
      <c r="EIU35" s="116"/>
      <c r="EIV35" s="116"/>
      <c r="EIW35" s="116"/>
      <c r="EIX35" s="116"/>
      <c r="EIY35" s="116"/>
      <c r="EIZ35" s="116"/>
      <c r="EJA35" s="116"/>
      <c r="EJB35" s="116"/>
      <c r="EJC35" s="116"/>
      <c r="EJD35" s="116"/>
      <c r="EJE35" s="116"/>
      <c r="EJF35" s="116"/>
      <c r="EJG35" s="116"/>
      <c r="EJH35" s="116"/>
      <c r="EJI35" s="116"/>
      <c r="EJJ35" s="116"/>
      <c r="EJK35" s="116"/>
      <c r="EJL35" s="116"/>
      <c r="EJM35" s="116"/>
      <c r="EJN35" s="116"/>
      <c r="EJO35" s="116"/>
      <c r="EJP35" s="116"/>
      <c r="EJQ35" s="116"/>
      <c r="EJR35" s="116"/>
      <c r="EJS35" s="116"/>
      <c r="EJT35" s="116"/>
      <c r="EJU35" s="116"/>
      <c r="EJV35" s="116"/>
      <c r="EJW35" s="116"/>
      <c r="EJX35" s="116"/>
      <c r="EJY35" s="116"/>
      <c r="EJZ35" s="116"/>
      <c r="EKA35" s="116"/>
      <c r="EKB35" s="116"/>
      <c r="EKC35" s="116"/>
      <c r="EKD35" s="116"/>
      <c r="EKE35" s="116"/>
      <c r="EKF35" s="116"/>
      <c r="EKG35" s="116"/>
      <c r="EKH35" s="116"/>
      <c r="EKI35" s="116"/>
      <c r="EKJ35" s="116"/>
      <c r="EKK35" s="116"/>
      <c r="EKL35" s="116"/>
      <c r="EKM35" s="116"/>
      <c r="EKN35" s="116"/>
      <c r="EKO35" s="116"/>
      <c r="EKP35" s="116"/>
      <c r="EKQ35" s="116"/>
      <c r="EKR35" s="116"/>
      <c r="EKS35" s="116"/>
      <c r="EKT35" s="116"/>
      <c r="EKU35" s="116"/>
      <c r="EKV35" s="116"/>
      <c r="EKW35" s="116"/>
      <c r="EKX35" s="116"/>
      <c r="EKY35" s="116"/>
      <c r="EKZ35" s="116"/>
      <c r="ELA35" s="116"/>
      <c r="ELB35" s="116"/>
      <c r="ELC35" s="116"/>
      <c r="ELD35" s="116"/>
      <c r="ELE35" s="116"/>
      <c r="ELF35" s="116"/>
      <c r="ELG35" s="116"/>
      <c r="ELH35" s="116"/>
      <c r="ELI35" s="116"/>
      <c r="ELJ35" s="116"/>
      <c r="ELK35" s="116"/>
      <c r="ELL35" s="116"/>
      <c r="ELM35" s="116"/>
      <c r="ELN35" s="116"/>
      <c r="ELO35" s="116"/>
      <c r="ELP35" s="116"/>
      <c r="ELQ35" s="116"/>
      <c r="ELR35" s="116"/>
      <c r="ELS35" s="116"/>
      <c r="ELT35" s="116"/>
      <c r="ELU35" s="116"/>
      <c r="ELV35" s="116"/>
      <c r="ELW35" s="116"/>
      <c r="ELX35" s="116"/>
      <c r="ELY35" s="116"/>
      <c r="ELZ35" s="116"/>
      <c r="EMA35" s="116"/>
      <c r="EMB35" s="116"/>
      <c r="EMC35" s="116"/>
      <c r="EMD35" s="116"/>
      <c r="EME35" s="116"/>
      <c r="EMF35" s="116"/>
      <c r="EMG35" s="116"/>
      <c r="EMH35" s="116"/>
      <c r="EMI35" s="116"/>
      <c r="EMJ35" s="116"/>
      <c r="EMK35" s="116"/>
      <c r="EML35" s="116"/>
      <c r="EMM35" s="116"/>
      <c r="EMN35" s="116"/>
      <c r="EMO35" s="116"/>
      <c r="EMP35" s="116"/>
      <c r="EMQ35" s="116"/>
      <c r="EMR35" s="116"/>
      <c r="EMS35" s="116"/>
      <c r="EMT35" s="116"/>
      <c r="EMU35" s="116"/>
      <c r="EMV35" s="116"/>
      <c r="EMW35" s="116"/>
      <c r="EMX35" s="116"/>
      <c r="EMY35" s="116"/>
      <c r="EMZ35" s="116"/>
      <c r="ENA35" s="116"/>
      <c r="ENB35" s="116"/>
      <c r="ENC35" s="116"/>
      <c r="END35" s="116"/>
      <c r="ENE35" s="116"/>
      <c r="ENF35" s="116"/>
      <c r="ENG35" s="116"/>
      <c r="ENH35" s="116"/>
      <c r="ENI35" s="116"/>
      <c r="ENJ35" s="116"/>
      <c r="ENK35" s="116"/>
      <c r="ENL35" s="116"/>
      <c r="ENM35" s="116"/>
      <c r="ENN35" s="116"/>
      <c r="ENO35" s="116"/>
      <c r="ENP35" s="116"/>
      <c r="ENQ35" s="116"/>
      <c r="ENR35" s="116"/>
      <c r="ENS35" s="116"/>
      <c r="ENT35" s="116"/>
      <c r="ENU35" s="116"/>
      <c r="ENV35" s="116"/>
      <c r="ENW35" s="116"/>
      <c r="ENX35" s="116"/>
      <c r="ENY35" s="116"/>
      <c r="ENZ35" s="116"/>
      <c r="EOA35" s="116"/>
      <c r="EOB35" s="116"/>
      <c r="EOC35" s="116"/>
      <c r="EOD35" s="116"/>
      <c r="EOE35" s="116"/>
      <c r="EOF35" s="116"/>
      <c r="EOG35" s="116"/>
      <c r="EOH35" s="116"/>
      <c r="EOI35" s="116"/>
      <c r="EOJ35" s="116"/>
      <c r="EOK35" s="116"/>
      <c r="EOL35" s="116"/>
      <c r="EOM35" s="116"/>
      <c r="EON35" s="116"/>
      <c r="EOO35" s="116"/>
      <c r="EOP35" s="116"/>
      <c r="EOQ35" s="116"/>
      <c r="EOR35" s="116"/>
      <c r="EOS35" s="116"/>
      <c r="EOT35" s="116"/>
      <c r="EOU35" s="116"/>
      <c r="EOV35" s="116"/>
      <c r="EOW35" s="116"/>
      <c r="EOX35" s="116"/>
      <c r="EOY35" s="116"/>
      <c r="EOZ35" s="116"/>
      <c r="EPA35" s="116"/>
      <c r="EPB35" s="116"/>
      <c r="EPC35" s="116"/>
      <c r="EPD35" s="116"/>
      <c r="EPE35" s="116"/>
      <c r="EPF35" s="116"/>
      <c r="EPG35" s="116"/>
      <c r="EPH35" s="116"/>
      <c r="EPI35" s="116"/>
      <c r="EPJ35" s="116"/>
      <c r="EPK35" s="116"/>
      <c r="EPL35" s="116"/>
      <c r="EPM35" s="116"/>
      <c r="EPN35" s="116"/>
      <c r="EPO35" s="116"/>
      <c r="EPP35" s="116"/>
      <c r="EPQ35" s="116"/>
      <c r="EPR35" s="116"/>
      <c r="EPS35" s="116"/>
      <c r="EPT35" s="116"/>
      <c r="EPU35" s="116"/>
      <c r="EPV35" s="116"/>
      <c r="EPW35" s="116"/>
      <c r="EPX35" s="116"/>
      <c r="EPY35" s="116"/>
      <c r="EPZ35" s="116"/>
      <c r="EQA35" s="116"/>
      <c r="EQB35" s="116"/>
      <c r="EQC35" s="116"/>
      <c r="EQD35" s="116"/>
      <c r="EQE35" s="116"/>
      <c r="EQF35" s="116"/>
      <c r="EQG35" s="116"/>
      <c r="EQH35" s="116"/>
      <c r="EQI35" s="116"/>
      <c r="EQJ35" s="116"/>
      <c r="EQK35" s="116"/>
      <c r="EQL35" s="116"/>
      <c r="EQM35" s="116"/>
      <c r="EQN35" s="116"/>
      <c r="EQO35" s="116"/>
      <c r="EQP35" s="116"/>
      <c r="EQQ35" s="116"/>
      <c r="EQR35" s="116"/>
      <c r="EQS35" s="116"/>
      <c r="EQT35" s="116"/>
      <c r="EQU35" s="116"/>
      <c r="EQV35" s="116"/>
      <c r="EQW35" s="116"/>
      <c r="EQX35" s="116"/>
      <c r="EQY35" s="116"/>
      <c r="EQZ35" s="116"/>
      <c r="ERA35" s="116"/>
      <c r="ERB35" s="116"/>
      <c r="ERC35" s="116"/>
      <c r="ERD35" s="116"/>
      <c r="ERE35" s="116"/>
      <c r="ERF35" s="116"/>
      <c r="ERG35" s="116"/>
      <c r="ERH35" s="116"/>
      <c r="ERI35" s="116"/>
      <c r="ERJ35" s="116"/>
      <c r="ERK35" s="116"/>
      <c r="ERL35" s="116"/>
      <c r="ERM35" s="116"/>
      <c r="ERN35" s="116"/>
      <c r="ERO35" s="116"/>
      <c r="ERP35" s="116"/>
      <c r="ERQ35" s="116"/>
      <c r="ERR35" s="116"/>
      <c r="ERS35" s="116"/>
      <c r="ERT35" s="116"/>
      <c r="ERU35" s="116"/>
      <c r="ERV35" s="116"/>
      <c r="ERW35" s="116"/>
      <c r="ERX35" s="116"/>
      <c r="ERY35" s="116"/>
      <c r="ERZ35" s="116"/>
      <c r="ESA35" s="116"/>
      <c r="ESB35" s="116"/>
      <c r="ESC35" s="116"/>
      <c r="ESD35" s="116"/>
      <c r="ESE35" s="116"/>
      <c r="ESF35" s="116"/>
      <c r="ESG35" s="116"/>
      <c r="ESH35" s="116"/>
      <c r="ESI35" s="116"/>
      <c r="ESJ35" s="116"/>
      <c r="ESK35" s="116"/>
      <c r="ESL35" s="116"/>
      <c r="ESM35" s="116"/>
      <c r="ESN35" s="116"/>
      <c r="ESO35" s="116"/>
      <c r="ESP35" s="116"/>
      <c r="ESQ35" s="116"/>
      <c r="ESR35" s="116"/>
      <c r="ESS35" s="116"/>
      <c r="EST35" s="116"/>
      <c r="ESU35" s="116"/>
      <c r="ESV35" s="116"/>
      <c r="ESW35" s="116"/>
      <c r="ESX35" s="116"/>
      <c r="ESY35" s="116"/>
      <c r="ESZ35" s="116"/>
      <c r="ETA35" s="116"/>
      <c r="ETB35" s="116"/>
      <c r="ETC35" s="116"/>
      <c r="ETD35" s="116"/>
      <c r="ETE35" s="116"/>
      <c r="ETF35" s="116"/>
      <c r="ETG35" s="116"/>
      <c r="ETH35" s="116"/>
      <c r="ETI35" s="116"/>
      <c r="ETJ35" s="116"/>
      <c r="ETK35" s="116"/>
      <c r="ETL35" s="116"/>
      <c r="ETM35" s="116"/>
      <c r="ETN35" s="116"/>
      <c r="ETO35" s="116"/>
      <c r="ETP35" s="116"/>
      <c r="ETQ35" s="116"/>
      <c r="ETR35" s="116"/>
      <c r="ETS35" s="116"/>
      <c r="ETT35" s="116"/>
      <c r="ETU35" s="116"/>
      <c r="ETV35" s="116"/>
      <c r="ETW35" s="116"/>
      <c r="ETX35" s="116"/>
      <c r="ETY35" s="116"/>
      <c r="ETZ35" s="116"/>
      <c r="EUA35" s="116"/>
      <c r="EUB35" s="116"/>
      <c r="EUC35" s="116"/>
      <c r="EUD35" s="116"/>
      <c r="EUE35" s="116"/>
      <c r="EUF35" s="116"/>
      <c r="EUG35" s="116"/>
      <c r="EUH35" s="116"/>
      <c r="EUI35" s="116"/>
      <c r="EUJ35" s="116"/>
      <c r="EUK35" s="116"/>
      <c r="EUL35" s="116"/>
      <c r="EUM35" s="116"/>
      <c r="EUN35" s="116"/>
      <c r="EUO35" s="116"/>
      <c r="EUP35" s="116"/>
      <c r="EUQ35" s="116"/>
      <c r="EUR35" s="116"/>
      <c r="EUS35" s="116"/>
      <c r="EUT35" s="116"/>
      <c r="EUU35" s="116"/>
      <c r="EUV35" s="116"/>
      <c r="EUW35" s="116"/>
      <c r="EUX35" s="116"/>
      <c r="EUY35" s="116"/>
      <c r="EUZ35" s="116"/>
      <c r="EVA35" s="116"/>
      <c r="EVB35" s="116"/>
      <c r="EVC35" s="116"/>
      <c r="EVD35" s="116"/>
      <c r="EVE35" s="116"/>
      <c r="EVF35" s="116"/>
      <c r="EVG35" s="116"/>
      <c r="EVH35" s="116"/>
      <c r="EVI35" s="116"/>
      <c r="EVJ35" s="116"/>
      <c r="EVK35" s="116"/>
      <c r="EVL35" s="116"/>
      <c r="EVM35" s="116"/>
      <c r="EVN35" s="116"/>
      <c r="EVO35" s="116"/>
      <c r="EVP35" s="116"/>
      <c r="EVQ35" s="116"/>
      <c r="EVR35" s="116"/>
      <c r="EVS35" s="116"/>
      <c r="EVT35" s="116"/>
      <c r="EVU35" s="116"/>
      <c r="EVV35" s="116"/>
      <c r="EVW35" s="116"/>
      <c r="EVX35" s="116"/>
      <c r="EVY35" s="116"/>
      <c r="EVZ35" s="116"/>
      <c r="EWA35" s="116"/>
      <c r="EWB35" s="116"/>
      <c r="EWC35" s="116"/>
      <c r="EWD35" s="116"/>
      <c r="EWE35" s="116"/>
      <c r="EWF35" s="116"/>
      <c r="EWG35" s="116"/>
      <c r="EWH35" s="116"/>
      <c r="EWI35" s="116"/>
      <c r="EWJ35" s="116"/>
      <c r="EWK35" s="116"/>
      <c r="EWL35" s="116"/>
      <c r="EWM35" s="116"/>
      <c r="EWN35" s="116"/>
      <c r="EWO35" s="116"/>
      <c r="EWP35" s="116"/>
      <c r="EWQ35" s="116"/>
      <c r="EWR35" s="116"/>
      <c r="EWS35" s="116"/>
      <c r="EWT35" s="116"/>
      <c r="EWU35" s="116"/>
      <c r="EWV35" s="116"/>
      <c r="EWW35" s="116"/>
      <c r="EWX35" s="116"/>
      <c r="EWY35" s="116"/>
      <c r="EWZ35" s="116"/>
      <c r="EXA35" s="116"/>
      <c r="EXB35" s="116"/>
      <c r="EXC35" s="116"/>
      <c r="EXD35" s="116"/>
      <c r="EXE35" s="116"/>
      <c r="EXF35" s="116"/>
      <c r="EXG35" s="116"/>
      <c r="EXH35" s="116"/>
      <c r="EXI35" s="116"/>
      <c r="EXJ35" s="116"/>
      <c r="EXK35" s="116"/>
      <c r="EXL35" s="116"/>
      <c r="EXM35" s="116"/>
      <c r="EXN35" s="116"/>
      <c r="EXO35" s="116"/>
      <c r="EXP35" s="116"/>
      <c r="EXQ35" s="116"/>
      <c r="EXR35" s="116"/>
      <c r="EXS35" s="116"/>
      <c r="EXT35" s="116"/>
      <c r="EXU35" s="116"/>
      <c r="EXV35" s="116"/>
      <c r="EXW35" s="116"/>
      <c r="EXX35" s="116"/>
      <c r="EXY35" s="116"/>
      <c r="EXZ35" s="116"/>
      <c r="EYA35" s="116"/>
      <c r="EYB35" s="116"/>
      <c r="EYC35" s="116"/>
      <c r="EYD35" s="116"/>
      <c r="EYE35" s="116"/>
      <c r="EYF35" s="116"/>
      <c r="EYG35" s="116"/>
      <c r="EYH35" s="116"/>
      <c r="EYI35" s="116"/>
      <c r="EYJ35" s="116"/>
      <c r="EYK35" s="116"/>
      <c r="EYL35" s="116"/>
      <c r="EYM35" s="116"/>
      <c r="EYN35" s="116"/>
      <c r="EYO35" s="116"/>
      <c r="EYP35" s="116"/>
      <c r="EYQ35" s="116"/>
      <c r="EYR35" s="116"/>
      <c r="EYS35" s="116"/>
      <c r="EYT35" s="116"/>
      <c r="EYU35" s="116"/>
      <c r="EYV35" s="116"/>
      <c r="EYW35" s="116"/>
      <c r="EYX35" s="116"/>
      <c r="EYY35" s="116"/>
      <c r="EYZ35" s="116"/>
      <c r="EZA35" s="116"/>
      <c r="EZB35" s="116"/>
      <c r="EZC35" s="116"/>
      <c r="EZD35" s="116"/>
      <c r="EZE35" s="116"/>
      <c r="EZF35" s="116"/>
      <c r="EZG35" s="116"/>
      <c r="EZH35" s="116"/>
      <c r="EZI35" s="116"/>
      <c r="EZJ35" s="116"/>
      <c r="EZK35" s="116"/>
      <c r="EZL35" s="116"/>
      <c r="EZM35" s="116"/>
      <c r="EZN35" s="116"/>
      <c r="EZO35" s="116"/>
      <c r="EZP35" s="116"/>
      <c r="EZQ35" s="116"/>
      <c r="EZR35" s="116"/>
      <c r="EZS35" s="116"/>
      <c r="EZT35" s="116"/>
      <c r="EZU35" s="116"/>
      <c r="EZV35" s="116"/>
      <c r="EZW35" s="116"/>
      <c r="EZX35" s="116"/>
      <c r="EZY35" s="116"/>
      <c r="EZZ35" s="116"/>
      <c r="FAA35" s="116"/>
      <c r="FAB35" s="116"/>
      <c r="FAC35" s="116"/>
      <c r="FAD35" s="116"/>
      <c r="FAE35" s="116"/>
      <c r="FAF35" s="116"/>
      <c r="FAG35" s="116"/>
      <c r="FAH35" s="116"/>
      <c r="FAI35" s="116"/>
      <c r="FAJ35" s="116"/>
      <c r="FAK35" s="116"/>
      <c r="FAL35" s="116"/>
      <c r="FAM35" s="116"/>
      <c r="FAN35" s="116"/>
      <c r="FAO35" s="116"/>
      <c r="FAP35" s="116"/>
      <c r="FAQ35" s="116"/>
      <c r="FAR35" s="116"/>
      <c r="FAS35" s="116"/>
      <c r="FAT35" s="116"/>
      <c r="FAU35" s="116"/>
      <c r="FAV35" s="116"/>
      <c r="FAW35" s="116"/>
      <c r="FAX35" s="116"/>
      <c r="FAY35" s="116"/>
      <c r="FAZ35" s="116"/>
      <c r="FBA35" s="116"/>
      <c r="FBB35" s="116"/>
      <c r="FBC35" s="116"/>
      <c r="FBD35" s="116"/>
      <c r="FBE35" s="116"/>
      <c r="FBF35" s="116"/>
      <c r="FBG35" s="116"/>
      <c r="FBH35" s="116"/>
      <c r="FBI35" s="116"/>
      <c r="FBJ35" s="116"/>
      <c r="FBK35" s="116"/>
      <c r="FBL35" s="116"/>
      <c r="FBM35" s="116"/>
      <c r="FBN35" s="116"/>
      <c r="FBO35" s="116"/>
      <c r="FBP35" s="116"/>
      <c r="FBQ35" s="116"/>
      <c r="FBR35" s="116"/>
      <c r="FBS35" s="116"/>
      <c r="FBT35" s="116"/>
      <c r="FBU35" s="116"/>
      <c r="FBV35" s="116"/>
      <c r="FBW35" s="116"/>
      <c r="FBX35" s="116"/>
      <c r="FBY35" s="116"/>
      <c r="FBZ35" s="116"/>
      <c r="FCA35" s="116"/>
      <c r="FCB35" s="116"/>
      <c r="FCC35" s="116"/>
      <c r="FCD35" s="116"/>
      <c r="FCE35" s="116"/>
      <c r="FCF35" s="116"/>
      <c r="FCG35" s="116"/>
      <c r="FCH35" s="116"/>
      <c r="FCI35" s="116"/>
      <c r="FCJ35" s="116"/>
      <c r="FCK35" s="116"/>
      <c r="FCL35" s="116"/>
      <c r="FCM35" s="116"/>
      <c r="FCN35" s="116"/>
      <c r="FCO35" s="116"/>
      <c r="FCP35" s="116"/>
      <c r="FCQ35" s="116"/>
      <c r="FCR35" s="116"/>
      <c r="FCS35" s="116"/>
      <c r="FCT35" s="116"/>
      <c r="FCU35" s="116"/>
      <c r="FCV35" s="116"/>
      <c r="FCW35" s="116"/>
      <c r="FCX35" s="116"/>
      <c r="FCY35" s="116"/>
      <c r="FCZ35" s="116"/>
      <c r="FDA35" s="116"/>
      <c r="FDB35" s="116"/>
      <c r="FDC35" s="116"/>
      <c r="FDD35" s="116"/>
      <c r="FDE35" s="116"/>
      <c r="FDF35" s="116"/>
      <c r="FDG35" s="116"/>
      <c r="FDH35" s="116"/>
      <c r="FDI35" s="116"/>
      <c r="FDJ35" s="116"/>
      <c r="FDK35" s="116"/>
      <c r="FDL35" s="116"/>
      <c r="FDM35" s="116"/>
      <c r="FDN35" s="116"/>
      <c r="FDO35" s="116"/>
      <c r="FDP35" s="116"/>
      <c r="FDQ35" s="116"/>
      <c r="FDR35" s="116"/>
      <c r="FDS35" s="116"/>
      <c r="FDT35" s="116"/>
      <c r="FDU35" s="116"/>
      <c r="FDV35" s="116"/>
      <c r="FDW35" s="116"/>
      <c r="FDX35" s="116"/>
      <c r="FDY35" s="116"/>
      <c r="FDZ35" s="116"/>
      <c r="FEA35" s="116"/>
      <c r="FEB35" s="116"/>
      <c r="FEC35" s="116"/>
      <c r="FED35" s="116"/>
      <c r="FEE35" s="116"/>
      <c r="FEF35" s="116"/>
      <c r="FEG35" s="116"/>
      <c r="FEH35" s="116"/>
      <c r="FEI35" s="116"/>
      <c r="FEJ35" s="116"/>
      <c r="FEK35" s="116"/>
      <c r="FEL35" s="116"/>
      <c r="FEM35" s="116"/>
      <c r="FEN35" s="116"/>
      <c r="FEO35" s="116"/>
      <c r="FEP35" s="116"/>
      <c r="FEQ35" s="116"/>
      <c r="FER35" s="116"/>
      <c r="FES35" s="116"/>
      <c r="FET35" s="116"/>
      <c r="FEU35" s="116"/>
      <c r="FEV35" s="116"/>
      <c r="FEW35" s="116"/>
      <c r="FEX35" s="116"/>
      <c r="FEY35" s="116"/>
      <c r="FEZ35" s="116"/>
      <c r="FFA35" s="116"/>
      <c r="FFB35" s="116"/>
      <c r="FFC35" s="116"/>
      <c r="FFD35" s="116"/>
      <c r="FFE35" s="116"/>
      <c r="FFF35" s="116"/>
      <c r="FFG35" s="116"/>
      <c r="FFH35" s="116"/>
      <c r="FFI35" s="116"/>
      <c r="FFJ35" s="116"/>
      <c r="FFK35" s="116"/>
      <c r="FFL35" s="116"/>
      <c r="FFM35" s="116"/>
      <c r="FFN35" s="116"/>
      <c r="FFO35" s="116"/>
      <c r="FFP35" s="116"/>
      <c r="FFQ35" s="116"/>
      <c r="FFR35" s="116"/>
      <c r="FFS35" s="116"/>
      <c r="FFT35" s="116"/>
      <c r="FFU35" s="116"/>
      <c r="FFV35" s="116"/>
      <c r="FFW35" s="116"/>
      <c r="FFX35" s="116"/>
      <c r="FFY35" s="116"/>
      <c r="FFZ35" s="116"/>
      <c r="FGA35" s="116"/>
      <c r="FGB35" s="116"/>
      <c r="FGC35" s="116"/>
      <c r="FGD35" s="116"/>
      <c r="FGE35" s="116"/>
      <c r="FGF35" s="116"/>
      <c r="FGG35" s="116"/>
      <c r="FGH35" s="116"/>
      <c r="FGI35" s="116"/>
      <c r="FGJ35" s="116"/>
      <c r="FGK35" s="116"/>
      <c r="FGL35" s="116"/>
      <c r="FGM35" s="116"/>
      <c r="FGN35" s="116"/>
      <c r="FGO35" s="116"/>
      <c r="FGP35" s="116"/>
      <c r="FGQ35" s="116"/>
      <c r="FGR35" s="116"/>
      <c r="FGS35" s="116"/>
      <c r="FGT35" s="116"/>
      <c r="FGU35" s="116"/>
      <c r="FGV35" s="116"/>
      <c r="FGW35" s="116"/>
      <c r="FGX35" s="116"/>
      <c r="FGY35" s="116"/>
      <c r="FGZ35" s="116"/>
      <c r="FHA35" s="116"/>
      <c r="FHB35" s="116"/>
      <c r="FHC35" s="116"/>
      <c r="FHD35" s="116"/>
      <c r="FHE35" s="116"/>
      <c r="FHF35" s="116"/>
      <c r="FHG35" s="116"/>
      <c r="FHH35" s="116"/>
      <c r="FHI35" s="116"/>
      <c r="FHJ35" s="116"/>
      <c r="FHK35" s="116"/>
      <c r="FHL35" s="116"/>
      <c r="FHM35" s="116"/>
      <c r="FHN35" s="116"/>
      <c r="FHO35" s="116"/>
      <c r="FHP35" s="116"/>
      <c r="FHQ35" s="116"/>
      <c r="FHR35" s="116"/>
      <c r="FHS35" s="116"/>
      <c r="FHT35" s="116"/>
      <c r="FHU35" s="116"/>
      <c r="FHV35" s="116"/>
      <c r="FHW35" s="116"/>
      <c r="FHX35" s="116"/>
      <c r="FHY35" s="116"/>
      <c r="FHZ35" s="116"/>
      <c r="FIA35" s="116"/>
      <c r="FIB35" s="116"/>
      <c r="FIC35" s="116"/>
      <c r="FID35" s="116"/>
      <c r="FIE35" s="116"/>
      <c r="FIF35" s="116"/>
      <c r="FIG35" s="116"/>
      <c r="FIH35" s="116"/>
      <c r="FII35" s="116"/>
      <c r="FIJ35" s="116"/>
      <c r="FIK35" s="116"/>
      <c r="FIL35" s="116"/>
      <c r="FIM35" s="116"/>
      <c r="FIN35" s="116"/>
      <c r="FIO35" s="116"/>
      <c r="FIP35" s="116"/>
      <c r="FIQ35" s="116"/>
      <c r="FIR35" s="116"/>
      <c r="FIS35" s="116"/>
      <c r="FIT35" s="116"/>
      <c r="FIU35" s="116"/>
      <c r="FIV35" s="116"/>
      <c r="FIW35" s="116"/>
      <c r="FIX35" s="116"/>
      <c r="FIY35" s="116"/>
      <c r="FIZ35" s="116"/>
      <c r="FJA35" s="116"/>
      <c r="FJB35" s="116"/>
      <c r="FJC35" s="116"/>
      <c r="FJD35" s="116"/>
      <c r="FJE35" s="116"/>
      <c r="FJF35" s="116"/>
      <c r="FJG35" s="116"/>
      <c r="FJH35" s="116"/>
      <c r="FJI35" s="116"/>
      <c r="FJJ35" s="116"/>
      <c r="FJK35" s="116"/>
      <c r="FJL35" s="116"/>
      <c r="FJM35" s="116"/>
      <c r="FJN35" s="116"/>
      <c r="FJO35" s="116"/>
      <c r="FJP35" s="116"/>
      <c r="FJQ35" s="116"/>
      <c r="FJR35" s="116"/>
      <c r="FJS35" s="116"/>
      <c r="FJT35" s="116"/>
      <c r="FJU35" s="116"/>
      <c r="FJV35" s="116"/>
      <c r="FJW35" s="116"/>
      <c r="FJX35" s="116"/>
      <c r="FJY35" s="116"/>
      <c r="FJZ35" s="116"/>
      <c r="FKA35" s="116"/>
      <c r="FKB35" s="116"/>
      <c r="FKC35" s="116"/>
      <c r="FKD35" s="116"/>
      <c r="FKE35" s="116"/>
      <c r="FKF35" s="116"/>
      <c r="FKG35" s="116"/>
      <c r="FKH35" s="116"/>
      <c r="FKI35" s="116"/>
      <c r="FKJ35" s="116"/>
      <c r="FKK35" s="116"/>
      <c r="FKL35" s="116"/>
      <c r="FKM35" s="116"/>
      <c r="FKN35" s="116"/>
      <c r="FKO35" s="116"/>
      <c r="FKP35" s="116"/>
      <c r="FKQ35" s="116"/>
      <c r="FKR35" s="116"/>
      <c r="FKS35" s="116"/>
      <c r="FKT35" s="116"/>
      <c r="FKU35" s="116"/>
      <c r="FKV35" s="116"/>
      <c r="FKW35" s="116"/>
      <c r="FKX35" s="116"/>
      <c r="FKY35" s="116"/>
      <c r="FKZ35" s="116"/>
      <c r="FLA35" s="116"/>
      <c r="FLB35" s="116"/>
      <c r="FLC35" s="116"/>
      <c r="FLD35" s="116"/>
      <c r="FLE35" s="116"/>
      <c r="FLF35" s="116"/>
      <c r="FLG35" s="116"/>
      <c r="FLH35" s="116"/>
      <c r="FLI35" s="116"/>
      <c r="FLJ35" s="116"/>
      <c r="FLK35" s="116"/>
      <c r="FLL35" s="116"/>
      <c r="FLM35" s="116"/>
      <c r="FLN35" s="116"/>
      <c r="FLO35" s="116"/>
      <c r="FLP35" s="116"/>
      <c r="FLQ35" s="116"/>
      <c r="FLR35" s="116"/>
      <c r="FLS35" s="116"/>
      <c r="FLT35" s="116"/>
      <c r="FLU35" s="116"/>
      <c r="FLV35" s="116"/>
      <c r="FLW35" s="116"/>
      <c r="FLX35" s="116"/>
      <c r="FLY35" s="116"/>
      <c r="FLZ35" s="116"/>
      <c r="FMA35" s="116"/>
      <c r="FMB35" s="116"/>
      <c r="FMC35" s="116"/>
      <c r="FMD35" s="116"/>
      <c r="FME35" s="116"/>
      <c r="FMF35" s="116"/>
      <c r="FMG35" s="116"/>
      <c r="FMH35" s="116"/>
      <c r="FMI35" s="116"/>
      <c r="FMJ35" s="116"/>
      <c r="FMK35" s="116"/>
      <c r="FML35" s="116"/>
      <c r="FMM35" s="116"/>
      <c r="FMN35" s="116"/>
      <c r="FMO35" s="116"/>
      <c r="FMP35" s="116"/>
      <c r="FMQ35" s="116"/>
      <c r="FMR35" s="116"/>
      <c r="FMS35" s="116"/>
      <c r="FMT35" s="116"/>
      <c r="FMU35" s="116"/>
      <c r="FMV35" s="116"/>
      <c r="FMW35" s="116"/>
      <c r="FMX35" s="116"/>
      <c r="FMY35" s="116"/>
      <c r="FMZ35" s="116"/>
      <c r="FNA35" s="116"/>
      <c r="FNB35" s="116"/>
      <c r="FNC35" s="116"/>
      <c r="FND35" s="116"/>
      <c r="FNE35" s="116"/>
      <c r="FNF35" s="116"/>
      <c r="FNG35" s="116"/>
      <c r="FNH35" s="116"/>
      <c r="FNI35" s="116"/>
      <c r="FNJ35" s="116"/>
      <c r="FNK35" s="116"/>
      <c r="FNL35" s="116"/>
      <c r="FNM35" s="116"/>
      <c r="FNN35" s="116"/>
      <c r="FNO35" s="116"/>
      <c r="FNP35" s="116"/>
      <c r="FNQ35" s="116"/>
      <c r="FNR35" s="116"/>
      <c r="FNS35" s="116"/>
      <c r="FNT35" s="116"/>
      <c r="FNU35" s="116"/>
      <c r="FNV35" s="116"/>
      <c r="FNW35" s="116"/>
      <c r="FNX35" s="116"/>
      <c r="FNY35" s="116"/>
      <c r="FNZ35" s="116"/>
      <c r="FOA35" s="116"/>
      <c r="FOB35" s="116"/>
      <c r="FOC35" s="116"/>
      <c r="FOD35" s="116"/>
      <c r="FOE35" s="116"/>
      <c r="FOF35" s="116"/>
      <c r="FOG35" s="116"/>
      <c r="FOH35" s="116"/>
      <c r="FOI35" s="116"/>
      <c r="FOJ35" s="116"/>
      <c r="FOK35" s="116"/>
      <c r="FOL35" s="116"/>
      <c r="FOM35" s="116"/>
      <c r="FON35" s="116"/>
      <c r="FOO35" s="116"/>
      <c r="FOP35" s="116"/>
      <c r="FOQ35" s="116"/>
      <c r="FOR35" s="116"/>
      <c r="FOS35" s="116"/>
      <c r="FOT35" s="116"/>
      <c r="FOU35" s="116"/>
      <c r="FOV35" s="116"/>
      <c r="FOW35" s="116"/>
      <c r="FOX35" s="116"/>
      <c r="FOY35" s="116"/>
      <c r="FOZ35" s="116"/>
      <c r="FPA35" s="116"/>
      <c r="FPB35" s="116"/>
      <c r="FPC35" s="116"/>
      <c r="FPD35" s="116"/>
      <c r="FPE35" s="116"/>
      <c r="FPF35" s="116"/>
      <c r="FPG35" s="116"/>
      <c r="FPH35" s="116"/>
      <c r="FPI35" s="116"/>
      <c r="FPJ35" s="116"/>
      <c r="FPK35" s="116"/>
      <c r="FPL35" s="116"/>
      <c r="FPM35" s="116"/>
      <c r="FPN35" s="116"/>
      <c r="FPO35" s="116"/>
      <c r="FPP35" s="116"/>
      <c r="FPQ35" s="116"/>
      <c r="FPR35" s="116"/>
      <c r="FPS35" s="116"/>
      <c r="FPT35" s="116"/>
      <c r="FPU35" s="116"/>
      <c r="FPV35" s="116"/>
      <c r="FPW35" s="116"/>
      <c r="FPX35" s="116"/>
      <c r="FPY35" s="116"/>
      <c r="FPZ35" s="116"/>
      <c r="FQA35" s="116"/>
      <c r="FQB35" s="116"/>
      <c r="FQC35" s="116"/>
      <c r="FQD35" s="116"/>
      <c r="FQE35" s="116"/>
      <c r="FQF35" s="116"/>
      <c r="FQG35" s="116"/>
      <c r="FQH35" s="116"/>
      <c r="FQI35" s="116"/>
      <c r="FQJ35" s="116"/>
      <c r="FQK35" s="116"/>
      <c r="FQL35" s="116"/>
      <c r="FQM35" s="116"/>
      <c r="FQN35" s="116"/>
      <c r="FQO35" s="116"/>
      <c r="FQP35" s="116"/>
      <c r="FQQ35" s="116"/>
      <c r="FQR35" s="116"/>
      <c r="FQS35" s="116"/>
      <c r="FQT35" s="116"/>
      <c r="FQU35" s="116"/>
      <c r="FQV35" s="116"/>
      <c r="FQW35" s="116"/>
      <c r="FQX35" s="116"/>
      <c r="FQY35" s="116"/>
      <c r="FQZ35" s="116"/>
      <c r="FRA35" s="116"/>
      <c r="FRB35" s="116"/>
      <c r="FRC35" s="116"/>
      <c r="FRD35" s="116"/>
      <c r="FRE35" s="116"/>
      <c r="FRF35" s="116"/>
      <c r="FRG35" s="116"/>
      <c r="FRH35" s="116"/>
      <c r="FRI35" s="116"/>
      <c r="FRJ35" s="116"/>
      <c r="FRK35" s="116"/>
      <c r="FRL35" s="116"/>
      <c r="FRM35" s="116"/>
      <c r="FRN35" s="116"/>
      <c r="FRO35" s="116"/>
      <c r="FRP35" s="116"/>
      <c r="FRQ35" s="116"/>
      <c r="FRR35" s="116"/>
      <c r="FRS35" s="116"/>
      <c r="FRT35" s="116"/>
      <c r="FRU35" s="116"/>
      <c r="FRV35" s="116"/>
      <c r="FRW35" s="116"/>
      <c r="FRX35" s="116"/>
      <c r="FRY35" s="116"/>
      <c r="FRZ35" s="116"/>
      <c r="FSA35" s="116"/>
      <c r="FSB35" s="116"/>
      <c r="FSC35" s="116"/>
      <c r="FSD35" s="116"/>
      <c r="FSE35" s="116"/>
      <c r="FSF35" s="116"/>
      <c r="FSG35" s="116"/>
      <c r="FSH35" s="116"/>
      <c r="FSI35" s="116"/>
      <c r="FSJ35" s="116"/>
      <c r="FSK35" s="116"/>
      <c r="FSL35" s="116"/>
      <c r="FSM35" s="116"/>
      <c r="FSN35" s="116"/>
      <c r="FSO35" s="116"/>
      <c r="FSP35" s="116"/>
      <c r="FSQ35" s="116"/>
      <c r="FSR35" s="116"/>
      <c r="FSS35" s="116"/>
      <c r="FST35" s="116"/>
      <c r="FSU35" s="116"/>
      <c r="FSV35" s="116"/>
      <c r="FSW35" s="116"/>
      <c r="FSX35" s="116"/>
      <c r="FSY35" s="116"/>
      <c r="FSZ35" s="116"/>
      <c r="FTA35" s="116"/>
      <c r="FTB35" s="116"/>
      <c r="FTC35" s="116"/>
      <c r="FTD35" s="116"/>
      <c r="FTE35" s="116"/>
      <c r="FTF35" s="116"/>
      <c r="FTG35" s="116"/>
      <c r="FTH35" s="116"/>
      <c r="FTI35" s="116"/>
      <c r="FTJ35" s="116"/>
      <c r="FTK35" s="116"/>
      <c r="FTL35" s="116"/>
      <c r="FTM35" s="116"/>
      <c r="FTN35" s="116"/>
      <c r="FTO35" s="116"/>
      <c r="FTP35" s="116"/>
      <c r="FTQ35" s="116"/>
      <c r="FTR35" s="116"/>
      <c r="FTS35" s="116"/>
      <c r="FTT35" s="116"/>
      <c r="FTU35" s="116"/>
      <c r="FTV35" s="116"/>
      <c r="FTW35" s="116"/>
      <c r="FTX35" s="116"/>
      <c r="FTY35" s="116"/>
      <c r="FTZ35" s="116"/>
      <c r="FUA35" s="116"/>
      <c r="FUB35" s="116"/>
      <c r="FUC35" s="116"/>
      <c r="FUD35" s="116"/>
      <c r="FUE35" s="116"/>
      <c r="FUF35" s="116"/>
      <c r="FUG35" s="116"/>
      <c r="FUH35" s="116"/>
      <c r="FUI35" s="116"/>
      <c r="FUJ35" s="116"/>
      <c r="FUK35" s="116"/>
      <c r="FUL35" s="116"/>
      <c r="FUM35" s="116"/>
      <c r="FUN35" s="116"/>
      <c r="FUO35" s="116"/>
      <c r="FUP35" s="116"/>
      <c r="FUQ35" s="116"/>
      <c r="FUR35" s="116"/>
      <c r="FUS35" s="116"/>
      <c r="FUT35" s="116"/>
      <c r="FUU35" s="116"/>
      <c r="FUV35" s="116"/>
      <c r="FUW35" s="116"/>
      <c r="FUX35" s="116"/>
      <c r="FUY35" s="116"/>
      <c r="FUZ35" s="116"/>
      <c r="FVA35" s="116"/>
      <c r="FVB35" s="116"/>
      <c r="FVC35" s="116"/>
      <c r="FVD35" s="116"/>
      <c r="FVE35" s="116"/>
      <c r="FVF35" s="116"/>
      <c r="FVG35" s="116"/>
      <c r="FVH35" s="116"/>
      <c r="FVI35" s="116"/>
      <c r="FVJ35" s="116"/>
      <c r="FVK35" s="116"/>
      <c r="FVL35" s="116"/>
      <c r="FVM35" s="116"/>
      <c r="FVN35" s="116"/>
      <c r="FVO35" s="116"/>
      <c r="FVP35" s="116"/>
      <c r="FVQ35" s="116"/>
      <c r="FVR35" s="116"/>
      <c r="FVS35" s="116"/>
      <c r="FVT35" s="116"/>
      <c r="FVU35" s="116"/>
      <c r="FVV35" s="116"/>
      <c r="FVW35" s="116"/>
      <c r="FVX35" s="116"/>
      <c r="FVY35" s="116"/>
      <c r="FVZ35" s="116"/>
      <c r="FWA35" s="116"/>
      <c r="FWB35" s="116"/>
      <c r="FWC35" s="116"/>
      <c r="FWD35" s="116"/>
      <c r="FWE35" s="116"/>
      <c r="FWF35" s="116"/>
      <c r="FWG35" s="116"/>
      <c r="FWH35" s="116"/>
      <c r="FWI35" s="116"/>
      <c r="FWJ35" s="116"/>
      <c r="FWK35" s="116"/>
      <c r="FWL35" s="116"/>
      <c r="FWM35" s="116"/>
      <c r="FWN35" s="116"/>
      <c r="FWO35" s="116"/>
      <c r="FWP35" s="116"/>
      <c r="FWQ35" s="116"/>
      <c r="FWR35" s="116"/>
      <c r="FWS35" s="116"/>
      <c r="FWT35" s="116"/>
      <c r="FWU35" s="116"/>
      <c r="FWV35" s="116"/>
      <c r="FWW35" s="116"/>
      <c r="FWX35" s="116"/>
      <c r="FWY35" s="116"/>
      <c r="FWZ35" s="116"/>
      <c r="FXA35" s="116"/>
      <c r="FXB35" s="116"/>
      <c r="FXC35" s="116"/>
      <c r="FXD35" s="116"/>
      <c r="FXE35" s="116"/>
      <c r="FXF35" s="116"/>
      <c r="FXG35" s="116"/>
      <c r="FXH35" s="116"/>
      <c r="FXI35" s="116"/>
      <c r="FXJ35" s="116"/>
      <c r="FXK35" s="116"/>
      <c r="FXL35" s="116"/>
      <c r="FXM35" s="116"/>
      <c r="FXN35" s="116"/>
      <c r="FXO35" s="116"/>
      <c r="FXP35" s="116"/>
      <c r="FXQ35" s="116"/>
      <c r="FXR35" s="116"/>
      <c r="FXS35" s="116"/>
      <c r="FXT35" s="116"/>
      <c r="FXU35" s="116"/>
      <c r="FXV35" s="116"/>
      <c r="FXW35" s="116"/>
      <c r="FXX35" s="116"/>
      <c r="FXY35" s="116"/>
      <c r="FXZ35" s="116"/>
      <c r="FYA35" s="116"/>
      <c r="FYB35" s="116"/>
      <c r="FYC35" s="116"/>
      <c r="FYD35" s="116"/>
      <c r="FYE35" s="116"/>
      <c r="FYF35" s="116"/>
      <c r="FYG35" s="116"/>
      <c r="FYH35" s="116"/>
      <c r="FYI35" s="116"/>
      <c r="FYJ35" s="116"/>
      <c r="FYK35" s="116"/>
      <c r="FYL35" s="116"/>
      <c r="FYM35" s="116"/>
      <c r="FYN35" s="116"/>
      <c r="FYO35" s="116"/>
      <c r="FYP35" s="116"/>
      <c r="FYQ35" s="116"/>
      <c r="FYR35" s="116"/>
      <c r="FYS35" s="116"/>
      <c r="FYT35" s="116"/>
      <c r="FYU35" s="116"/>
      <c r="FYV35" s="116"/>
      <c r="FYW35" s="116"/>
      <c r="FYX35" s="116"/>
      <c r="FYY35" s="116"/>
      <c r="FYZ35" s="116"/>
      <c r="FZA35" s="116"/>
      <c r="FZB35" s="116"/>
      <c r="FZC35" s="116"/>
      <c r="FZD35" s="116"/>
      <c r="FZE35" s="116"/>
      <c r="FZF35" s="116"/>
      <c r="FZG35" s="116"/>
      <c r="FZH35" s="116"/>
      <c r="FZI35" s="116"/>
      <c r="FZJ35" s="116"/>
      <c r="FZK35" s="116"/>
      <c r="FZL35" s="116"/>
      <c r="FZM35" s="116"/>
      <c r="FZN35" s="116"/>
      <c r="FZO35" s="116"/>
      <c r="FZP35" s="116"/>
      <c r="FZQ35" s="116"/>
      <c r="FZR35" s="116"/>
      <c r="FZS35" s="116"/>
      <c r="FZT35" s="116"/>
      <c r="FZU35" s="116"/>
      <c r="FZV35" s="116"/>
      <c r="FZW35" s="116"/>
      <c r="FZX35" s="116"/>
      <c r="FZY35" s="116"/>
      <c r="FZZ35" s="116"/>
      <c r="GAA35" s="116"/>
      <c r="GAB35" s="116"/>
      <c r="GAC35" s="116"/>
      <c r="GAD35" s="116"/>
      <c r="GAE35" s="116"/>
      <c r="GAF35" s="116"/>
      <c r="GAG35" s="116"/>
      <c r="GAH35" s="116"/>
      <c r="GAI35" s="116"/>
      <c r="GAJ35" s="116"/>
      <c r="GAK35" s="116"/>
      <c r="GAL35" s="116"/>
      <c r="GAM35" s="116"/>
      <c r="GAN35" s="116"/>
      <c r="GAO35" s="116"/>
      <c r="GAP35" s="116"/>
      <c r="GAQ35" s="116"/>
      <c r="GAR35" s="116"/>
      <c r="GAS35" s="116"/>
      <c r="GAT35" s="116"/>
      <c r="GAU35" s="116"/>
      <c r="GAV35" s="116"/>
      <c r="GAW35" s="116"/>
      <c r="GAX35" s="116"/>
      <c r="GAY35" s="116"/>
      <c r="GAZ35" s="116"/>
      <c r="GBA35" s="116"/>
      <c r="GBB35" s="116"/>
      <c r="GBC35" s="116"/>
      <c r="GBD35" s="116"/>
      <c r="GBE35" s="116"/>
      <c r="GBF35" s="116"/>
      <c r="GBG35" s="116"/>
      <c r="GBH35" s="116"/>
      <c r="GBI35" s="116"/>
      <c r="GBJ35" s="116"/>
      <c r="GBK35" s="116"/>
      <c r="GBL35" s="116"/>
      <c r="GBM35" s="116"/>
      <c r="GBN35" s="116"/>
      <c r="GBO35" s="116"/>
      <c r="GBP35" s="116"/>
      <c r="GBQ35" s="116"/>
      <c r="GBR35" s="116"/>
      <c r="GBS35" s="116"/>
      <c r="GBT35" s="116"/>
      <c r="GBU35" s="116"/>
      <c r="GBV35" s="116"/>
      <c r="GBW35" s="116"/>
      <c r="GBX35" s="116"/>
      <c r="GBY35" s="116"/>
      <c r="GBZ35" s="116"/>
      <c r="GCA35" s="116"/>
      <c r="GCB35" s="116"/>
      <c r="GCC35" s="116"/>
      <c r="GCD35" s="116"/>
      <c r="GCE35" s="116"/>
      <c r="GCF35" s="116"/>
      <c r="GCG35" s="116"/>
      <c r="GCH35" s="116"/>
      <c r="GCI35" s="116"/>
      <c r="GCJ35" s="116"/>
      <c r="GCK35" s="116"/>
      <c r="GCL35" s="116"/>
      <c r="GCM35" s="116"/>
      <c r="GCN35" s="116"/>
      <c r="GCO35" s="116"/>
      <c r="GCP35" s="116"/>
      <c r="GCQ35" s="116"/>
      <c r="GCR35" s="116"/>
      <c r="GCS35" s="116"/>
      <c r="GCT35" s="116"/>
      <c r="GCU35" s="116"/>
      <c r="GCV35" s="116"/>
      <c r="GCW35" s="116"/>
      <c r="GCX35" s="116"/>
      <c r="GCY35" s="116"/>
      <c r="GCZ35" s="116"/>
      <c r="GDA35" s="116"/>
      <c r="GDB35" s="116"/>
      <c r="GDC35" s="116"/>
      <c r="GDD35" s="116"/>
      <c r="GDE35" s="116"/>
      <c r="GDF35" s="116"/>
      <c r="GDG35" s="116"/>
      <c r="GDH35" s="116"/>
      <c r="GDI35" s="116"/>
      <c r="GDJ35" s="116"/>
      <c r="GDK35" s="116"/>
      <c r="GDL35" s="116"/>
      <c r="GDM35" s="116"/>
      <c r="GDN35" s="116"/>
      <c r="GDO35" s="116"/>
      <c r="GDP35" s="116"/>
      <c r="GDQ35" s="116"/>
      <c r="GDR35" s="116"/>
      <c r="GDS35" s="116"/>
      <c r="GDT35" s="116"/>
      <c r="GDU35" s="116"/>
      <c r="GDV35" s="116"/>
      <c r="GDW35" s="116"/>
      <c r="GDX35" s="116"/>
      <c r="GDY35" s="116"/>
      <c r="GDZ35" s="116"/>
      <c r="GEA35" s="116"/>
      <c r="GEB35" s="116"/>
      <c r="GEC35" s="116"/>
      <c r="GED35" s="116"/>
      <c r="GEE35" s="116"/>
      <c r="GEF35" s="116"/>
      <c r="GEG35" s="116"/>
      <c r="GEH35" s="116"/>
      <c r="GEI35" s="116"/>
      <c r="GEJ35" s="116"/>
      <c r="GEK35" s="116"/>
      <c r="GEL35" s="116"/>
      <c r="GEM35" s="116"/>
      <c r="GEN35" s="116"/>
      <c r="GEO35" s="116"/>
      <c r="GEP35" s="116"/>
      <c r="GEQ35" s="116"/>
      <c r="GER35" s="116"/>
      <c r="GES35" s="116"/>
      <c r="GET35" s="116"/>
      <c r="GEU35" s="116"/>
      <c r="GEV35" s="116"/>
      <c r="GEW35" s="116"/>
      <c r="GEX35" s="116"/>
      <c r="GEY35" s="116"/>
      <c r="GEZ35" s="116"/>
      <c r="GFA35" s="116"/>
      <c r="GFB35" s="116"/>
      <c r="GFC35" s="116"/>
      <c r="GFD35" s="116"/>
      <c r="GFE35" s="116"/>
      <c r="GFF35" s="116"/>
      <c r="GFG35" s="116"/>
      <c r="GFH35" s="116"/>
      <c r="GFI35" s="116"/>
      <c r="GFJ35" s="116"/>
      <c r="GFK35" s="116"/>
      <c r="GFL35" s="116"/>
      <c r="GFM35" s="116"/>
      <c r="GFN35" s="116"/>
      <c r="GFO35" s="116"/>
      <c r="GFP35" s="116"/>
      <c r="GFQ35" s="116"/>
      <c r="GFR35" s="116"/>
      <c r="GFS35" s="116"/>
      <c r="GFT35" s="116"/>
      <c r="GFU35" s="116"/>
      <c r="GFV35" s="116"/>
      <c r="GFW35" s="116"/>
      <c r="GFX35" s="116"/>
      <c r="GFY35" s="116"/>
      <c r="GFZ35" s="116"/>
      <c r="GGA35" s="116"/>
      <c r="GGB35" s="116"/>
      <c r="GGC35" s="116"/>
      <c r="GGD35" s="116"/>
      <c r="GGE35" s="116"/>
      <c r="GGF35" s="116"/>
      <c r="GGG35" s="116"/>
      <c r="GGH35" s="116"/>
      <c r="GGI35" s="116"/>
      <c r="GGJ35" s="116"/>
      <c r="GGK35" s="116"/>
      <c r="GGL35" s="116"/>
      <c r="GGM35" s="116"/>
      <c r="GGN35" s="116"/>
      <c r="GGO35" s="116"/>
      <c r="GGP35" s="116"/>
      <c r="GGQ35" s="116"/>
      <c r="GGR35" s="116"/>
      <c r="GGS35" s="116"/>
      <c r="GGT35" s="116"/>
      <c r="GGU35" s="116"/>
      <c r="GGV35" s="116"/>
      <c r="GGW35" s="116"/>
      <c r="GGX35" s="116"/>
      <c r="GGY35" s="116"/>
      <c r="GGZ35" s="116"/>
      <c r="GHA35" s="116"/>
      <c r="GHB35" s="116"/>
      <c r="GHC35" s="116"/>
      <c r="GHD35" s="116"/>
      <c r="GHE35" s="116"/>
      <c r="GHF35" s="116"/>
      <c r="GHG35" s="116"/>
      <c r="GHH35" s="116"/>
      <c r="GHI35" s="116"/>
      <c r="GHJ35" s="116"/>
      <c r="GHK35" s="116"/>
      <c r="GHL35" s="116"/>
      <c r="GHM35" s="116"/>
      <c r="GHN35" s="116"/>
      <c r="GHO35" s="116"/>
      <c r="GHP35" s="116"/>
      <c r="GHQ35" s="116"/>
      <c r="GHR35" s="116"/>
      <c r="GHS35" s="116"/>
      <c r="GHT35" s="116"/>
      <c r="GHU35" s="116"/>
      <c r="GHV35" s="116"/>
      <c r="GHW35" s="116"/>
      <c r="GHX35" s="116"/>
      <c r="GHY35" s="116"/>
      <c r="GHZ35" s="116"/>
      <c r="GIA35" s="116"/>
      <c r="GIB35" s="116"/>
      <c r="GIC35" s="116"/>
      <c r="GID35" s="116"/>
      <c r="GIE35" s="116"/>
      <c r="GIF35" s="116"/>
      <c r="GIG35" s="116"/>
      <c r="GIH35" s="116"/>
      <c r="GII35" s="116"/>
      <c r="GIJ35" s="116"/>
      <c r="GIK35" s="116"/>
      <c r="GIL35" s="116"/>
      <c r="GIM35" s="116"/>
      <c r="GIN35" s="116"/>
      <c r="GIO35" s="116"/>
      <c r="GIP35" s="116"/>
      <c r="GIQ35" s="116"/>
      <c r="GIR35" s="116"/>
      <c r="GIS35" s="116"/>
      <c r="GIT35" s="116"/>
      <c r="GIU35" s="116"/>
      <c r="GIV35" s="116"/>
      <c r="GIW35" s="116"/>
      <c r="GIX35" s="116"/>
      <c r="GIY35" s="116"/>
      <c r="GIZ35" s="116"/>
      <c r="GJA35" s="116"/>
      <c r="GJB35" s="116"/>
      <c r="GJC35" s="116"/>
      <c r="GJD35" s="116"/>
      <c r="GJE35" s="116"/>
      <c r="GJF35" s="116"/>
      <c r="GJG35" s="116"/>
      <c r="GJH35" s="116"/>
      <c r="GJI35" s="116"/>
      <c r="GJJ35" s="116"/>
      <c r="GJK35" s="116"/>
      <c r="GJL35" s="116"/>
      <c r="GJM35" s="116"/>
      <c r="GJN35" s="116"/>
      <c r="GJO35" s="116"/>
      <c r="GJP35" s="116"/>
      <c r="GJQ35" s="116"/>
      <c r="GJR35" s="116"/>
      <c r="GJS35" s="116"/>
      <c r="GJT35" s="116"/>
      <c r="GJU35" s="116"/>
      <c r="GJV35" s="116"/>
      <c r="GJW35" s="116"/>
      <c r="GJX35" s="116"/>
      <c r="GJY35" s="116"/>
      <c r="GJZ35" s="116"/>
      <c r="GKA35" s="116"/>
      <c r="GKB35" s="116"/>
      <c r="GKC35" s="116"/>
      <c r="GKD35" s="116"/>
      <c r="GKE35" s="116"/>
      <c r="GKF35" s="116"/>
      <c r="GKG35" s="116"/>
      <c r="GKH35" s="116"/>
      <c r="GKI35" s="116"/>
      <c r="GKJ35" s="116"/>
      <c r="GKK35" s="116"/>
      <c r="GKL35" s="116"/>
      <c r="GKM35" s="116"/>
      <c r="GKN35" s="116"/>
      <c r="GKO35" s="116"/>
      <c r="GKP35" s="116"/>
      <c r="GKQ35" s="116"/>
      <c r="GKR35" s="116"/>
      <c r="GKS35" s="116"/>
      <c r="GKT35" s="116"/>
      <c r="GKU35" s="116"/>
      <c r="GKV35" s="116"/>
      <c r="GKW35" s="116"/>
      <c r="GKX35" s="116"/>
      <c r="GKY35" s="116"/>
      <c r="GKZ35" s="116"/>
      <c r="GLA35" s="116"/>
      <c r="GLB35" s="116"/>
      <c r="GLC35" s="116"/>
      <c r="GLD35" s="116"/>
      <c r="GLE35" s="116"/>
      <c r="GLF35" s="116"/>
      <c r="GLG35" s="116"/>
      <c r="GLH35" s="116"/>
      <c r="GLI35" s="116"/>
      <c r="GLJ35" s="116"/>
      <c r="GLK35" s="116"/>
      <c r="GLL35" s="116"/>
      <c r="GLM35" s="116"/>
      <c r="GLN35" s="116"/>
      <c r="GLO35" s="116"/>
      <c r="GLP35" s="116"/>
      <c r="GLQ35" s="116"/>
      <c r="GLR35" s="116"/>
      <c r="GLS35" s="116"/>
      <c r="GLT35" s="116"/>
      <c r="GLU35" s="116"/>
      <c r="GLV35" s="116"/>
      <c r="GLW35" s="116"/>
      <c r="GLX35" s="116"/>
      <c r="GLY35" s="116"/>
      <c r="GLZ35" s="116"/>
      <c r="GMA35" s="116"/>
      <c r="GMB35" s="116"/>
      <c r="GMC35" s="116"/>
      <c r="GMD35" s="116"/>
      <c r="GME35" s="116"/>
      <c r="GMF35" s="116"/>
      <c r="GMG35" s="116"/>
      <c r="GMH35" s="116"/>
      <c r="GMI35" s="116"/>
      <c r="GMJ35" s="116"/>
      <c r="GMK35" s="116"/>
      <c r="GML35" s="116"/>
      <c r="GMM35" s="116"/>
      <c r="GMN35" s="116"/>
      <c r="GMO35" s="116"/>
      <c r="GMP35" s="116"/>
      <c r="GMQ35" s="116"/>
      <c r="GMR35" s="116"/>
      <c r="GMS35" s="116"/>
      <c r="GMT35" s="116"/>
      <c r="GMU35" s="116"/>
      <c r="GMV35" s="116"/>
      <c r="GMW35" s="116"/>
      <c r="GMX35" s="116"/>
      <c r="GMY35" s="116"/>
      <c r="GMZ35" s="116"/>
      <c r="GNA35" s="116"/>
      <c r="GNB35" s="116"/>
      <c r="GNC35" s="116"/>
      <c r="GND35" s="116"/>
      <c r="GNE35" s="116"/>
      <c r="GNF35" s="116"/>
      <c r="GNG35" s="116"/>
      <c r="GNH35" s="116"/>
      <c r="GNI35" s="116"/>
      <c r="GNJ35" s="116"/>
      <c r="GNK35" s="116"/>
      <c r="GNL35" s="116"/>
      <c r="GNM35" s="116"/>
      <c r="GNN35" s="116"/>
      <c r="GNO35" s="116"/>
      <c r="GNP35" s="116"/>
      <c r="GNQ35" s="116"/>
      <c r="GNR35" s="116"/>
      <c r="GNS35" s="116"/>
      <c r="GNT35" s="116"/>
      <c r="GNU35" s="116"/>
      <c r="GNV35" s="116"/>
      <c r="GNW35" s="116"/>
      <c r="GNX35" s="116"/>
      <c r="GNY35" s="116"/>
      <c r="GNZ35" s="116"/>
      <c r="GOA35" s="116"/>
      <c r="GOB35" s="116"/>
      <c r="GOC35" s="116"/>
      <c r="GOD35" s="116"/>
      <c r="GOE35" s="116"/>
      <c r="GOF35" s="116"/>
      <c r="GOG35" s="116"/>
      <c r="GOH35" s="116"/>
      <c r="GOI35" s="116"/>
      <c r="GOJ35" s="116"/>
      <c r="GOK35" s="116"/>
      <c r="GOL35" s="116"/>
      <c r="GOM35" s="116"/>
      <c r="GON35" s="116"/>
      <c r="GOO35" s="116"/>
      <c r="GOP35" s="116"/>
      <c r="GOQ35" s="116"/>
      <c r="GOR35" s="116"/>
      <c r="GOS35" s="116"/>
      <c r="GOT35" s="116"/>
      <c r="GOU35" s="116"/>
      <c r="GOV35" s="116"/>
      <c r="GOW35" s="116"/>
      <c r="GOX35" s="116"/>
      <c r="GOY35" s="116"/>
      <c r="GOZ35" s="116"/>
      <c r="GPA35" s="116"/>
      <c r="GPB35" s="116"/>
      <c r="GPC35" s="116"/>
      <c r="GPD35" s="116"/>
      <c r="GPE35" s="116"/>
      <c r="GPF35" s="116"/>
      <c r="GPG35" s="116"/>
      <c r="GPH35" s="116"/>
      <c r="GPI35" s="116"/>
      <c r="GPJ35" s="116"/>
      <c r="GPK35" s="116"/>
      <c r="GPL35" s="116"/>
      <c r="GPM35" s="116"/>
      <c r="GPN35" s="116"/>
      <c r="GPO35" s="116"/>
      <c r="GPP35" s="116"/>
      <c r="GPQ35" s="116"/>
      <c r="GPR35" s="116"/>
      <c r="GPS35" s="116"/>
      <c r="GPT35" s="116"/>
      <c r="GPU35" s="116"/>
      <c r="GPV35" s="116"/>
      <c r="GPW35" s="116"/>
      <c r="GPX35" s="116"/>
      <c r="GPY35" s="116"/>
      <c r="GPZ35" s="116"/>
      <c r="GQA35" s="116"/>
      <c r="GQB35" s="116"/>
      <c r="GQC35" s="116"/>
      <c r="GQD35" s="116"/>
      <c r="GQE35" s="116"/>
      <c r="GQF35" s="116"/>
      <c r="GQG35" s="116"/>
      <c r="GQH35" s="116"/>
      <c r="GQI35" s="116"/>
      <c r="GQJ35" s="116"/>
      <c r="GQK35" s="116"/>
      <c r="GQL35" s="116"/>
      <c r="GQM35" s="116"/>
      <c r="GQN35" s="116"/>
      <c r="GQO35" s="116"/>
      <c r="GQP35" s="116"/>
      <c r="GQQ35" s="116"/>
      <c r="GQR35" s="116"/>
      <c r="GQS35" s="116"/>
      <c r="GQT35" s="116"/>
      <c r="GQU35" s="116"/>
      <c r="GQV35" s="116"/>
      <c r="GQW35" s="116"/>
      <c r="GQX35" s="116"/>
      <c r="GQY35" s="116"/>
      <c r="GQZ35" s="116"/>
      <c r="GRA35" s="116"/>
      <c r="GRB35" s="116"/>
      <c r="GRC35" s="116"/>
      <c r="GRD35" s="116"/>
      <c r="GRE35" s="116"/>
      <c r="GRF35" s="116"/>
      <c r="GRG35" s="116"/>
      <c r="GRH35" s="116"/>
      <c r="GRI35" s="116"/>
      <c r="GRJ35" s="116"/>
      <c r="GRK35" s="116"/>
      <c r="GRL35" s="116"/>
      <c r="GRM35" s="116"/>
      <c r="GRN35" s="116"/>
      <c r="GRO35" s="116"/>
      <c r="GRP35" s="116"/>
      <c r="GRQ35" s="116"/>
      <c r="GRR35" s="116"/>
      <c r="GRS35" s="116"/>
      <c r="GRT35" s="116"/>
      <c r="GRU35" s="116"/>
      <c r="GRV35" s="116"/>
      <c r="GRW35" s="116"/>
      <c r="GRX35" s="116"/>
      <c r="GRY35" s="116"/>
      <c r="GRZ35" s="116"/>
      <c r="GSA35" s="116"/>
      <c r="GSB35" s="116"/>
      <c r="GSC35" s="116"/>
      <c r="GSD35" s="116"/>
      <c r="GSE35" s="116"/>
      <c r="GSF35" s="116"/>
      <c r="GSG35" s="116"/>
      <c r="GSH35" s="116"/>
      <c r="GSI35" s="116"/>
      <c r="GSJ35" s="116"/>
      <c r="GSK35" s="116"/>
      <c r="GSL35" s="116"/>
      <c r="GSM35" s="116"/>
      <c r="GSN35" s="116"/>
      <c r="GSO35" s="116"/>
      <c r="GSP35" s="116"/>
      <c r="GSQ35" s="116"/>
      <c r="GSR35" s="116"/>
      <c r="GSS35" s="116"/>
      <c r="GST35" s="116"/>
      <c r="GSU35" s="116"/>
      <c r="GSV35" s="116"/>
      <c r="GSW35" s="116"/>
      <c r="GSX35" s="116"/>
      <c r="GSY35" s="116"/>
      <c r="GSZ35" s="116"/>
      <c r="GTA35" s="116"/>
      <c r="GTB35" s="116"/>
      <c r="GTC35" s="116"/>
      <c r="GTD35" s="116"/>
      <c r="GTE35" s="116"/>
      <c r="GTF35" s="116"/>
      <c r="GTG35" s="116"/>
      <c r="GTH35" s="116"/>
      <c r="GTI35" s="116"/>
      <c r="GTJ35" s="116"/>
      <c r="GTK35" s="116"/>
      <c r="GTL35" s="116"/>
      <c r="GTM35" s="116"/>
      <c r="GTN35" s="116"/>
      <c r="GTO35" s="116"/>
      <c r="GTP35" s="116"/>
      <c r="GTQ35" s="116"/>
      <c r="GTR35" s="116"/>
      <c r="GTS35" s="116"/>
      <c r="GTT35" s="116"/>
      <c r="GTU35" s="116"/>
      <c r="GTV35" s="116"/>
      <c r="GTW35" s="116"/>
      <c r="GTX35" s="116"/>
      <c r="GTY35" s="116"/>
      <c r="GTZ35" s="116"/>
      <c r="GUA35" s="116"/>
      <c r="GUB35" s="116"/>
      <c r="GUC35" s="116"/>
      <c r="GUD35" s="116"/>
      <c r="GUE35" s="116"/>
      <c r="GUF35" s="116"/>
      <c r="GUG35" s="116"/>
      <c r="GUH35" s="116"/>
      <c r="GUI35" s="116"/>
      <c r="GUJ35" s="116"/>
      <c r="GUK35" s="116"/>
      <c r="GUL35" s="116"/>
      <c r="GUM35" s="116"/>
      <c r="GUN35" s="116"/>
      <c r="GUO35" s="116"/>
      <c r="GUP35" s="116"/>
      <c r="GUQ35" s="116"/>
      <c r="GUR35" s="116"/>
      <c r="GUS35" s="116"/>
      <c r="GUT35" s="116"/>
      <c r="GUU35" s="116"/>
      <c r="GUV35" s="116"/>
      <c r="GUW35" s="116"/>
      <c r="GUX35" s="116"/>
      <c r="GUY35" s="116"/>
      <c r="GUZ35" s="116"/>
      <c r="GVA35" s="116"/>
      <c r="GVB35" s="116"/>
      <c r="GVC35" s="116"/>
      <c r="GVD35" s="116"/>
      <c r="GVE35" s="116"/>
      <c r="GVF35" s="116"/>
      <c r="GVG35" s="116"/>
      <c r="GVH35" s="116"/>
      <c r="GVI35" s="116"/>
      <c r="GVJ35" s="116"/>
      <c r="GVK35" s="116"/>
      <c r="GVL35" s="116"/>
      <c r="GVM35" s="116"/>
      <c r="GVN35" s="116"/>
      <c r="GVO35" s="116"/>
      <c r="GVP35" s="116"/>
      <c r="GVQ35" s="116"/>
      <c r="GVR35" s="116"/>
      <c r="GVS35" s="116"/>
      <c r="GVT35" s="116"/>
      <c r="GVU35" s="116"/>
      <c r="GVV35" s="116"/>
      <c r="GVW35" s="116"/>
      <c r="GVX35" s="116"/>
      <c r="GVY35" s="116"/>
      <c r="GVZ35" s="116"/>
      <c r="GWA35" s="116"/>
      <c r="GWB35" s="116"/>
      <c r="GWC35" s="116"/>
      <c r="GWD35" s="116"/>
      <c r="GWE35" s="116"/>
      <c r="GWF35" s="116"/>
      <c r="GWG35" s="116"/>
      <c r="GWH35" s="116"/>
      <c r="GWI35" s="116"/>
      <c r="GWJ35" s="116"/>
      <c r="GWK35" s="116"/>
      <c r="GWL35" s="116"/>
      <c r="GWM35" s="116"/>
      <c r="GWN35" s="116"/>
      <c r="GWO35" s="116"/>
      <c r="GWP35" s="116"/>
      <c r="GWQ35" s="116"/>
      <c r="GWR35" s="116"/>
      <c r="GWS35" s="116"/>
      <c r="GWT35" s="116"/>
      <c r="GWU35" s="116"/>
      <c r="GWV35" s="116"/>
      <c r="GWW35" s="116"/>
      <c r="GWX35" s="116"/>
      <c r="GWY35" s="116"/>
      <c r="GWZ35" s="116"/>
      <c r="GXA35" s="116"/>
      <c r="GXB35" s="116"/>
      <c r="GXC35" s="116"/>
      <c r="GXD35" s="116"/>
      <c r="GXE35" s="116"/>
      <c r="GXF35" s="116"/>
      <c r="GXG35" s="116"/>
      <c r="GXH35" s="116"/>
      <c r="GXI35" s="116"/>
      <c r="GXJ35" s="116"/>
      <c r="GXK35" s="116"/>
      <c r="GXL35" s="116"/>
      <c r="GXM35" s="116"/>
      <c r="GXN35" s="116"/>
      <c r="GXO35" s="116"/>
      <c r="GXP35" s="116"/>
      <c r="GXQ35" s="116"/>
      <c r="GXR35" s="116"/>
      <c r="GXS35" s="116"/>
      <c r="GXT35" s="116"/>
      <c r="GXU35" s="116"/>
      <c r="GXV35" s="116"/>
      <c r="GXW35" s="116"/>
      <c r="GXX35" s="116"/>
      <c r="GXY35" s="116"/>
      <c r="GXZ35" s="116"/>
      <c r="GYA35" s="116"/>
      <c r="GYB35" s="116"/>
      <c r="GYC35" s="116"/>
      <c r="GYD35" s="116"/>
      <c r="GYE35" s="116"/>
      <c r="GYF35" s="116"/>
      <c r="GYG35" s="116"/>
      <c r="GYH35" s="116"/>
      <c r="GYI35" s="116"/>
      <c r="GYJ35" s="116"/>
      <c r="GYK35" s="116"/>
      <c r="GYL35" s="116"/>
      <c r="GYM35" s="116"/>
      <c r="GYN35" s="116"/>
      <c r="GYO35" s="116"/>
      <c r="GYP35" s="116"/>
      <c r="GYQ35" s="116"/>
      <c r="GYR35" s="116"/>
      <c r="GYS35" s="116"/>
      <c r="GYT35" s="116"/>
      <c r="GYU35" s="116"/>
      <c r="GYV35" s="116"/>
      <c r="GYW35" s="116"/>
      <c r="GYX35" s="116"/>
      <c r="GYY35" s="116"/>
      <c r="GYZ35" s="116"/>
      <c r="GZA35" s="116"/>
      <c r="GZB35" s="116"/>
      <c r="GZC35" s="116"/>
      <c r="GZD35" s="116"/>
      <c r="GZE35" s="116"/>
      <c r="GZF35" s="116"/>
      <c r="GZG35" s="116"/>
      <c r="GZH35" s="116"/>
      <c r="GZI35" s="116"/>
      <c r="GZJ35" s="116"/>
      <c r="GZK35" s="116"/>
      <c r="GZL35" s="116"/>
      <c r="GZM35" s="116"/>
      <c r="GZN35" s="116"/>
      <c r="GZO35" s="116"/>
      <c r="GZP35" s="116"/>
      <c r="GZQ35" s="116"/>
      <c r="GZR35" s="116"/>
      <c r="GZS35" s="116"/>
      <c r="GZT35" s="116"/>
      <c r="GZU35" s="116"/>
      <c r="GZV35" s="116"/>
      <c r="GZW35" s="116"/>
      <c r="GZX35" s="116"/>
      <c r="GZY35" s="116"/>
      <c r="GZZ35" s="116"/>
      <c r="HAA35" s="116"/>
      <c r="HAB35" s="116"/>
      <c r="HAC35" s="116"/>
      <c r="HAD35" s="116"/>
      <c r="HAE35" s="116"/>
      <c r="HAF35" s="116"/>
      <c r="HAG35" s="116"/>
      <c r="HAH35" s="116"/>
      <c r="HAI35" s="116"/>
      <c r="HAJ35" s="116"/>
      <c r="HAK35" s="116"/>
      <c r="HAL35" s="116"/>
      <c r="HAM35" s="116"/>
      <c r="HAN35" s="116"/>
      <c r="HAO35" s="116"/>
      <c r="HAP35" s="116"/>
      <c r="HAQ35" s="116"/>
      <c r="HAR35" s="116"/>
      <c r="HAS35" s="116"/>
      <c r="HAT35" s="116"/>
      <c r="HAU35" s="116"/>
      <c r="HAV35" s="116"/>
      <c r="HAW35" s="116"/>
      <c r="HAX35" s="116"/>
      <c r="HAY35" s="116"/>
      <c r="HAZ35" s="116"/>
      <c r="HBA35" s="116"/>
      <c r="HBB35" s="116"/>
      <c r="HBC35" s="116"/>
      <c r="HBD35" s="116"/>
      <c r="HBE35" s="116"/>
      <c r="HBF35" s="116"/>
      <c r="HBG35" s="116"/>
      <c r="HBH35" s="116"/>
      <c r="HBI35" s="116"/>
      <c r="HBJ35" s="116"/>
      <c r="HBK35" s="116"/>
      <c r="HBL35" s="116"/>
      <c r="HBM35" s="116"/>
      <c r="HBN35" s="116"/>
      <c r="HBO35" s="116"/>
      <c r="HBP35" s="116"/>
      <c r="HBQ35" s="116"/>
      <c r="HBR35" s="116"/>
      <c r="HBS35" s="116"/>
      <c r="HBT35" s="116"/>
      <c r="HBU35" s="116"/>
      <c r="HBV35" s="116"/>
      <c r="HBW35" s="116"/>
      <c r="HBX35" s="116"/>
      <c r="HBY35" s="116"/>
      <c r="HBZ35" s="116"/>
      <c r="HCA35" s="116"/>
      <c r="HCB35" s="116"/>
      <c r="HCC35" s="116"/>
      <c r="HCD35" s="116"/>
      <c r="HCE35" s="116"/>
      <c r="HCF35" s="116"/>
      <c r="HCG35" s="116"/>
      <c r="HCH35" s="116"/>
      <c r="HCI35" s="116"/>
      <c r="HCJ35" s="116"/>
      <c r="HCK35" s="116"/>
      <c r="HCL35" s="116"/>
      <c r="HCM35" s="116"/>
      <c r="HCN35" s="116"/>
      <c r="HCO35" s="116"/>
      <c r="HCP35" s="116"/>
      <c r="HCQ35" s="116"/>
      <c r="HCR35" s="116"/>
      <c r="HCS35" s="116"/>
      <c r="HCT35" s="116"/>
      <c r="HCU35" s="116"/>
      <c r="HCV35" s="116"/>
      <c r="HCW35" s="116"/>
      <c r="HCX35" s="116"/>
      <c r="HCY35" s="116"/>
      <c r="HCZ35" s="116"/>
      <c r="HDA35" s="116"/>
      <c r="HDB35" s="116"/>
      <c r="HDC35" s="116"/>
      <c r="HDD35" s="116"/>
      <c r="HDE35" s="116"/>
      <c r="HDF35" s="116"/>
      <c r="HDG35" s="116"/>
      <c r="HDH35" s="116"/>
      <c r="HDI35" s="116"/>
      <c r="HDJ35" s="116"/>
      <c r="HDK35" s="116"/>
      <c r="HDL35" s="116"/>
      <c r="HDM35" s="116"/>
      <c r="HDN35" s="116"/>
      <c r="HDO35" s="116"/>
      <c r="HDP35" s="116"/>
      <c r="HDQ35" s="116"/>
      <c r="HDR35" s="116"/>
      <c r="HDS35" s="116"/>
      <c r="HDT35" s="116"/>
      <c r="HDU35" s="116"/>
      <c r="HDV35" s="116"/>
      <c r="HDW35" s="116"/>
      <c r="HDX35" s="116"/>
      <c r="HDY35" s="116"/>
      <c r="HDZ35" s="116"/>
      <c r="HEA35" s="116"/>
      <c r="HEB35" s="116"/>
      <c r="HEC35" s="116"/>
      <c r="HED35" s="116"/>
      <c r="HEE35" s="116"/>
      <c r="HEF35" s="116"/>
      <c r="HEG35" s="116"/>
      <c r="HEH35" s="116"/>
      <c r="HEI35" s="116"/>
      <c r="HEJ35" s="116"/>
      <c r="HEK35" s="116"/>
      <c r="HEL35" s="116"/>
      <c r="HEM35" s="116"/>
      <c r="HEN35" s="116"/>
      <c r="HEO35" s="116"/>
      <c r="HEP35" s="116"/>
      <c r="HEQ35" s="116"/>
      <c r="HER35" s="116"/>
      <c r="HES35" s="116"/>
      <c r="HET35" s="116"/>
      <c r="HEU35" s="116"/>
      <c r="HEV35" s="116"/>
      <c r="HEW35" s="116"/>
      <c r="HEX35" s="116"/>
      <c r="HEY35" s="116"/>
      <c r="HEZ35" s="116"/>
      <c r="HFA35" s="116"/>
      <c r="HFB35" s="116"/>
      <c r="HFC35" s="116"/>
      <c r="HFD35" s="116"/>
      <c r="HFE35" s="116"/>
      <c r="HFF35" s="116"/>
      <c r="HFG35" s="116"/>
      <c r="HFH35" s="116"/>
      <c r="HFI35" s="116"/>
      <c r="HFJ35" s="116"/>
      <c r="HFK35" s="116"/>
      <c r="HFL35" s="116"/>
      <c r="HFM35" s="116"/>
      <c r="HFN35" s="116"/>
      <c r="HFO35" s="116"/>
      <c r="HFP35" s="116"/>
      <c r="HFQ35" s="116"/>
      <c r="HFR35" s="116"/>
      <c r="HFS35" s="116"/>
      <c r="HFT35" s="116"/>
      <c r="HFU35" s="116"/>
      <c r="HFV35" s="116"/>
      <c r="HFW35" s="116"/>
      <c r="HFX35" s="116"/>
      <c r="HFY35" s="116"/>
      <c r="HFZ35" s="116"/>
      <c r="HGA35" s="116"/>
      <c r="HGB35" s="116"/>
      <c r="HGC35" s="116"/>
      <c r="HGD35" s="116"/>
      <c r="HGE35" s="116"/>
      <c r="HGF35" s="116"/>
      <c r="HGG35" s="116"/>
      <c r="HGH35" s="116"/>
      <c r="HGI35" s="116"/>
      <c r="HGJ35" s="116"/>
      <c r="HGK35" s="116"/>
      <c r="HGL35" s="116"/>
      <c r="HGM35" s="116"/>
      <c r="HGN35" s="116"/>
      <c r="HGO35" s="116"/>
      <c r="HGP35" s="116"/>
      <c r="HGQ35" s="116"/>
      <c r="HGR35" s="116"/>
      <c r="HGS35" s="116"/>
      <c r="HGT35" s="116"/>
      <c r="HGU35" s="116"/>
      <c r="HGV35" s="116"/>
      <c r="HGW35" s="116"/>
      <c r="HGX35" s="116"/>
      <c r="HGY35" s="116"/>
      <c r="HGZ35" s="116"/>
      <c r="HHA35" s="116"/>
      <c r="HHB35" s="116"/>
      <c r="HHC35" s="116"/>
      <c r="HHD35" s="116"/>
      <c r="HHE35" s="116"/>
      <c r="HHF35" s="116"/>
      <c r="HHG35" s="116"/>
      <c r="HHH35" s="116"/>
      <c r="HHI35" s="116"/>
      <c r="HHJ35" s="116"/>
      <c r="HHK35" s="116"/>
      <c r="HHL35" s="116"/>
      <c r="HHM35" s="116"/>
      <c r="HHN35" s="116"/>
      <c r="HHO35" s="116"/>
      <c r="HHP35" s="116"/>
      <c r="HHQ35" s="116"/>
      <c r="HHR35" s="116"/>
      <c r="HHS35" s="116"/>
      <c r="HHT35" s="116"/>
      <c r="HHU35" s="116"/>
      <c r="HHV35" s="116"/>
      <c r="HHW35" s="116"/>
      <c r="HHX35" s="116"/>
      <c r="HHY35" s="116"/>
      <c r="HHZ35" s="116"/>
      <c r="HIA35" s="116"/>
      <c r="HIB35" s="116"/>
      <c r="HIC35" s="116"/>
      <c r="HID35" s="116"/>
      <c r="HIE35" s="116"/>
      <c r="HIF35" s="116"/>
      <c r="HIG35" s="116"/>
      <c r="HIH35" s="116"/>
      <c r="HII35" s="116"/>
      <c r="HIJ35" s="116"/>
      <c r="HIK35" s="116"/>
      <c r="HIL35" s="116"/>
      <c r="HIM35" s="116"/>
      <c r="HIN35" s="116"/>
      <c r="HIO35" s="116"/>
      <c r="HIP35" s="116"/>
      <c r="HIQ35" s="116"/>
      <c r="HIR35" s="116"/>
      <c r="HIS35" s="116"/>
      <c r="HIT35" s="116"/>
      <c r="HIU35" s="116"/>
      <c r="HIV35" s="116"/>
      <c r="HIW35" s="116"/>
      <c r="HIX35" s="116"/>
      <c r="HIY35" s="116"/>
      <c r="HIZ35" s="116"/>
      <c r="HJA35" s="116"/>
      <c r="HJB35" s="116"/>
      <c r="HJC35" s="116"/>
      <c r="HJD35" s="116"/>
      <c r="HJE35" s="116"/>
      <c r="HJF35" s="116"/>
      <c r="HJG35" s="116"/>
      <c r="HJH35" s="116"/>
      <c r="HJI35" s="116"/>
      <c r="HJJ35" s="116"/>
      <c r="HJK35" s="116"/>
      <c r="HJL35" s="116"/>
      <c r="HJM35" s="116"/>
      <c r="HJN35" s="116"/>
      <c r="HJO35" s="116"/>
      <c r="HJP35" s="116"/>
      <c r="HJQ35" s="116"/>
      <c r="HJR35" s="116"/>
      <c r="HJS35" s="116"/>
      <c r="HJT35" s="116"/>
      <c r="HJU35" s="116"/>
      <c r="HJV35" s="116"/>
      <c r="HJW35" s="116"/>
      <c r="HJX35" s="116"/>
      <c r="HJY35" s="116"/>
      <c r="HJZ35" s="116"/>
      <c r="HKA35" s="116"/>
      <c r="HKB35" s="116"/>
      <c r="HKC35" s="116"/>
      <c r="HKD35" s="116"/>
      <c r="HKE35" s="116"/>
      <c r="HKF35" s="116"/>
      <c r="HKG35" s="116"/>
      <c r="HKH35" s="116"/>
      <c r="HKI35" s="116"/>
      <c r="HKJ35" s="116"/>
      <c r="HKK35" s="116"/>
      <c r="HKL35" s="116"/>
      <c r="HKM35" s="116"/>
      <c r="HKN35" s="116"/>
      <c r="HKO35" s="116"/>
      <c r="HKP35" s="116"/>
      <c r="HKQ35" s="116"/>
      <c r="HKR35" s="116"/>
      <c r="HKS35" s="116"/>
      <c r="HKT35" s="116"/>
      <c r="HKU35" s="116"/>
      <c r="HKV35" s="116"/>
      <c r="HKW35" s="116"/>
      <c r="HKX35" s="116"/>
      <c r="HKY35" s="116"/>
      <c r="HKZ35" s="116"/>
      <c r="HLA35" s="116"/>
      <c r="HLB35" s="116"/>
      <c r="HLC35" s="116"/>
      <c r="HLD35" s="116"/>
      <c r="HLE35" s="116"/>
      <c r="HLF35" s="116"/>
      <c r="HLG35" s="116"/>
      <c r="HLH35" s="116"/>
      <c r="HLI35" s="116"/>
      <c r="HLJ35" s="116"/>
      <c r="HLK35" s="116"/>
      <c r="HLL35" s="116"/>
      <c r="HLM35" s="116"/>
      <c r="HLN35" s="116"/>
      <c r="HLO35" s="116"/>
      <c r="HLP35" s="116"/>
      <c r="HLQ35" s="116"/>
      <c r="HLR35" s="116"/>
      <c r="HLS35" s="116"/>
      <c r="HLT35" s="116"/>
      <c r="HLU35" s="116"/>
      <c r="HLV35" s="116"/>
      <c r="HLW35" s="116"/>
      <c r="HLX35" s="116"/>
      <c r="HLY35" s="116"/>
      <c r="HLZ35" s="116"/>
      <c r="HMA35" s="116"/>
      <c r="HMB35" s="116"/>
      <c r="HMC35" s="116"/>
      <c r="HMD35" s="116"/>
      <c r="HME35" s="116"/>
      <c r="HMF35" s="116"/>
      <c r="HMG35" s="116"/>
      <c r="HMH35" s="116"/>
      <c r="HMI35" s="116"/>
      <c r="HMJ35" s="116"/>
      <c r="HMK35" s="116"/>
      <c r="HML35" s="116"/>
      <c r="HMM35" s="116"/>
      <c r="HMN35" s="116"/>
      <c r="HMO35" s="116"/>
      <c r="HMP35" s="116"/>
      <c r="HMQ35" s="116"/>
      <c r="HMR35" s="116"/>
      <c r="HMS35" s="116"/>
      <c r="HMT35" s="116"/>
      <c r="HMU35" s="116"/>
      <c r="HMV35" s="116"/>
      <c r="HMW35" s="116"/>
      <c r="HMX35" s="116"/>
      <c r="HMY35" s="116"/>
      <c r="HMZ35" s="116"/>
      <c r="HNA35" s="116"/>
      <c r="HNB35" s="116"/>
      <c r="HNC35" s="116"/>
      <c r="HND35" s="116"/>
      <c r="HNE35" s="116"/>
      <c r="HNF35" s="116"/>
      <c r="HNG35" s="116"/>
      <c r="HNH35" s="116"/>
      <c r="HNI35" s="116"/>
      <c r="HNJ35" s="116"/>
      <c r="HNK35" s="116"/>
      <c r="HNL35" s="116"/>
      <c r="HNM35" s="116"/>
      <c r="HNN35" s="116"/>
      <c r="HNO35" s="116"/>
      <c r="HNP35" s="116"/>
      <c r="HNQ35" s="116"/>
      <c r="HNR35" s="116"/>
      <c r="HNS35" s="116"/>
      <c r="HNT35" s="116"/>
      <c r="HNU35" s="116"/>
      <c r="HNV35" s="116"/>
      <c r="HNW35" s="116"/>
      <c r="HNX35" s="116"/>
      <c r="HNY35" s="116"/>
      <c r="HNZ35" s="116"/>
      <c r="HOA35" s="116"/>
      <c r="HOB35" s="116"/>
      <c r="HOC35" s="116"/>
      <c r="HOD35" s="116"/>
      <c r="HOE35" s="116"/>
      <c r="HOF35" s="116"/>
      <c r="HOG35" s="116"/>
      <c r="HOH35" s="116"/>
      <c r="HOI35" s="116"/>
      <c r="HOJ35" s="116"/>
      <c r="HOK35" s="116"/>
      <c r="HOL35" s="116"/>
      <c r="HOM35" s="116"/>
      <c r="HON35" s="116"/>
      <c r="HOO35" s="116"/>
      <c r="HOP35" s="116"/>
      <c r="HOQ35" s="116"/>
      <c r="HOR35" s="116"/>
      <c r="HOS35" s="116"/>
      <c r="HOT35" s="116"/>
      <c r="HOU35" s="116"/>
      <c r="HOV35" s="116"/>
      <c r="HOW35" s="116"/>
      <c r="HOX35" s="116"/>
      <c r="HOY35" s="116"/>
      <c r="HOZ35" s="116"/>
      <c r="HPA35" s="116"/>
      <c r="HPB35" s="116"/>
      <c r="HPC35" s="116"/>
      <c r="HPD35" s="116"/>
      <c r="HPE35" s="116"/>
      <c r="HPF35" s="116"/>
      <c r="HPG35" s="116"/>
      <c r="HPH35" s="116"/>
      <c r="HPI35" s="116"/>
      <c r="HPJ35" s="116"/>
      <c r="HPK35" s="116"/>
      <c r="HPL35" s="116"/>
      <c r="HPM35" s="116"/>
      <c r="HPN35" s="116"/>
      <c r="HPO35" s="116"/>
      <c r="HPP35" s="116"/>
      <c r="HPQ35" s="116"/>
      <c r="HPR35" s="116"/>
      <c r="HPS35" s="116"/>
      <c r="HPT35" s="116"/>
      <c r="HPU35" s="116"/>
      <c r="HPV35" s="116"/>
      <c r="HPW35" s="116"/>
      <c r="HPX35" s="116"/>
      <c r="HPY35" s="116"/>
      <c r="HPZ35" s="116"/>
      <c r="HQA35" s="116"/>
      <c r="HQB35" s="116"/>
      <c r="HQC35" s="116"/>
      <c r="HQD35" s="116"/>
      <c r="HQE35" s="116"/>
      <c r="HQF35" s="116"/>
      <c r="HQG35" s="116"/>
      <c r="HQH35" s="116"/>
      <c r="HQI35" s="116"/>
      <c r="HQJ35" s="116"/>
      <c r="HQK35" s="116"/>
      <c r="HQL35" s="116"/>
      <c r="HQM35" s="116"/>
      <c r="HQN35" s="116"/>
      <c r="HQO35" s="116"/>
      <c r="HQP35" s="116"/>
      <c r="HQQ35" s="116"/>
      <c r="HQR35" s="116"/>
      <c r="HQS35" s="116"/>
      <c r="HQT35" s="116"/>
      <c r="HQU35" s="116"/>
      <c r="HQV35" s="116"/>
      <c r="HQW35" s="116"/>
      <c r="HQX35" s="116"/>
      <c r="HQY35" s="116"/>
      <c r="HQZ35" s="116"/>
      <c r="HRA35" s="116"/>
      <c r="HRB35" s="116"/>
      <c r="HRC35" s="116"/>
      <c r="HRD35" s="116"/>
      <c r="HRE35" s="116"/>
      <c r="HRF35" s="116"/>
      <c r="HRG35" s="116"/>
      <c r="HRH35" s="116"/>
      <c r="HRI35" s="116"/>
      <c r="HRJ35" s="116"/>
      <c r="HRK35" s="116"/>
      <c r="HRL35" s="116"/>
      <c r="HRM35" s="116"/>
      <c r="HRN35" s="116"/>
      <c r="HRO35" s="116"/>
      <c r="HRP35" s="116"/>
      <c r="HRQ35" s="116"/>
      <c r="HRR35" s="116"/>
      <c r="HRS35" s="116"/>
      <c r="HRT35" s="116"/>
      <c r="HRU35" s="116"/>
      <c r="HRV35" s="116"/>
      <c r="HRW35" s="116"/>
      <c r="HRX35" s="116"/>
      <c r="HRY35" s="116"/>
      <c r="HRZ35" s="116"/>
      <c r="HSA35" s="116"/>
      <c r="HSB35" s="116"/>
      <c r="HSC35" s="116"/>
      <c r="HSD35" s="116"/>
      <c r="HSE35" s="116"/>
      <c r="HSF35" s="116"/>
      <c r="HSG35" s="116"/>
      <c r="HSH35" s="116"/>
      <c r="HSI35" s="116"/>
      <c r="HSJ35" s="116"/>
      <c r="HSK35" s="116"/>
      <c r="HSL35" s="116"/>
      <c r="HSM35" s="116"/>
      <c r="HSN35" s="116"/>
      <c r="HSO35" s="116"/>
      <c r="HSP35" s="116"/>
      <c r="HSQ35" s="116"/>
      <c r="HSR35" s="116"/>
      <c r="HSS35" s="116"/>
      <c r="HST35" s="116"/>
      <c r="HSU35" s="116"/>
      <c r="HSV35" s="116"/>
      <c r="HSW35" s="116"/>
      <c r="HSX35" s="116"/>
      <c r="HSY35" s="116"/>
      <c r="HSZ35" s="116"/>
      <c r="HTA35" s="116"/>
      <c r="HTB35" s="116"/>
      <c r="HTC35" s="116"/>
      <c r="HTD35" s="116"/>
      <c r="HTE35" s="116"/>
      <c r="HTF35" s="116"/>
      <c r="HTG35" s="116"/>
      <c r="HTH35" s="116"/>
      <c r="HTI35" s="116"/>
      <c r="HTJ35" s="116"/>
      <c r="HTK35" s="116"/>
      <c r="HTL35" s="116"/>
      <c r="HTM35" s="116"/>
      <c r="HTN35" s="116"/>
      <c r="HTO35" s="116"/>
      <c r="HTP35" s="116"/>
      <c r="HTQ35" s="116"/>
      <c r="HTR35" s="116"/>
      <c r="HTS35" s="116"/>
      <c r="HTT35" s="116"/>
      <c r="HTU35" s="116"/>
      <c r="HTV35" s="116"/>
      <c r="HTW35" s="116"/>
      <c r="HTX35" s="116"/>
      <c r="HTY35" s="116"/>
      <c r="HTZ35" s="116"/>
      <c r="HUA35" s="116"/>
      <c r="HUB35" s="116"/>
      <c r="HUC35" s="116"/>
      <c r="HUD35" s="116"/>
      <c r="HUE35" s="116"/>
      <c r="HUF35" s="116"/>
      <c r="HUG35" s="116"/>
      <c r="HUH35" s="116"/>
      <c r="HUI35" s="116"/>
      <c r="HUJ35" s="116"/>
      <c r="HUK35" s="116"/>
      <c r="HUL35" s="116"/>
      <c r="HUM35" s="116"/>
      <c r="HUN35" s="116"/>
      <c r="HUO35" s="116"/>
      <c r="HUP35" s="116"/>
      <c r="HUQ35" s="116"/>
      <c r="HUR35" s="116"/>
      <c r="HUS35" s="116"/>
      <c r="HUT35" s="116"/>
      <c r="HUU35" s="116"/>
      <c r="HUV35" s="116"/>
      <c r="HUW35" s="116"/>
      <c r="HUX35" s="116"/>
      <c r="HUY35" s="116"/>
      <c r="HUZ35" s="116"/>
      <c r="HVA35" s="116"/>
      <c r="HVB35" s="116"/>
      <c r="HVC35" s="116"/>
      <c r="HVD35" s="116"/>
      <c r="HVE35" s="116"/>
      <c r="HVF35" s="116"/>
      <c r="HVG35" s="116"/>
      <c r="HVH35" s="116"/>
      <c r="HVI35" s="116"/>
      <c r="HVJ35" s="116"/>
      <c r="HVK35" s="116"/>
      <c r="HVL35" s="116"/>
      <c r="HVM35" s="116"/>
      <c r="HVN35" s="116"/>
      <c r="HVO35" s="116"/>
      <c r="HVP35" s="116"/>
      <c r="HVQ35" s="116"/>
      <c r="HVR35" s="116"/>
      <c r="HVS35" s="116"/>
      <c r="HVT35" s="116"/>
      <c r="HVU35" s="116"/>
      <c r="HVV35" s="116"/>
      <c r="HVW35" s="116"/>
      <c r="HVX35" s="116"/>
      <c r="HVY35" s="116"/>
      <c r="HVZ35" s="116"/>
      <c r="HWA35" s="116"/>
      <c r="HWB35" s="116"/>
      <c r="HWC35" s="116"/>
      <c r="HWD35" s="116"/>
      <c r="HWE35" s="116"/>
      <c r="HWF35" s="116"/>
      <c r="HWG35" s="116"/>
      <c r="HWH35" s="116"/>
      <c r="HWI35" s="116"/>
      <c r="HWJ35" s="116"/>
      <c r="HWK35" s="116"/>
      <c r="HWL35" s="116"/>
      <c r="HWM35" s="116"/>
      <c r="HWN35" s="116"/>
      <c r="HWO35" s="116"/>
      <c r="HWP35" s="116"/>
      <c r="HWQ35" s="116"/>
      <c r="HWR35" s="116"/>
      <c r="HWS35" s="116"/>
      <c r="HWT35" s="116"/>
      <c r="HWU35" s="116"/>
      <c r="HWV35" s="116"/>
      <c r="HWW35" s="116"/>
      <c r="HWX35" s="116"/>
      <c r="HWY35" s="116"/>
      <c r="HWZ35" s="116"/>
      <c r="HXA35" s="116"/>
      <c r="HXB35" s="116"/>
      <c r="HXC35" s="116"/>
      <c r="HXD35" s="116"/>
      <c r="HXE35" s="116"/>
      <c r="HXF35" s="116"/>
      <c r="HXG35" s="116"/>
      <c r="HXH35" s="116"/>
      <c r="HXI35" s="116"/>
      <c r="HXJ35" s="116"/>
      <c r="HXK35" s="116"/>
      <c r="HXL35" s="116"/>
      <c r="HXM35" s="116"/>
      <c r="HXN35" s="116"/>
      <c r="HXO35" s="116"/>
      <c r="HXP35" s="116"/>
      <c r="HXQ35" s="116"/>
      <c r="HXR35" s="116"/>
      <c r="HXS35" s="116"/>
      <c r="HXT35" s="116"/>
      <c r="HXU35" s="116"/>
      <c r="HXV35" s="116"/>
      <c r="HXW35" s="116"/>
      <c r="HXX35" s="116"/>
      <c r="HXY35" s="116"/>
      <c r="HXZ35" s="116"/>
      <c r="HYA35" s="116"/>
      <c r="HYB35" s="116"/>
      <c r="HYC35" s="116"/>
      <c r="HYD35" s="116"/>
      <c r="HYE35" s="116"/>
      <c r="HYF35" s="116"/>
      <c r="HYG35" s="116"/>
      <c r="HYH35" s="116"/>
      <c r="HYI35" s="116"/>
      <c r="HYJ35" s="116"/>
      <c r="HYK35" s="116"/>
      <c r="HYL35" s="116"/>
      <c r="HYM35" s="116"/>
      <c r="HYN35" s="116"/>
      <c r="HYO35" s="116"/>
      <c r="HYP35" s="116"/>
      <c r="HYQ35" s="116"/>
      <c r="HYR35" s="116"/>
      <c r="HYS35" s="116"/>
      <c r="HYT35" s="116"/>
      <c r="HYU35" s="116"/>
      <c r="HYV35" s="116"/>
      <c r="HYW35" s="116"/>
      <c r="HYX35" s="116"/>
      <c r="HYY35" s="116"/>
      <c r="HYZ35" s="116"/>
      <c r="HZA35" s="116"/>
      <c r="HZB35" s="116"/>
      <c r="HZC35" s="116"/>
      <c r="HZD35" s="116"/>
      <c r="HZE35" s="116"/>
      <c r="HZF35" s="116"/>
      <c r="HZG35" s="116"/>
      <c r="HZH35" s="116"/>
      <c r="HZI35" s="116"/>
      <c r="HZJ35" s="116"/>
      <c r="HZK35" s="116"/>
      <c r="HZL35" s="116"/>
      <c r="HZM35" s="116"/>
      <c r="HZN35" s="116"/>
      <c r="HZO35" s="116"/>
      <c r="HZP35" s="116"/>
      <c r="HZQ35" s="116"/>
      <c r="HZR35" s="116"/>
      <c r="HZS35" s="116"/>
      <c r="HZT35" s="116"/>
      <c r="HZU35" s="116"/>
      <c r="HZV35" s="116"/>
      <c r="HZW35" s="116"/>
      <c r="HZX35" s="116"/>
      <c r="HZY35" s="116"/>
      <c r="HZZ35" s="116"/>
      <c r="IAA35" s="116"/>
      <c r="IAB35" s="116"/>
      <c r="IAC35" s="116"/>
      <c r="IAD35" s="116"/>
      <c r="IAE35" s="116"/>
      <c r="IAF35" s="116"/>
      <c r="IAG35" s="116"/>
      <c r="IAH35" s="116"/>
      <c r="IAI35" s="116"/>
      <c r="IAJ35" s="116"/>
      <c r="IAK35" s="116"/>
      <c r="IAL35" s="116"/>
      <c r="IAM35" s="116"/>
      <c r="IAN35" s="116"/>
      <c r="IAO35" s="116"/>
      <c r="IAP35" s="116"/>
      <c r="IAQ35" s="116"/>
      <c r="IAR35" s="116"/>
      <c r="IAS35" s="116"/>
      <c r="IAT35" s="116"/>
      <c r="IAU35" s="116"/>
      <c r="IAV35" s="116"/>
      <c r="IAW35" s="116"/>
      <c r="IAX35" s="116"/>
      <c r="IAY35" s="116"/>
      <c r="IAZ35" s="116"/>
      <c r="IBA35" s="116"/>
      <c r="IBB35" s="116"/>
      <c r="IBC35" s="116"/>
      <c r="IBD35" s="116"/>
      <c r="IBE35" s="116"/>
      <c r="IBF35" s="116"/>
      <c r="IBG35" s="116"/>
      <c r="IBH35" s="116"/>
      <c r="IBI35" s="116"/>
      <c r="IBJ35" s="116"/>
      <c r="IBK35" s="116"/>
      <c r="IBL35" s="116"/>
      <c r="IBM35" s="116"/>
      <c r="IBN35" s="116"/>
      <c r="IBO35" s="116"/>
      <c r="IBP35" s="116"/>
      <c r="IBQ35" s="116"/>
      <c r="IBR35" s="116"/>
      <c r="IBS35" s="116"/>
      <c r="IBT35" s="116"/>
      <c r="IBU35" s="116"/>
      <c r="IBV35" s="116"/>
      <c r="IBW35" s="116"/>
      <c r="IBX35" s="116"/>
      <c r="IBY35" s="116"/>
      <c r="IBZ35" s="116"/>
      <c r="ICA35" s="116"/>
      <c r="ICB35" s="116"/>
      <c r="ICC35" s="116"/>
      <c r="ICD35" s="116"/>
      <c r="ICE35" s="116"/>
      <c r="ICF35" s="116"/>
      <c r="ICG35" s="116"/>
      <c r="ICH35" s="116"/>
      <c r="ICI35" s="116"/>
      <c r="ICJ35" s="116"/>
      <c r="ICK35" s="116"/>
      <c r="ICL35" s="116"/>
      <c r="ICM35" s="116"/>
      <c r="ICN35" s="116"/>
      <c r="ICO35" s="116"/>
      <c r="ICP35" s="116"/>
      <c r="ICQ35" s="116"/>
      <c r="ICR35" s="116"/>
      <c r="ICS35" s="116"/>
      <c r="ICT35" s="116"/>
      <c r="ICU35" s="116"/>
      <c r="ICV35" s="116"/>
      <c r="ICW35" s="116"/>
      <c r="ICX35" s="116"/>
      <c r="ICY35" s="116"/>
      <c r="ICZ35" s="116"/>
      <c r="IDA35" s="116"/>
      <c r="IDB35" s="116"/>
      <c r="IDC35" s="116"/>
      <c r="IDD35" s="116"/>
      <c r="IDE35" s="116"/>
      <c r="IDF35" s="116"/>
      <c r="IDG35" s="116"/>
      <c r="IDH35" s="116"/>
      <c r="IDI35" s="116"/>
      <c r="IDJ35" s="116"/>
      <c r="IDK35" s="116"/>
      <c r="IDL35" s="116"/>
      <c r="IDM35" s="116"/>
      <c r="IDN35" s="116"/>
      <c r="IDO35" s="116"/>
      <c r="IDP35" s="116"/>
      <c r="IDQ35" s="116"/>
      <c r="IDR35" s="116"/>
      <c r="IDS35" s="116"/>
      <c r="IDT35" s="116"/>
      <c r="IDU35" s="116"/>
      <c r="IDV35" s="116"/>
      <c r="IDW35" s="116"/>
      <c r="IDX35" s="116"/>
      <c r="IDY35" s="116"/>
      <c r="IDZ35" s="116"/>
      <c r="IEA35" s="116"/>
      <c r="IEB35" s="116"/>
      <c r="IEC35" s="116"/>
      <c r="IED35" s="116"/>
      <c r="IEE35" s="116"/>
      <c r="IEF35" s="116"/>
      <c r="IEG35" s="116"/>
      <c r="IEH35" s="116"/>
      <c r="IEI35" s="116"/>
      <c r="IEJ35" s="116"/>
      <c r="IEK35" s="116"/>
      <c r="IEL35" s="116"/>
      <c r="IEM35" s="116"/>
      <c r="IEN35" s="116"/>
      <c r="IEO35" s="116"/>
      <c r="IEP35" s="116"/>
      <c r="IEQ35" s="116"/>
      <c r="IER35" s="116"/>
      <c r="IES35" s="116"/>
      <c r="IET35" s="116"/>
      <c r="IEU35" s="116"/>
      <c r="IEV35" s="116"/>
      <c r="IEW35" s="116"/>
      <c r="IEX35" s="116"/>
      <c r="IEY35" s="116"/>
      <c r="IEZ35" s="116"/>
      <c r="IFA35" s="116"/>
      <c r="IFB35" s="116"/>
      <c r="IFC35" s="116"/>
      <c r="IFD35" s="116"/>
      <c r="IFE35" s="116"/>
      <c r="IFF35" s="116"/>
      <c r="IFG35" s="116"/>
      <c r="IFH35" s="116"/>
      <c r="IFI35" s="116"/>
      <c r="IFJ35" s="116"/>
      <c r="IFK35" s="116"/>
      <c r="IFL35" s="116"/>
      <c r="IFM35" s="116"/>
      <c r="IFN35" s="116"/>
      <c r="IFO35" s="116"/>
      <c r="IFP35" s="116"/>
      <c r="IFQ35" s="116"/>
      <c r="IFR35" s="116"/>
      <c r="IFS35" s="116"/>
      <c r="IFT35" s="116"/>
      <c r="IFU35" s="116"/>
      <c r="IFV35" s="116"/>
      <c r="IFW35" s="116"/>
      <c r="IFX35" s="116"/>
      <c r="IFY35" s="116"/>
      <c r="IFZ35" s="116"/>
      <c r="IGA35" s="116"/>
      <c r="IGB35" s="116"/>
      <c r="IGC35" s="116"/>
      <c r="IGD35" s="116"/>
      <c r="IGE35" s="116"/>
      <c r="IGF35" s="116"/>
      <c r="IGG35" s="116"/>
      <c r="IGH35" s="116"/>
      <c r="IGI35" s="116"/>
      <c r="IGJ35" s="116"/>
      <c r="IGK35" s="116"/>
      <c r="IGL35" s="116"/>
      <c r="IGM35" s="116"/>
      <c r="IGN35" s="116"/>
      <c r="IGO35" s="116"/>
      <c r="IGP35" s="116"/>
      <c r="IGQ35" s="116"/>
      <c r="IGR35" s="116"/>
      <c r="IGS35" s="116"/>
      <c r="IGT35" s="116"/>
      <c r="IGU35" s="116"/>
      <c r="IGV35" s="116"/>
      <c r="IGW35" s="116"/>
      <c r="IGX35" s="116"/>
      <c r="IGY35" s="116"/>
      <c r="IGZ35" s="116"/>
      <c r="IHA35" s="116"/>
      <c r="IHB35" s="116"/>
      <c r="IHC35" s="116"/>
      <c r="IHD35" s="116"/>
      <c r="IHE35" s="116"/>
      <c r="IHF35" s="116"/>
      <c r="IHG35" s="116"/>
      <c r="IHH35" s="116"/>
      <c r="IHI35" s="116"/>
      <c r="IHJ35" s="116"/>
      <c r="IHK35" s="116"/>
      <c r="IHL35" s="116"/>
      <c r="IHM35" s="116"/>
      <c r="IHN35" s="116"/>
      <c r="IHO35" s="116"/>
      <c r="IHP35" s="116"/>
      <c r="IHQ35" s="116"/>
      <c r="IHR35" s="116"/>
      <c r="IHS35" s="116"/>
      <c r="IHT35" s="116"/>
      <c r="IHU35" s="116"/>
      <c r="IHV35" s="116"/>
      <c r="IHW35" s="116"/>
      <c r="IHX35" s="116"/>
      <c r="IHY35" s="116"/>
      <c r="IHZ35" s="116"/>
      <c r="IIA35" s="116"/>
      <c r="IIB35" s="116"/>
      <c r="IIC35" s="116"/>
      <c r="IID35" s="116"/>
      <c r="IIE35" s="116"/>
      <c r="IIF35" s="116"/>
      <c r="IIG35" s="116"/>
      <c r="IIH35" s="116"/>
      <c r="III35" s="116"/>
      <c r="IIJ35" s="116"/>
      <c r="IIK35" s="116"/>
      <c r="IIL35" s="116"/>
      <c r="IIM35" s="116"/>
      <c r="IIN35" s="116"/>
      <c r="IIO35" s="116"/>
      <c r="IIP35" s="116"/>
      <c r="IIQ35" s="116"/>
      <c r="IIR35" s="116"/>
      <c r="IIS35" s="116"/>
      <c r="IIT35" s="116"/>
      <c r="IIU35" s="116"/>
      <c r="IIV35" s="116"/>
      <c r="IIW35" s="116"/>
      <c r="IIX35" s="116"/>
      <c r="IIY35" s="116"/>
      <c r="IIZ35" s="116"/>
      <c r="IJA35" s="116"/>
      <c r="IJB35" s="116"/>
      <c r="IJC35" s="116"/>
      <c r="IJD35" s="116"/>
      <c r="IJE35" s="116"/>
      <c r="IJF35" s="116"/>
      <c r="IJG35" s="116"/>
      <c r="IJH35" s="116"/>
      <c r="IJI35" s="116"/>
      <c r="IJJ35" s="116"/>
      <c r="IJK35" s="116"/>
      <c r="IJL35" s="116"/>
      <c r="IJM35" s="116"/>
      <c r="IJN35" s="116"/>
      <c r="IJO35" s="116"/>
      <c r="IJP35" s="116"/>
      <c r="IJQ35" s="116"/>
      <c r="IJR35" s="116"/>
      <c r="IJS35" s="116"/>
      <c r="IJT35" s="116"/>
      <c r="IJU35" s="116"/>
      <c r="IJV35" s="116"/>
      <c r="IJW35" s="116"/>
      <c r="IJX35" s="116"/>
      <c r="IJY35" s="116"/>
      <c r="IJZ35" s="116"/>
      <c r="IKA35" s="116"/>
      <c r="IKB35" s="116"/>
      <c r="IKC35" s="116"/>
      <c r="IKD35" s="116"/>
      <c r="IKE35" s="116"/>
      <c r="IKF35" s="116"/>
      <c r="IKG35" s="116"/>
      <c r="IKH35" s="116"/>
      <c r="IKI35" s="116"/>
      <c r="IKJ35" s="116"/>
      <c r="IKK35" s="116"/>
      <c r="IKL35" s="116"/>
      <c r="IKM35" s="116"/>
      <c r="IKN35" s="116"/>
      <c r="IKO35" s="116"/>
      <c r="IKP35" s="116"/>
      <c r="IKQ35" s="116"/>
      <c r="IKR35" s="116"/>
      <c r="IKS35" s="116"/>
      <c r="IKT35" s="116"/>
      <c r="IKU35" s="116"/>
      <c r="IKV35" s="116"/>
      <c r="IKW35" s="116"/>
      <c r="IKX35" s="116"/>
      <c r="IKY35" s="116"/>
      <c r="IKZ35" s="116"/>
      <c r="ILA35" s="116"/>
      <c r="ILB35" s="116"/>
      <c r="ILC35" s="116"/>
      <c r="ILD35" s="116"/>
      <c r="ILE35" s="116"/>
      <c r="ILF35" s="116"/>
      <c r="ILG35" s="116"/>
      <c r="ILH35" s="116"/>
      <c r="ILI35" s="116"/>
      <c r="ILJ35" s="116"/>
      <c r="ILK35" s="116"/>
      <c r="ILL35" s="116"/>
      <c r="ILM35" s="116"/>
      <c r="ILN35" s="116"/>
      <c r="ILO35" s="116"/>
      <c r="ILP35" s="116"/>
      <c r="ILQ35" s="116"/>
      <c r="ILR35" s="116"/>
      <c r="ILS35" s="116"/>
      <c r="ILT35" s="116"/>
      <c r="ILU35" s="116"/>
      <c r="ILV35" s="116"/>
      <c r="ILW35" s="116"/>
      <c r="ILX35" s="116"/>
      <c r="ILY35" s="116"/>
      <c r="ILZ35" s="116"/>
      <c r="IMA35" s="116"/>
      <c r="IMB35" s="116"/>
      <c r="IMC35" s="116"/>
      <c r="IMD35" s="116"/>
      <c r="IME35" s="116"/>
      <c r="IMF35" s="116"/>
      <c r="IMG35" s="116"/>
      <c r="IMH35" s="116"/>
      <c r="IMI35" s="116"/>
      <c r="IMJ35" s="116"/>
      <c r="IMK35" s="116"/>
      <c r="IML35" s="116"/>
      <c r="IMM35" s="116"/>
      <c r="IMN35" s="116"/>
      <c r="IMO35" s="116"/>
      <c r="IMP35" s="116"/>
      <c r="IMQ35" s="116"/>
      <c r="IMR35" s="116"/>
      <c r="IMS35" s="116"/>
      <c r="IMT35" s="116"/>
      <c r="IMU35" s="116"/>
      <c r="IMV35" s="116"/>
      <c r="IMW35" s="116"/>
      <c r="IMX35" s="116"/>
      <c r="IMY35" s="116"/>
      <c r="IMZ35" s="116"/>
      <c r="INA35" s="116"/>
      <c r="INB35" s="116"/>
      <c r="INC35" s="116"/>
      <c r="IND35" s="116"/>
      <c r="INE35" s="116"/>
      <c r="INF35" s="116"/>
      <c r="ING35" s="116"/>
      <c r="INH35" s="116"/>
      <c r="INI35" s="116"/>
      <c r="INJ35" s="116"/>
      <c r="INK35" s="116"/>
      <c r="INL35" s="116"/>
      <c r="INM35" s="116"/>
      <c r="INN35" s="116"/>
      <c r="INO35" s="116"/>
      <c r="INP35" s="116"/>
      <c r="INQ35" s="116"/>
      <c r="INR35" s="116"/>
      <c r="INS35" s="116"/>
      <c r="INT35" s="116"/>
      <c r="INU35" s="116"/>
      <c r="INV35" s="116"/>
      <c r="INW35" s="116"/>
      <c r="INX35" s="116"/>
      <c r="INY35" s="116"/>
      <c r="INZ35" s="116"/>
      <c r="IOA35" s="116"/>
      <c r="IOB35" s="116"/>
      <c r="IOC35" s="116"/>
      <c r="IOD35" s="116"/>
      <c r="IOE35" s="116"/>
      <c r="IOF35" s="116"/>
      <c r="IOG35" s="116"/>
      <c r="IOH35" s="116"/>
      <c r="IOI35" s="116"/>
      <c r="IOJ35" s="116"/>
      <c r="IOK35" s="116"/>
      <c r="IOL35" s="116"/>
      <c r="IOM35" s="116"/>
      <c r="ION35" s="116"/>
      <c r="IOO35" s="116"/>
      <c r="IOP35" s="116"/>
      <c r="IOQ35" s="116"/>
      <c r="IOR35" s="116"/>
      <c r="IOS35" s="116"/>
      <c r="IOT35" s="116"/>
      <c r="IOU35" s="116"/>
      <c r="IOV35" s="116"/>
      <c r="IOW35" s="116"/>
      <c r="IOX35" s="116"/>
      <c r="IOY35" s="116"/>
      <c r="IOZ35" s="116"/>
      <c r="IPA35" s="116"/>
      <c r="IPB35" s="116"/>
      <c r="IPC35" s="116"/>
      <c r="IPD35" s="116"/>
      <c r="IPE35" s="116"/>
      <c r="IPF35" s="116"/>
      <c r="IPG35" s="116"/>
      <c r="IPH35" s="116"/>
      <c r="IPI35" s="116"/>
      <c r="IPJ35" s="116"/>
      <c r="IPK35" s="116"/>
      <c r="IPL35" s="116"/>
      <c r="IPM35" s="116"/>
      <c r="IPN35" s="116"/>
      <c r="IPO35" s="116"/>
      <c r="IPP35" s="116"/>
      <c r="IPQ35" s="116"/>
      <c r="IPR35" s="116"/>
      <c r="IPS35" s="116"/>
      <c r="IPT35" s="116"/>
      <c r="IPU35" s="116"/>
      <c r="IPV35" s="116"/>
      <c r="IPW35" s="116"/>
      <c r="IPX35" s="116"/>
      <c r="IPY35" s="116"/>
      <c r="IPZ35" s="116"/>
      <c r="IQA35" s="116"/>
      <c r="IQB35" s="116"/>
      <c r="IQC35" s="116"/>
      <c r="IQD35" s="116"/>
      <c r="IQE35" s="116"/>
      <c r="IQF35" s="116"/>
      <c r="IQG35" s="116"/>
      <c r="IQH35" s="116"/>
      <c r="IQI35" s="116"/>
      <c r="IQJ35" s="116"/>
      <c r="IQK35" s="116"/>
      <c r="IQL35" s="116"/>
      <c r="IQM35" s="116"/>
      <c r="IQN35" s="116"/>
      <c r="IQO35" s="116"/>
      <c r="IQP35" s="116"/>
      <c r="IQQ35" s="116"/>
      <c r="IQR35" s="116"/>
      <c r="IQS35" s="116"/>
      <c r="IQT35" s="116"/>
      <c r="IQU35" s="116"/>
      <c r="IQV35" s="116"/>
      <c r="IQW35" s="116"/>
      <c r="IQX35" s="116"/>
      <c r="IQY35" s="116"/>
      <c r="IQZ35" s="116"/>
      <c r="IRA35" s="116"/>
      <c r="IRB35" s="116"/>
      <c r="IRC35" s="116"/>
      <c r="IRD35" s="116"/>
      <c r="IRE35" s="116"/>
      <c r="IRF35" s="116"/>
      <c r="IRG35" s="116"/>
      <c r="IRH35" s="116"/>
      <c r="IRI35" s="116"/>
      <c r="IRJ35" s="116"/>
      <c r="IRK35" s="116"/>
      <c r="IRL35" s="116"/>
      <c r="IRM35" s="116"/>
      <c r="IRN35" s="116"/>
      <c r="IRO35" s="116"/>
      <c r="IRP35" s="116"/>
      <c r="IRQ35" s="116"/>
      <c r="IRR35" s="116"/>
      <c r="IRS35" s="116"/>
      <c r="IRT35" s="116"/>
      <c r="IRU35" s="116"/>
      <c r="IRV35" s="116"/>
      <c r="IRW35" s="116"/>
      <c r="IRX35" s="116"/>
      <c r="IRY35" s="116"/>
      <c r="IRZ35" s="116"/>
      <c r="ISA35" s="116"/>
      <c r="ISB35" s="116"/>
      <c r="ISC35" s="116"/>
      <c r="ISD35" s="116"/>
      <c r="ISE35" s="116"/>
      <c r="ISF35" s="116"/>
      <c r="ISG35" s="116"/>
      <c r="ISH35" s="116"/>
      <c r="ISI35" s="116"/>
      <c r="ISJ35" s="116"/>
      <c r="ISK35" s="116"/>
      <c r="ISL35" s="116"/>
      <c r="ISM35" s="116"/>
      <c r="ISN35" s="116"/>
      <c r="ISO35" s="116"/>
      <c r="ISP35" s="116"/>
      <c r="ISQ35" s="116"/>
      <c r="ISR35" s="116"/>
      <c r="ISS35" s="116"/>
      <c r="IST35" s="116"/>
      <c r="ISU35" s="116"/>
      <c r="ISV35" s="116"/>
      <c r="ISW35" s="116"/>
      <c r="ISX35" s="116"/>
      <c r="ISY35" s="116"/>
      <c r="ISZ35" s="116"/>
      <c r="ITA35" s="116"/>
      <c r="ITB35" s="116"/>
      <c r="ITC35" s="116"/>
      <c r="ITD35" s="116"/>
      <c r="ITE35" s="116"/>
      <c r="ITF35" s="116"/>
      <c r="ITG35" s="116"/>
      <c r="ITH35" s="116"/>
      <c r="ITI35" s="116"/>
      <c r="ITJ35" s="116"/>
      <c r="ITK35" s="116"/>
      <c r="ITL35" s="116"/>
      <c r="ITM35" s="116"/>
      <c r="ITN35" s="116"/>
      <c r="ITO35" s="116"/>
      <c r="ITP35" s="116"/>
      <c r="ITQ35" s="116"/>
      <c r="ITR35" s="116"/>
      <c r="ITS35" s="116"/>
      <c r="ITT35" s="116"/>
      <c r="ITU35" s="116"/>
      <c r="ITV35" s="116"/>
      <c r="ITW35" s="116"/>
      <c r="ITX35" s="116"/>
      <c r="ITY35" s="116"/>
      <c r="ITZ35" s="116"/>
      <c r="IUA35" s="116"/>
      <c r="IUB35" s="116"/>
      <c r="IUC35" s="116"/>
      <c r="IUD35" s="116"/>
      <c r="IUE35" s="116"/>
      <c r="IUF35" s="116"/>
      <c r="IUG35" s="116"/>
      <c r="IUH35" s="116"/>
      <c r="IUI35" s="116"/>
      <c r="IUJ35" s="116"/>
      <c r="IUK35" s="116"/>
      <c r="IUL35" s="116"/>
      <c r="IUM35" s="116"/>
      <c r="IUN35" s="116"/>
      <c r="IUO35" s="116"/>
      <c r="IUP35" s="116"/>
      <c r="IUQ35" s="116"/>
      <c r="IUR35" s="116"/>
      <c r="IUS35" s="116"/>
      <c r="IUT35" s="116"/>
      <c r="IUU35" s="116"/>
      <c r="IUV35" s="116"/>
      <c r="IUW35" s="116"/>
      <c r="IUX35" s="116"/>
      <c r="IUY35" s="116"/>
      <c r="IUZ35" s="116"/>
      <c r="IVA35" s="116"/>
      <c r="IVB35" s="116"/>
      <c r="IVC35" s="116"/>
      <c r="IVD35" s="116"/>
      <c r="IVE35" s="116"/>
      <c r="IVF35" s="116"/>
      <c r="IVG35" s="116"/>
      <c r="IVH35" s="116"/>
      <c r="IVI35" s="116"/>
      <c r="IVJ35" s="116"/>
      <c r="IVK35" s="116"/>
      <c r="IVL35" s="116"/>
      <c r="IVM35" s="116"/>
      <c r="IVN35" s="116"/>
      <c r="IVO35" s="116"/>
      <c r="IVP35" s="116"/>
      <c r="IVQ35" s="116"/>
      <c r="IVR35" s="116"/>
      <c r="IVS35" s="116"/>
      <c r="IVT35" s="116"/>
      <c r="IVU35" s="116"/>
      <c r="IVV35" s="116"/>
      <c r="IVW35" s="116"/>
      <c r="IVX35" s="116"/>
      <c r="IVY35" s="116"/>
      <c r="IVZ35" s="116"/>
      <c r="IWA35" s="116"/>
      <c r="IWB35" s="116"/>
      <c r="IWC35" s="116"/>
      <c r="IWD35" s="116"/>
      <c r="IWE35" s="116"/>
      <c r="IWF35" s="116"/>
      <c r="IWG35" s="116"/>
      <c r="IWH35" s="116"/>
      <c r="IWI35" s="116"/>
      <c r="IWJ35" s="116"/>
      <c r="IWK35" s="116"/>
      <c r="IWL35" s="116"/>
      <c r="IWM35" s="116"/>
      <c r="IWN35" s="116"/>
      <c r="IWO35" s="116"/>
      <c r="IWP35" s="116"/>
      <c r="IWQ35" s="116"/>
      <c r="IWR35" s="116"/>
      <c r="IWS35" s="116"/>
      <c r="IWT35" s="116"/>
      <c r="IWU35" s="116"/>
      <c r="IWV35" s="116"/>
      <c r="IWW35" s="116"/>
      <c r="IWX35" s="116"/>
      <c r="IWY35" s="116"/>
      <c r="IWZ35" s="116"/>
      <c r="IXA35" s="116"/>
      <c r="IXB35" s="116"/>
      <c r="IXC35" s="116"/>
      <c r="IXD35" s="116"/>
      <c r="IXE35" s="116"/>
      <c r="IXF35" s="116"/>
      <c r="IXG35" s="116"/>
      <c r="IXH35" s="116"/>
      <c r="IXI35" s="116"/>
      <c r="IXJ35" s="116"/>
      <c r="IXK35" s="116"/>
      <c r="IXL35" s="116"/>
      <c r="IXM35" s="116"/>
      <c r="IXN35" s="116"/>
      <c r="IXO35" s="116"/>
      <c r="IXP35" s="116"/>
      <c r="IXQ35" s="116"/>
      <c r="IXR35" s="116"/>
      <c r="IXS35" s="116"/>
      <c r="IXT35" s="116"/>
      <c r="IXU35" s="116"/>
      <c r="IXV35" s="116"/>
      <c r="IXW35" s="116"/>
      <c r="IXX35" s="116"/>
      <c r="IXY35" s="116"/>
      <c r="IXZ35" s="116"/>
      <c r="IYA35" s="116"/>
      <c r="IYB35" s="116"/>
      <c r="IYC35" s="116"/>
      <c r="IYD35" s="116"/>
      <c r="IYE35" s="116"/>
      <c r="IYF35" s="116"/>
      <c r="IYG35" s="116"/>
      <c r="IYH35" s="116"/>
      <c r="IYI35" s="116"/>
      <c r="IYJ35" s="116"/>
      <c r="IYK35" s="116"/>
      <c r="IYL35" s="116"/>
      <c r="IYM35" s="116"/>
      <c r="IYN35" s="116"/>
      <c r="IYO35" s="116"/>
      <c r="IYP35" s="116"/>
      <c r="IYQ35" s="116"/>
      <c r="IYR35" s="116"/>
      <c r="IYS35" s="116"/>
      <c r="IYT35" s="116"/>
      <c r="IYU35" s="116"/>
      <c r="IYV35" s="116"/>
      <c r="IYW35" s="116"/>
      <c r="IYX35" s="116"/>
      <c r="IYY35" s="116"/>
      <c r="IYZ35" s="116"/>
      <c r="IZA35" s="116"/>
      <c r="IZB35" s="116"/>
      <c r="IZC35" s="116"/>
      <c r="IZD35" s="116"/>
      <c r="IZE35" s="116"/>
      <c r="IZF35" s="116"/>
      <c r="IZG35" s="116"/>
      <c r="IZH35" s="116"/>
      <c r="IZI35" s="116"/>
      <c r="IZJ35" s="116"/>
      <c r="IZK35" s="116"/>
      <c r="IZL35" s="116"/>
      <c r="IZM35" s="116"/>
      <c r="IZN35" s="116"/>
      <c r="IZO35" s="116"/>
      <c r="IZP35" s="116"/>
      <c r="IZQ35" s="116"/>
      <c r="IZR35" s="116"/>
      <c r="IZS35" s="116"/>
      <c r="IZT35" s="116"/>
      <c r="IZU35" s="116"/>
      <c r="IZV35" s="116"/>
      <c r="IZW35" s="116"/>
      <c r="IZX35" s="116"/>
      <c r="IZY35" s="116"/>
      <c r="IZZ35" s="116"/>
      <c r="JAA35" s="116"/>
      <c r="JAB35" s="116"/>
      <c r="JAC35" s="116"/>
      <c r="JAD35" s="116"/>
      <c r="JAE35" s="116"/>
      <c r="JAF35" s="116"/>
      <c r="JAG35" s="116"/>
      <c r="JAH35" s="116"/>
      <c r="JAI35" s="116"/>
      <c r="JAJ35" s="116"/>
      <c r="JAK35" s="116"/>
      <c r="JAL35" s="116"/>
      <c r="JAM35" s="116"/>
      <c r="JAN35" s="116"/>
      <c r="JAO35" s="116"/>
      <c r="JAP35" s="116"/>
      <c r="JAQ35" s="116"/>
      <c r="JAR35" s="116"/>
      <c r="JAS35" s="116"/>
      <c r="JAT35" s="116"/>
      <c r="JAU35" s="116"/>
      <c r="JAV35" s="116"/>
      <c r="JAW35" s="116"/>
      <c r="JAX35" s="116"/>
      <c r="JAY35" s="116"/>
      <c r="JAZ35" s="116"/>
      <c r="JBA35" s="116"/>
      <c r="JBB35" s="116"/>
      <c r="JBC35" s="116"/>
      <c r="JBD35" s="116"/>
      <c r="JBE35" s="116"/>
      <c r="JBF35" s="116"/>
      <c r="JBG35" s="116"/>
      <c r="JBH35" s="116"/>
      <c r="JBI35" s="116"/>
      <c r="JBJ35" s="116"/>
      <c r="JBK35" s="116"/>
      <c r="JBL35" s="116"/>
      <c r="JBM35" s="116"/>
      <c r="JBN35" s="116"/>
      <c r="JBO35" s="116"/>
      <c r="JBP35" s="116"/>
      <c r="JBQ35" s="116"/>
      <c r="JBR35" s="116"/>
      <c r="JBS35" s="116"/>
      <c r="JBT35" s="116"/>
      <c r="JBU35" s="116"/>
      <c r="JBV35" s="116"/>
      <c r="JBW35" s="116"/>
      <c r="JBX35" s="116"/>
      <c r="JBY35" s="116"/>
      <c r="JBZ35" s="116"/>
      <c r="JCA35" s="116"/>
      <c r="JCB35" s="116"/>
      <c r="JCC35" s="116"/>
      <c r="JCD35" s="116"/>
      <c r="JCE35" s="116"/>
      <c r="JCF35" s="116"/>
      <c r="JCG35" s="116"/>
      <c r="JCH35" s="116"/>
      <c r="JCI35" s="116"/>
      <c r="JCJ35" s="116"/>
      <c r="JCK35" s="116"/>
      <c r="JCL35" s="116"/>
      <c r="JCM35" s="116"/>
      <c r="JCN35" s="116"/>
      <c r="JCO35" s="116"/>
      <c r="JCP35" s="116"/>
      <c r="JCQ35" s="116"/>
      <c r="JCR35" s="116"/>
      <c r="JCS35" s="116"/>
      <c r="JCT35" s="116"/>
      <c r="JCU35" s="116"/>
      <c r="JCV35" s="116"/>
      <c r="JCW35" s="116"/>
      <c r="JCX35" s="116"/>
      <c r="JCY35" s="116"/>
      <c r="JCZ35" s="116"/>
      <c r="JDA35" s="116"/>
      <c r="JDB35" s="116"/>
      <c r="JDC35" s="116"/>
      <c r="JDD35" s="116"/>
      <c r="JDE35" s="116"/>
      <c r="JDF35" s="116"/>
      <c r="JDG35" s="116"/>
      <c r="JDH35" s="116"/>
      <c r="JDI35" s="116"/>
      <c r="JDJ35" s="116"/>
      <c r="JDK35" s="116"/>
      <c r="JDL35" s="116"/>
      <c r="JDM35" s="116"/>
      <c r="JDN35" s="116"/>
      <c r="JDO35" s="116"/>
      <c r="JDP35" s="116"/>
      <c r="JDQ35" s="116"/>
      <c r="JDR35" s="116"/>
      <c r="JDS35" s="116"/>
      <c r="JDT35" s="116"/>
      <c r="JDU35" s="116"/>
      <c r="JDV35" s="116"/>
      <c r="JDW35" s="116"/>
      <c r="JDX35" s="116"/>
      <c r="JDY35" s="116"/>
      <c r="JDZ35" s="116"/>
      <c r="JEA35" s="116"/>
      <c r="JEB35" s="116"/>
      <c r="JEC35" s="116"/>
      <c r="JED35" s="116"/>
      <c r="JEE35" s="116"/>
      <c r="JEF35" s="116"/>
      <c r="JEG35" s="116"/>
      <c r="JEH35" s="116"/>
      <c r="JEI35" s="116"/>
      <c r="JEJ35" s="116"/>
      <c r="JEK35" s="116"/>
      <c r="JEL35" s="116"/>
      <c r="JEM35" s="116"/>
      <c r="JEN35" s="116"/>
      <c r="JEO35" s="116"/>
      <c r="JEP35" s="116"/>
      <c r="JEQ35" s="116"/>
      <c r="JER35" s="116"/>
      <c r="JES35" s="116"/>
      <c r="JET35" s="116"/>
      <c r="JEU35" s="116"/>
      <c r="JEV35" s="116"/>
      <c r="JEW35" s="116"/>
      <c r="JEX35" s="116"/>
      <c r="JEY35" s="116"/>
      <c r="JEZ35" s="116"/>
      <c r="JFA35" s="116"/>
      <c r="JFB35" s="116"/>
      <c r="JFC35" s="116"/>
      <c r="JFD35" s="116"/>
      <c r="JFE35" s="116"/>
      <c r="JFF35" s="116"/>
      <c r="JFG35" s="116"/>
      <c r="JFH35" s="116"/>
      <c r="JFI35" s="116"/>
      <c r="JFJ35" s="116"/>
      <c r="JFK35" s="116"/>
      <c r="JFL35" s="116"/>
      <c r="JFM35" s="116"/>
      <c r="JFN35" s="116"/>
      <c r="JFO35" s="116"/>
      <c r="JFP35" s="116"/>
      <c r="JFQ35" s="116"/>
      <c r="JFR35" s="116"/>
      <c r="JFS35" s="116"/>
      <c r="JFT35" s="116"/>
      <c r="JFU35" s="116"/>
      <c r="JFV35" s="116"/>
      <c r="JFW35" s="116"/>
      <c r="JFX35" s="116"/>
      <c r="JFY35" s="116"/>
      <c r="JFZ35" s="116"/>
      <c r="JGA35" s="116"/>
      <c r="JGB35" s="116"/>
      <c r="JGC35" s="116"/>
      <c r="JGD35" s="116"/>
      <c r="JGE35" s="116"/>
      <c r="JGF35" s="116"/>
      <c r="JGG35" s="116"/>
      <c r="JGH35" s="116"/>
      <c r="JGI35" s="116"/>
      <c r="JGJ35" s="116"/>
      <c r="JGK35" s="116"/>
      <c r="JGL35" s="116"/>
      <c r="JGM35" s="116"/>
      <c r="JGN35" s="116"/>
      <c r="JGO35" s="116"/>
      <c r="JGP35" s="116"/>
      <c r="JGQ35" s="116"/>
      <c r="JGR35" s="116"/>
      <c r="JGS35" s="116"/>
      <c r="JGT35" s="116"/>
      <c r="JGU35" s="116"/>
      <c r="JGV35" s="116"/>
      <c r="JGW35" s="116"/>
      <c r="JGX35" s="116"/>
      <c r="JGY35" s="116"/>
      <c r="JGZ35" s="116"/>
      <c r="JHA35" s="116"/>
      <c r="JHB35" s="116"/>
      <c r="JHC35" s="116"/>
      <c r="JHD35" s="116"/>
      <c r="JHE35" s="116"/>
      <c r="JHF35" s="116"/>
      <c r="JHG35" s="116"/>
      <c r="JHH35" s="116"/>
      <c r="JHI35" s="116"/>
      <c r="JHJ35" s="116"/>
      <c r="JHK35" s="116"/>
      <c r="JHL35" s="116"/>
      <c r="JHM35" s="116"/>
      <c r="JHN35" s="116"/>
      <c r="JHO35" s="116"/>
      <c r="JHP35" s="116"/>
      <c r="JHQ35" s="116"/>
      <c r="JHR35" s="116"/>
      <c r="JHS35" s="116"/>
      <c r="JHT35" s="116"/>
      <c r="JHU35" s="116"/>
      <c r="JHV35" s="116"/>
      <c r="JHW35" s="116"/>
      <c r="JHX35" s="116"/>
      <c r="JHY35" s="116"/>
      <c r="JHZ35" s="116"/>
      <c r="JIA35" s="116"/>
      <c r="JIB35" s="116"/>
      <c r="JIC35" s="116"/>
      <c r="JID35" s="116"/>
      <c r="JIE35" s="116"/>
      <c r="JIF35" s="116"/>
      <c r="JIG35" s="116"/>
      <c r="JIH35" s="116"/>
      <c r="JII35" s="116"/>
      <c r="JIJ35" s="116"/>
      <c r="JIK35" s="116"/>
      <c r="JIL35" s="116"/>
      <c r="JIM35" s="116"/>
      <c r="JIN35" s="116"/>
      <c r="JIO35" s="116"/>
      <c r="JIP35" s="116"/>
      <c r="JIQ35" s="116"/>
      <c r="JIR35" s="116"/>
      <c r="JIS35" s="116"/>
      <c r="JIT35" s="116"/>
      <c r="JIU35" s="116"/>
      <c r="JIV35" s="116"/>
      <c r="JIW35" s="116"/>
      <c r="JIX35" s="116"/>
      <c r="JIY35" s="116"/>
      <c r="JIZ35" s="116"/>
      <c r="JJA35" s="116"/>
      <c r="JJB35" s="116"/>
      <c r="JJC35" s="116"/>
      <c r="JJD35" s="116"/>
      <c r="JJE35" s="116"/>
      <c r="JJF35" s="116"/>
      <c r="JJG35" s="116"/>
      <c r="JJH35" s="116"/>
      <c r="JJI35" s="116"/>
      <c r="JJJ35" s="116"/>
      <c r="JJK35" s="116"/>
      <c r="JJL35" s="116"/>
      <c r="JJM35" s="116"/>
      <c r="JJN35" s="116"/>
      <c r="JJO35" s="116"/>
      <c r="JJP35" s="116"/>
      <c r="JJQ35" s="116"/>
      <c r="JJR35" s="116"/>
      <c r="JJS35" s="116"/>
      <c r="JJT35" s="116"/>
      <c r="JJU35" s="116"/>
      <c r="JJV35" s="116"/>
      <c r="JJW35" s="116"/>
      <c r="JJX35" s="116"/>
      <c r="JJY35" s="116"/>
      <c r="JJZ35" s="116"/>
      <c r="JKA35" s="116"/>
      <c r="JKB35" s="116"/>
      <c r="JKC35" s="116"/>
      <c r="JKD35" s="116"/>
      <c r="JKE35" s="116"/>
      <c r="JKF35" s="116"/>
      <c r="JKG35" s="116"/>
      <c r="JKH35" s="116"/>
      <c r="JKI35" s="116"/>
      <c r="JKJ35" s="116"/>
      <c r="JKK35" s="116"/>
      <c r="JKL35" s="116"/>
      <c r="JKM35" s="116"/>
      <c r="JKN35" s="116"/>
      <c r="JKO35" s="116"/>
      <c r="JKP35" s="116"/>
      <c r="JKQ35" s="116"/>
      <c r="JKR35" s="116"/>
      <c r="JKS35" s="116"/>
      <c r="JKT35" s="116"/>
      <c r="JKU35" s="116"/>
      <c r="JKV35" s="116"/>
      <c r="JKW35" s="116"/>
      <c r="JKX35" s="116"/>
      <c r="JKY35" s="116"/>
      <c r="JKZ35" s="116"/>
      <c r="JLA35" s="116"/>
      <c r="JLB35" s="116"/>
      <c r="JLC35" s="116"/>
      <c r="JLD35" s="116"/>
      <c r="JLE35" s="116"/>
      <c r="JLF35" s="116"/>
      <c r="JLG35" s="116"/>
      <c r="JLH35" s="116"/>
      <c r="JLI35" s="116"/>
      <c r="JLJ35" s="116"/>
      <c r="JLK35" s="116"/>
      <c r="JLL35" s="116"/>
      <c r="JLM35" s="116"/>
      <c r="JLN35" s="116"/>
      <c r="JLO35" s="116"/>
      <c r="JLP35" s="116"/>
      <c r="JLQ35" s="116"/>
      <c r="JLR35" s="116"/>
      <c r="JLS35" s="116"/>
      <c r="JLT35" s="116"/>
      <c r="JLU35" s="116"/>
      <c r="JLV35" s="116"/>
      <c r="JLW35" s="116"/>
      <c r="JLX35" s="116"/>
      <c r="JLY35" s="116"/>
      <c r="JLZ35" s="116"/>
      <c r="JMA35" s="116"/>
      <c r="JMB35" s="116"/>
      <c r="JMC35" s="116"/>
      <c r="JMD35" s="116"/>
      <c r="JME35" s="116"/>
      <c r="JMF35" s="116"/>
      <c r="JMG35" s="116"/>
      <c r="JMH35" s="116"/>
      <c r="JMI35" s="116"/>
      <c r="JMJ35" s="116"/>
      <c r="JMK35" s="116"/>
      <c r="JML35" s="116"/>
      <c r="JMM35" s="116"/>
      <c r="JMN35" s="116"/>
      <c r="JMO35" s="116"/>
      <c r="JMP35" s="116"/>
      <c r="JMQ35" s="116"/>
      <c r="JMR35" s="116"/>
      <c r="JMS35" s="116"/>
      <c r="JMT35" s="116"/>
      <c r="JMU35" s="116"/>
      <c r="JMV35" s="116"/>
      <c r="JMW35" s="116"/>
      <c r="JMX35" s="116"/>
      <c r="JMY35" s="116"/>
      <c r="JMZ35" s="116"/>
      <c r="JNA35" s="116"/>
      <c r="JNB35" s="116"/>
      <c r="JNC35" s="116"/>
      <c r="JND35" s="116"/>
      <c r="JNE35" s="116"/>
      <c r="JNF35" s="116"/>
      <c r="JNG35" s="116"/>
      <c r="JNH35" s="116"/>
      <c r="JNI35" s="116"/>
      <c r="JNJ35" s="116"/>
      <c r="JNK35" s="116"/>
      <c r="JNL35" s="116"/>
      <c r="JNM35" s="116"/>
      <c r="JNN35" s="116"/>
      <c r="JNO35" s="116"/>
      <c r="JNP35" s="116"/>
      <c r="JNQ35" s="116"/>
      <c r="JNR35" s="116"/>
      <c r="JNS35" s="116"/>
      <c r="JNT35" s="116"/>
      <c r="JNU35" s="116"/>
      <c r="JNV35" s="116"/>
      <c r="JNW35" s="116"/>
      <c r="JNX35" s="116"/>
      <c r="JNY35" s="116"/>
      <c r="JNZ35" s="116"/>
      <c r="JOA35" s="116"/>
      <c r="JOB35" s="116"/>
      <c r="JOC35" s="116"/>
      <c r="JOD35" s="116"/>
      <c r="JOE35" s="116"/>
      <c r="JOF35" s="116"/>
      <c r="JOG35" s="116"/>
      <c r="JOH35" s="116"/>
      <c r="JOI35" s="116"/>
      <c r="JOJ35" s="116"/>
      <c r="JOK35" s="116"/>
      <c r="JOL35" s="116"/>
      <c r="JOM35" s="116"/>
      <c r="JON35" s="116"/>
      <c r="JOO35" s="116"/>
      <c r="JOP35" s="116"/>
      <c r="JOQ35" s="116"/>
      <c r="JOR35" s="116"/>
      <c r="JOS35" s="116"/>
      <c r="JOT35" s="116"/>
      <c r="JOU35" s="116"/>
      <c r="JOV35" s="116"/>
      <c r="JOW35" s="116"/>
      <c r="JOX35" s="116"/>
      <c r="JOY35" s="116"/>
      <c r="JOZ35" s="116"/>
      <c r="JPA35" s="116"/>
      <c r="JPB35" s="116"/>
      <c r="JPC35" s="116"/>
      <c r="JPD35" s="116"/>
      <c r="JPE35" s="116"/>
      <c r="JPF35" s="116"/>
      <c r="JPG35" s="116"/>
      <c r="JPH35" s="116"/>
      <c r="JPI35" s="116"/>
      <c r="JPJ35" s="116"/>
      <c r="JPK35" s="116"/>
      <c r="JPL35" s="116"/>
      <c r="JPM35" s="116"/>
      <c r="JPN35" s="116"/>
      <c r="JPO35" s="116"/>
      <c r="JPP35" s="116"/>
      <c r="JPQ35" s="116"/>
      <c r="JPR35" s="116"/>
      <c r="JPS35" s="116"/>
      <c r="JPT35" s="116"/>
      <c r="JPU35" s="116"/>
      <c r="JPV35" s="116"/>
      <c r="JPW35" s="116"/>
      <c r="JPX35" s="116"/>
      <c r="JPY35" s="116"/>
      <c r="JPZ35" s="116"/>
      <c r="JQA35" s="116"/>
      <c r="JQB35" s="116"/>
      <c r="JQC35" s="116"/>
      <c r="JQD35" s="116"/>
      <c r="JQE35" s="116"/>
      <c r="JQF35" s="116"/>
      <c r="JQG35" s="116"/>
      <c r="JQH35" s="116"/>
      <c r="JQI35" s="116"/>
      <c r="JQJ35" s="116"/>
      <c r="JQK35" s="116"/>
      <c r="JQL35" s="116"/>
      <c r="JQM35" s="116"/>
      <c r="JQN35" s="116"/>
      <c r="JQO35" s="116"/>
      <c r="JQP35" s="116"/>
      <c r="JQQ35" s="116"/>
      <c r="JQR35" s="116"/>
      <c r="JQS35" s="116"/>
      <c r="JQT35" s="116"/>
      <c r="JQU35" s="116"/>
      <c r="JQV35" s="116"/>
      <c r="JQW35" s="116"/>
      <c r="JQX35" s="116"/>
      <c r="JQY35" s="116"/>
      <c r="JQZ35" s="116"/>
      <c r="JRA35" s="116"/>
      <c r="JRB35" s="116"/>
      <c r="JRC35" s="116"/>
      <c r="JRD35" s="116"/>
      <c r="JRE35" s="116"/>
      <c r="JRF35" s="116"/>
      <c r="JRG35" s="116"/>
      <c r="JRH35" s="116"/>
      <c r="JRI35" s="116"/>
      <c r="JRJ35" s="116"/>
      <c r="JRK35" s="116"/>
      <c r="JRL35" s="116"/>
      <c r="JRM35" s="116"/>
      <c r="JRN35" s="116"/>
      <c r="JRO35" s="116"/>
      <c r="JRP35" s="116"/>
      <c r="JRQ35" s="116"/>
      <c r="JRR35" s="116"/>
      <c r="JRS35" s="116"/>
      <c r="JRT35" s="116"/>
      <c r="JRU35" s="116"/>
      <c r="JRV35" s="116"/>
      <c r="JRW35" s="116"/>
      <c r="JRX35" s="116"/>
      <c r="JRY35" s="116"/>
      <c r="JRZ35" s="116"/>
      <c r="JSA35" s="116"/>
      <c r="JSB35" s="116"/>
      <c r="JSC35" s="116"/>
      <c r="JSD35" s="116"/>
      <c r="JSE35" s="116"/>
      <c r="JSF35" s="116"/>
      <c r="JSG35" s="116"/>
      <c r="JSH35" s="116"/>
      <c r="JSI35" s="116"/>
      <c r="JSJ35" s="116"/>
      <c r="JSK35" s="116"/>
      <c r="JSL35" s="116"/>
      <c r="JSM35" s="116"/>
      <c r="JSN35" s="116"/>
      <c r="JSO35" s="116"/>
      <c r="JSP35" s="116"/>
      <c r="JSQ35" s="116"/>
      <c r="JSR35" s="116"/>
      <c r="JSS35" s="116"/>
      <c r="JST35" s="116"/>
      <c r="JSU35" s="116"/>
      <c r="JSV35" s="116"/>
      <c r="JSW35" s="116"/>
      <c r="JSX35" s="116"/>
      <c r="JSY35" s="116"/>
      <c r="JSZ35" s="116"/>
      <c r="JTA35" s="116"/>
      <c r="JTB35" s="116"/>
      <c r="JTC35" s="116"/>
      <c r="JTD35" s="116"/>
      <c r="JTE35" s="116"/>
      <c r="JTF35" s="116"/>
      <c r="JTG35" s="116"/>
      <c r="JTH35" s="116"/>
      <c r="JTI35" s="116"/>
      <c r="JTJ35" s="116"/>
      <c r="JTK35" s="116"/>
      <c r="JTL35" s="116"/>
      <c r="JTM35" s="116"/>
      <c r="JTN35" s="116"/>
      <c r="JTO35" s="116"/>
      <c r="JTP35" s="116"/>
      <c r="JTQ35" s="116"/>
      <c r="JTR35" s="116"/>
      <c r="JTS35" s="116"/>
      <c r="JTT35" s="116"/>
      <c r="JTU35" s="116"/>
      <c r="JTV35" s="116"/>
      <c r="JTW35" s="116"/>
      <c r="JTX35" s="116"/>
      <c r="JTY35" s="116"/>
      <c r="JTZ35" s="116"/>
      <c r="JUA35" s="116"/>
      <c r="JUB35" s="116"/>
      <c r="JUC35" s="116"/>
      <c r="JUD35" s="116"/>
      <c r="JUE35" s="116"/>
      <c r="JUF35" s="116"/>
      <c r="JUG35" s="116"/>
      <c r="JUH35" s="116"/>
      <c r="JUI35" s="116"/>
      <c r="JUJ35" s="116"/>
      <c r="JUK35" s="116"/>
      <c r="JUL35" s="116"/>
      <c r="JUM35" s="116"/>
      <c r="JUN35" s="116"/>
      <c r="JUO35" s="116"/>
      <c r="JUP35" s="116"/>
      <c r="JUQ35" s="116"/>
      <c r="JUR35" s="116"/>
      <c r="JUS35" s="116"/>
      <c r="JUT35" s="116"/>
      <c r="JUU35" s="116"/>
      <c r="JUV35" s="116"/>
      <c r="JUW35" s="116"/>
      <c r="JUX35" s="116"/>
      <c r="JUY35" s="116"/>
      <c r="JUZ35" s="116"/>
      <c r="JVA35" s="116"/>
      <c r="JVB35" s="116"/>
      <c r="JVC35" s="116"/>
      <c r="JVD35" s="116"/>
      <c r="JVE35" s="116"/>
      <c r="JVF35" s="116"/>
      <c r="JVG35" s="116"/>
      <c r="JVH35" s="116"/>
      <c r="JVI35" s="116"/>
      <c r="JVJ35" s="116"/>
      <c r="JVK35" s="116"/>
      <c r="JVL35" s="116"/>
      <c r="JVM35" s="116"/>
      <c r="JVN35" s="116"/>
      <c r="JVO35" s="116"/>
      <c r="JVP35" s="116"/>
      <c r="JVQ35" s="116"/>
      <c r="JVR35" s="116"/>
      <c r="JVS35" s="116"/>
      <c r="JVT35" s="116"/>
      <c r="JVU35" s="116"/>
      <c r="JVV35" s="116"/>
      <c r="JVW35" s="116"/>
      <c r="JVX35" s="116"/>
      <c r="JVY35" s="116"/>
      <c r="JVZ35" s="116"/>
      <c r="JWA35" s="116"/>
      <c r="JWB35" s="116"/>
      <c r="JWC35" s="116"/>
      <c r="JWD35" s="116"/>
      <c r="JWE35" s="116"/>
      <c r="JWF35" s="116"/>
      <c r="JWG35" s="116"/>
      <c r="JWH35" s="116"/>
      <c r="JWI35" s="116"/>
      <c r="JWJ35" s="116"/>
      <c r="JWK35" s="116"/>
      <c r="JWL35" s="116"/>
      <c r="JWM35" s="116"/>
      <c r="JWN35" s="116"/>
      <c r="JWO35" s="116"/>
      <c r="JWP35" s="116"/>
      <c r="JWQ35" s="116"/>
      <c r="JWR35" s="116"/>
      <c r="JWS35" s="116"/>
      <c r="JWT35" s="116"/>
      <c r="JWU35" s="116"/>
      <c r="JWV35" s="116"/>
      <c r="JWW35" s="116"/>
      <c r="JWX35" s="116"/>
      <c r="JWY35" s="116"/>
      <c r="JWZ35" s="116"/>
      <c r="JXA35" s="116"/>
      <c r="JXB35" s="116"/>
      <c r="JXC35" s="116"/>
      <c r="JXD35" s="116"/>
      <c r="JXE35" s="116"/>
      <c r="JXF35" s="116"/>
      <c r="JXG35" s="116"/>
      <c r="JXH35" s="116"/>
      <c r="JXI35" s="116"/>
      <c r="JXJ35" s="116"/>
      <c r="JXK35" s="116"/>
      <c r="JXL35" s="116"/>
      <c r="JXM35" s="116"/>
      <c r="JXN35" s="116"/>
      <c r="JXO35" s="116"/>
      <c r="JXP35" s="116"/>
      <c r="JXQ35" s="116"/>
      <c r="JXR35" s="116"/>
      <c r="JXS35" s="116"/>
      <c r="JXT35" s="116"/>
      <c r="JXU35" s="116"/>
      <c r="JXV35" s="116"/>
      <c r="JXW35" s="116"/>
      <c r="JXX35" s="116"/>
      <c r="JXY35" s="116"/>
      <c r="JXZ35" s="116"/>
      <c r="JYA35" s="116"/>
      <c r="JYB35" s="116"/>
      <c r="JYC35" s="116"/>
      <c r="JYD35" s="116"/>
      <c r="JYE35" s="116"/>
      <c r="JYF35" s="116"/>
      <c r="JYG35" s="116"/>
      <c r="JYH35" s="116"/>
      <c r="JYI35" s="116"/>
      <c r="JYJ35" s="116"/>
      <c r="JYK35" s="116"/>
      <c r="JYL35" s="116"/>
      <c r="JYM35" s="116"/>
      <c r="JYN35" s="116"/>
      <c r="JYO35" s="116"/>
      <c r="JYP35" s="116"/>
      <c r="JYQ35" s="116"/>
      <c r="JYR35" s="116"/>
      <c r="JYS35" s="116"/>
      <c r="JYT35" s="116"/>
      <c r="JYU35" s="116"/>
      <c r="JYV35" s="116"/>
      <c r="JYW35" s="116"/>
      <c r="JYX35" s="116"/>
      <c r="JYY35" s="116"/>
      <c r="JYZ35" s="116"/>
      <c r="JZA35" s="116"/>
      <c r="JZB35" s="116"/>
      <c r="JZC35" s="116"/>
      <c r="JZD35" s="116"/>
      <c r="JZE35" s="116"/>
      <c r="JZF35" s="116"/>
      <c r="JZG35" s="116"/>
      <c r="JZH35" s="116"/>
      <c r="JZI35" s="116"/>
      <c r="JZJ35" s="116"/>
      <c r="JZK35" s="116"/>
      <c r="JZL35" s="116"/>
      <c r="JZM35" s="116"/>
      <c r="JZN35" s="116"/>
      <c r="JZO35" s="116"/>
      <c r="JZP35" s="116"/>
      <c r="JZQ35" s="116"/>
      <c r="JZR35" s="116"/>
      <c r="JZS35" s="116"/>
      <c r="JZT35" s="116"/>
      <c r="JZU35" s="116"/>
      <c r="JZV35" s="116"/>
      <c r="JZW35" s="116"/>
      <c r="JZX35" s="116"/>
      <c r="JZY35" s="116"/>
      <c r="JZZ35" s="116"/>
      <c r="KAA35" s="116"/>
      <c r="KAB35" s="116"/>
      <c r="KAC35" s="116"/>
      <c r="KAD35" s="116"/>
      <c r="KAE35" s="116"/>
      <c r="KAF35" s="116"/>
      <c r="KAG35" s="116"/>
      <c r="KAH35" s="116"/>
      <c r="KAI35" s="116"/>
      <c r="KAJ35" s="116"/>
      <c r="KAK35" s="116"/>
      <c r="KAL35" s="116"/>
      <c r="KAM35" s="116"/>
      <c r="KAN35" s="116"/>
      <c r="KAO35" s="116"/>
      <c r="KAP35" s="116"/>
      <c r="KAQ35" s="116"/>
      <c r="KAR35" s="116"/>
      <c r="KAS35" s="116"/>
      <c r="KAT35" s="116"/>
      <c r="KAU35" s="116"/>
      <c r="KAV35" s="116"/>
      <c r="KAW35" s="116"/>
      <c r="KAX35" s="116"/>
      <c r="KAY35" s="116"/>
      <c r="KAZ35" s="116"/>
      <c r="KBA35" s="116"/>
      <c r="KBB35" s="116"/>
      <c r="KBC35" s="116"/>
      <c r="KBD35" s="116"/>
      <c r="KBE35" s="116"/>
      <c r="KBF35" s="116"/>
      <c r="KBG35" s="116"/>
      <c r="KBH35" s="116"/>
      <c r="KBI35" s="116"/>
      <c r="KBJ35" s="116"/>
      <c r="KBK35" s="116"/>
      <c r="KBL35" s="116"/>
      <c r="KBM35" s="116"/>
      <c r="KBN35" s="116"/>
      <c r="KBO35" s="116"/>
      <c r="KBP35" s="116"/>
      <c r="KBQ35" s="116"/>
      <c r="KBR35" s="116"/>
      <c r="KBS35" s="116"/>
      <c r="KBT35" s="116"/>
      <c r="KBU35" s="116"/>
      <c r="KBV35" s="116"/>
      <c r="KBW35" s="116"/>
      <c r="KBX35" s="116"/>
      <c r="KBY35" s="116"/>
      <c r="KBZ35" s="116"/>
      <c r="KCA35" s="116"/>
      <c r="KCB35" s="116"/>
      <c r="KCC35" s="116"/>
      <c r="KCD35" s="116"/>
      <c r="KCE35" s="116"/>
      <c r="KCF35" s="116"/>
      <c r="KCG35" s="116"/>
      <c r="KCH35" s="116"/>
      <c r="KCI35" s="116"/>
      <c r="KCJ35" s="116"/>
      <c r="KCK35" s="116"/>
      <c r="KCL35" s="116"/>
      <c r="KCM35" s="116"/>
      <c r="KCN35" s="116"/>
      <c r="KCO35" s="116"/>
      <c r="KCP35" s="116"/>
      <c r="KCQ35" s="116"/>
      <c r="KCR35" s="116"/>
      <c r="KCS35" s="116"/>
      <c r="KCT35" s="116"/>
      <c r="KCU35" s="116"/>
      <c r="KCV35" s="116"/>
      <c r="KCW35" s="116"/>
      <c r="KCX35" s="116"/>
      <c r="KCY35" s="116"/>
      <c r="KCZ35" s="116"/>
      <c r="KDA35" s="116"/>
      <c r="KDB35" s="116"/>
      <c r="KDC35" s="116"/>
      <c r="KDD35" s="116"/>
      <c r="KDE35" s="116"/>
      <c r="KDF35" s="116"/>
      <c r="KDG35" s="116"/>
      <c r="KDH35" s="116"/>
      <c r="KDI35" s="116"/>
      <c r="KDJ35" s="116"/>
      <c r="KDK35" s="116"/>
      <c r="KDL35" s="116"/>
      <c r="KDM35" s="116"/>
      <c r="KDN35" s="116"/>
      <c r="KDO35" s="116"/>
      <c r="KDP35" s="116"/>
      <c r="KDQ35" s="116"/>
      <c r="KDR35" s="116"/>
      <c r="KDS35" s="116"/>
      <c r="KDT35" s="116"/>
      <c r="KDU35" s="116"/>
      <c r="KDV35" s="116"/>
      <c r="KDW35" s="116"/>
      <c r="KDX35" s="116"/>
      <c r="KDY35" s="116"/>
      <c r="KDZ35" s="116"/>
      <c r="KEA35" s="116"/>
      <c r="KEB35" s="116"/>
      <c r="KEC35" s="116"/>
      <c r="KED35" s="116"/>
      <c r="KEE35" s="116"/>
      <c r="KEF35" s="116"/>
      <c r="KEG35" s="116"/>
      <c r="KEH35" s="116"/>
      <c r="KEI35" s="116"/>
      <c r="KEJ35" s="116"/>
      <c r="KEK35" s="116"/>
      <c r="KEL35" s="116"/>
      <c r="KEM35" s="116"/>
      <c r="KEN35" s="116"/>
      <c r="KEO35" s="116"/>
      <c r="KEP35" s="116"/>
      <c r="KEQ35" s="116"/>
      <c r="KER35" s="116"/>
      <c r="KES35" s="116"/>
      <c r="KET35" s="116"/>
      <c r="KEU35" s="116"/>
      <c r="KEV35" s="116"/>
      <c r="KEW35" s="116"/>
      <c r="KEX35" s="116"/>
      <c r="KEY35" s="116"/>
      <c r="KEZ35" s="116"/>
      <c r="KFA35" s="116"/>
      <c r="KFB35" s="116"/>
      <c r="KFC35" s="116"/>
      <c r="KFD35" s="116"/>
      <c r="KFE35" s="116"/>
      <c r="KFF35" s="116"/>
      <c r="KFG35" s="116"/>
      <c r="KFH35" s="116"/>
      <c r="KFI35" s="116"/>
      <c r="KFJ35" s="116"/>
      <c r="KFK35" s="116"/>
      <c r="KFL35" s="116"/>
      <c r="KFM35" s="116"/>
      <c r="KFN35" s="116"/>
      <c r="KFO35" s="116"/>
      <c r="KFP35" s="116"/>
      <c r="KFQ35" s="116"/>
      <c r="KFR35" s="116"/>
      <c r="KFS35" s="116"/>
      <c r="KFT35" s="116"/>
      <c r="KFU35" s="116"/>
      <c r="KFV35" s="116"/>
      <c r="KFW35" s="116"/>
      <c r="KFX35" s="116"/>
      <c r="KFY35" s="116"/>
      <c r="KFZ35" s="116"/>
      <c r="KGA35" s="116"/>
      <c r="KGB35" s="116"/>
      <c r="KGC35" s="116"/>
      <c r="KGD35" s="116"/>
      <c r="KGE35" s="116"/>
      <c r="KGF35" s="116"/>
      <c r="KGG35" s="116"/>
      <c r="KGH35" s="116"/>
      <c r="KGI35" s="116"/>
      <c r="KGJ35" s="116"/>
      <c r="KGK35" s="116"/>
      <c r="KGL35" s="116"/>
      <c r="KGM35" s="116"/>
      <c r="KGN35" s="116"/>
      <c r="KGO35" s="116"/>
      <c r="KGP35" s="116"/>
      <c r="KGQ35" s="116"/>
      <c r="KGR35" s="116"/>
      <c r="KGS35" s="116"/>
      <c r="KGT35" s="116"/>
      <c r="KGU35" s="116"/>
      <c r="KGV35" s="116"/>
      <c r="KGW35" s="116"/>
      <c r="KGX35" s="116"/>
      <c r="KGY35" s="116"/>
      <c r="KGZ35" s="116"/>
      <c r="KHA35" s="116"/>
      <c r="KHB35" s="116"/>
      <c r="KHC35" s="116"/>
      <c r="KHD35" s="116"/>
      <c r="KHE35" s="116"/>
      <c r="KHF35" s="116"/>
      <c r="KHG35" s="116"/>
      <c r="KHH35" s="116"/>
      <c r="KHI35" s="116"/>
      <c r="KHJ35" s="116"/>
      <c r="KHK35" s="116"/>
      <c r="KHL35" s="116"/>
      <c r="KHM35" s="116"/>
      <c r="KHN35" s="116"/>
      <c r="KHO35" s="116"/>
      <c r="KHP35" s="116"/>
      <c r="KHQ35" s="116"/>
      <c r="KHR35" s="116"/>
      <c r="KHS35" s="116"/>
      <c r="KHT35" s="116"/>
      <c r="KHU35" s="116"/>
      <c r="KHV35" s="116"/>
      <c r="KHW35" s="116"/>
      <c r="KHX35" s="116"/>
      <c r="KHY35" s="116"/>
      <c r="KHZ35" s="116"/>
      <c r="KIA35" s="116"/>
      <c r="KIB35" s="116"/>
      <c r="KIC35" s="116"/>
      <c r="KID35" s="116"/>
      <c r="KIE35" s="116"/>
      <c r="KIF35" s="116"/>
      <c r="KIG35" s="116"/>
      <c r="KIH35" s="116"/>
      <c r="KII35" s="116"/>
      <c r="KIJ35" s="116"/>
      <c r="KIK35" s="116"/>
      <c r="KIL35" s="116"/>
      <c r="KIM35" s="116"/>
      <c r="KIN35" s="116"/>
      <c r="KIO35" s="116"/>
      <c r="KIP35" s="116"/>
      <c r="KIQ35" s="116"/>
      <c r="KIR35" s="116"/>
      <c r="KIS35" s="116"/>
      <c r="KIT35" s="116"/>
      <c r="KIU35" s="116"/>
      <c r="KIV35" s="116"/>
      <c r="KIW35" s="116"/>
      <c r="KIX35" s="116"/>
      <c r="KIY35" s="116"/>
      <c r="KIZ35" s="116"/>
      <c r="KJA35" s="116"/>
      <c r="KJB35" s="116"/>
      <c r="KJC35" s="116"/>
      <c r="KJD35" s="116"/>
      <c r="KJE35" s="116"/>
      <c r="KJF35" s="116"/>
      <c r="KJG35" s="116"/>
      <c r="KJH35" s="116"/>
      <c r="KJI35" s="116"/>
      <c r="KJJ35" s="116"/>
      <c r="KJK35" s="116"/>
      <c r="KJL35" s="116"/>
      <c r="KJM35" s="116"/>
      <c r="KJN35" s="116"/>
      <c r="KJO35" s="116"/>
      <c r="KJP35" s="116"/>
      <c r="KJQ35" s="116"/>
      <c r="KJR35" s="116"/>
      <c r="KJS35" s="116"/>
      <c r="KJT35" s="116"/>
      <c r="KJU35" s="116"/>
      <c r="KJV35" s="116"/>
      <c r="KJW35" s="116"/>
      <c r="KJX35" s="116"/>
      <c r="KJY35" s="116"/>
      <c r="KJZ35" s="116"/>
      <c r="KKA35" s="116"/>
      <c r="KKB35" s="116"/>
      <c r="KKC35" s="116"/>
      <c r="KKD35" s="116"/>
      <c r="KKE35" s="116"/>
      <c r="KKF35" s="116"/>
      <c r="KKG35" s="116"/>
      <c r="KKH35" s="116"/>
      <c r="KKI35" s="116"/>
      <c r="KKJ35" s="116"/>
      <c r="KKK35" s="116"/>
      <c r="KKL35" s="116"/>
      <c r="KKM35" s="116"/>
      <c r="KKN35" s="116"/>
      <c r="KKO35" s="116"/>
      <c r="KKP35" s="116"/>
      <c r="KKQ35" s="116"/>
      <c r="KKR35" s="116"/>
      <c r="KKS35" s="116"/>
      <c r="KKT35" s="116"/>
      <c r="KKU35" s="116"/>
      <c r="KKV35" s="116"/>
      <c r="KKW35" s="116"/>
      <c r="KKX35" s="116"/>
      <c r="KKY35" s="116"/>
      <c r="KKZ35" s="116"/>
      <c r="KLA35" s="116"/>
      <c r="KLB35" s="116"/>
      <c r="KLC35" s="116"/>
      <c r="KLD35" s="116"/>
      <c r="KLE35" s="116"/>
      <c r="KLF35" s="116"/>
      <c r="KLG35" s="116"/>
      <c r="KLH35" s="116"/>
      <c r="KLI35" s="116"/>
      <c r="KLJ35" s="116"/>
      <c r="KLK35" s="116"/>
      <c r="KLL35" s="116"/>
      <c r="KLM35" s="116"/>
      <c r="KLN35" s="116"/>
      <c r="KLO35" s="116"/>
      <c r="KLP35" s="116"/>
      <c r="KLQ35" s="116"/>
      <c r="KLR35" s="116"/>
      <c r="KLS35" s="116"/>
      <c r="KLT35" s="116"/>
      <c r="KLU35" s="116"/>
      <c r="KLV35" s="116"/>
      <c r="KLW35" s="116"/>
      <c r="KLX35" s="116"/>
      <c r="KLY35" s="116"/>
      <c r="KLZ35" s="116"/>
      <c r="KMA35" s="116"/>
      <c r="KMB35" s="116"/>
      <c r="KMC35" s="116"/>
      <c r="KMD35" s="116"/>
      <c r="KME35" s="116"/>
      <c r="KMF35" s="116"/>
      <c r="KMG35" s="116"/>
      <c r="KMH35" s="116"/>
      <c r="KMI35" s="116"/>
      <c r="KMJ35" s="116"/>
      <c r="KMK35" s="116"/>
      <c r="KML35" s="116"/>
      <c r="KMM35" s="116"/>
      <c r="KMN35" s="116"/>
      <c r="KMO35" s="116"/>
      <c r="KMP35" s="116"/>
      <c r="KMQ35" s="116"/>
      <c r="KMR35" s="116"/>
      <c r="KMS35" s="116"/>
      <c r="KMT35" s="116"/>
      <c r="KMU35" s="116"/>
      <c r="KMV35" s="116"/>
      <c r="KMW35" s="116"/>
      <c r="KMX35" s="116"/>
      <c r="KMY35" s="116"/>
      <c r="KMZ35" s="116"/>
      <c r="KNA35" s="116"/>
      <c r="KNB35" s="116"/>
      <c r="KNC35" s="116"/>
      <c r="KND35" s="116"/>
      <c r="KNE35" s="116"/>
      <c r="KNF35" s="116"/>
      <c r="KNG35" s="116"/>
      <c r="KNH35" s="116"/>
      <c r="KNI35" s="116"/>
      <c r="KNJ35" s="116"/>
      <c r="KNK35" s="116"/>
      <c r="KNL35" s="116"/>
      <c r="KNM35" s="116"/>
      <c r="KNN35" s="116"/>
      <c r="KNO35" s="116"/>
      <c r="KNP35" s="116"/>
      <c r="KNQ35" s="116"/>
      <c r="KNR35" s="116"/>
      <c r="KNS35" s="116"/>
      <c r="KNT35" s="116"/>
      <c r="KNU35" s="116"/>
      <c r="KNV35" s="116"/>
      <c r="KNW35" s="116"/>
      <c r="KNX35" s="116"/>
      <c r="KNY35" s="116"/>
      <c r="KNZ35" s="116"/>
      <c r="KOA35" s="116"/>
      <c r="KOB35" s="116"/>
      <c r="KOC35" s="116"/>
      <c r="KOD35" s="116"/>
      <c r="KOE35" s="116"/>
      <c r="KOF35" s="116"/>
      <c r="KOG35" s="116"/>
      <c r="KOH35" s="116"/>
      <c r="KOI35" s="116"/>
      <c r="KOJ35" s="116"/>
      <c r="KOK35" s="116"/>
      <c r="KOL35" s="116"/>
      <c r="KOM35" s="116"/>
      <c r="KON35" s="116"/>
      <c r="KOO35" s="116"/>
      <c r="KOP35" s="116"/>
      <c r="KOQ35" s="116"/>
      <c r="KOR35" s="116"/>
      <c r="KOS35" s="116"/>
      <c r="KOT35" s="116"/>
      <c r="KOU35" s="116"/>
      <c r="KOV35" s="116"/>
      <c r="KOW35" s="116"/>
      <c r="KOX35" s="116"/>
      <c r="KOY35" s="116"/>
      <c r="KOZ35" s="116"/>
      <c r="KPA35" s="116"/>
      <c r="KPB35" s="116"/>
      <c r="KPC35" s="116"/>
      <c r="KPD35" s="116"/>
      <c r="KPE35" s="116"/>
      <c r="KPF35" s="116"/>
      <c r="KPG35" s="116"/>
      <c r="KPH35" s="116"/>
      <c r="KPI35" s="116"/>
      <c r="KPJ35" s="116"/>
      <c r="KPK35" s="116"/>
      <c r="KPL35" s="116"/>
      <c r="KPM35" s="116"/>
      <c r="KPN35" s="116"/>
      <c r="KPO35" s="116"/>
      <c r="KPP35" s="116"/>
      <c r="KPQ35" s="116"/>
      <c r="KPR35" s="116"/>
      <c r="KPS35" s="116"/>
      <c r="KPT35" s="116"/>
      <c r="KPU35" s="116"/>
      <c r="KPV35" s="116"/>
      <c r="KPW35" s="116"/>
      <c r="KPX35" s="116"/>
      <c r="KPY35" s="116"/>
      <c r="KPZ35" s="116"/>
      <c r="KQA35" s="116"/>
      <c r="KQB35" s="116"/>
      <c r="KQC35" s="116"/>
      <c r="KQD35" s="116"/>
      <c r="KQE35" s="116"/>
      <c r="KQF35" s="116"/>
      <c r="KQG35" s="116"/>
      <c r="KQH35" s="116"/>
      <c r="KQI35" s="116"/>
      <c r="KQJ35" s="116"/>
      <c r="KQK35" s="116"/>
      <c r="KQL35" s="116"/>
      <c r="KQM35" s="116"/>
      <c r="KQN35" s="116"/>
      <c r="KQO35" s="116"/>
      <c r="KQP35" s="116"/>
      <c r="KQQ35" s="116"/>
      <c r="KQR35" s="116"/>
      <c r="KQS35" s="116"/>
      <c r="KQT35" s="116"/>
      <c r="KQU35" s="116"/>
      <c r="KQV35" s="116"/>
      <c r="KQW35" s="116"/>
      <c r="KQX35" s="116"/>
      <c r="KQY35" s="116"/>
      <c r="KQZ35" s="116"/>
      <c r="KRA35" s="116"/>
      <c r="KRB35" s="116"/>
      <c r="KRC35" s="116"/>
      <c r="KRD35" s="116"/>
      <c r="KRE35" s="116"/>
      <c r="KRF35" s="116"/>
      <c r="KRG35" s="116"/>
      <c r="KRH35" s="116"/>
      <c r="KRI35" s="116"/>
      <c r="KRJ35" s="116"/>
      <c r="KRK35" s="116"/>
      <c r="KRL35" s="116"/>
      <c r="KRM35" s="116"/>
      <c r="KRN35" s="116"/>
      <c r="KRO35" s="116"/>
      <c r="KRP35" s="116"/>
      <c r="KRQ35" s="116"/>
      <c r="KRR35" s="116"/>
      <c r="KRS35" s="116"/>
      <c r="KRT35" s="116"/>
      <c r="KRU35" s="116"/>
      <c r="KRV35" s="116"/>
      <c r="KRW35" s="116"/>
      <c r="KRX35" s="116"/>
      <c r="KRY35" s="116"/>
      <c r="KRZ35" s="116"/>
      <c r="KSA35" s="116"/>
      <c r="KSB35" s="116"/>
      <c r="KSC35" s="116"/>
      <c r="KSD35" s="116"/>
      <c r="KSE35" s="116"/>
      <c r="KSF35" s="116"/>
      <c r="KSG35" s="116"/>
      <c r="KSH35" s="116"/>
      <c r="KSI35" s="116"/>
      <c r="KSJ35" s="116"/>
      <c r="KSK35" s="116"/>
      <c r="KSL35" s="116"/>
      <c r="KSM35" s="116"/>
      <c r="KSN35" s="116"/>
      <c r="KSO35" s="116"/>
      <c r="KSP35" s="116"/>
      <c r="KSQ35" s="116"/>
      <c r="KSR35" s="116"/>
      <c r="KSS35" s="116"/>
      <c r="KST35" s="116"/>
      <c r="KSU35" s="116"/>
      <c r="KSV35" s="116"/>
      <c r="KSW35" s="116"/>
      <c r="KSX35" s="116"/>
      <c r="KSY35" s="116"/>
      <c r="KSZ35" s="116"/>
      <c r="KTA35" s="116"/>
      <c r="KTB35" s="116"/>
      <c r="KTC35" s="116"/>
      <c r="KTD35" s="116"/>
      <c r="KTE35" s="116"/>
      <c r="KTF35" s="116"/>
      <c r="KTG35" s="116"/>
      <c r="KTH35" s="116"/>
      <c r="KTI35" s="116"/>
      <c r="KTJ35" s="116"/>
      <c r="KTK35" s="116"/>
      <c r="KTL35" s="116"/>
      <c r="KTM35" s="116"/>
      <c r="KTN35" s="116"/>
      <c r="KTO35" s="116"/>
      <c r="KTP35" s="116"/>
      <c r="KTQ35" s="116"/>
      <c r="KTR35" s="116"/>
      <c r="KTS35" s="116"/>
      <c r="KTT35" s="116"/>
      <c r="KTU35" s="116"/>
      <c r="KTV35" s="116"/>
      <c r="KTW35" s="116"/>
      <c r="KTX35" s="116"/>
      <c r="KTY35" s="116"/>
      <c r="KTZ35" s="116"/>
      <c r="KUA35" s="116"/>
      <c r="KUB35" s="116"/>
      <c r="KUC35" s="116"/>
      <c r="KUD35" s="116"/>
      <c r="KUE35" s="116"/>
      <c r="KUF35" s="116"/>
      <c r="KUG35" s="116"/>
      <c r="KUH35" s="116"/>
      <c r="KUI35" s="116"/>
      <c r="KUJ35" s="116"/>
      <c r="KUK35" s="116"/>
      <c r="KUL35" s="116"/>
      <c r="KUM35" s="116"/>
      <c r="KUN35" s="116"/>
      <c r="KUO35" s="116"/>
      <c r="KUP35" s="116"/>
      <c r="KUQ35" s="116"/>
      <c r="KUR35" s="116"/>
      <c r="KUS35" s="116"/>
      <c r="KUT35" s="116"/>
      <c r="KUU35" s="116"/>
      <c r="KUV35" s="116"/>
      <c r="KUW35" s="116"/>
      <c r="KUX35" s="116"/>
      <c r="KUY35" s="116"/>
      <c r="KUZ35" s="116"/>
      <c r="KVA35" s="116"/>
      <c r="KVB35" s="116"/>
      <c r="KVC35" s="116"/>
      <c r="KVD35" s="116"/>
      <c r="KVE35" s="116"/>
      <c r="KVF35" s="116"/>
      <c r="KVG35" s="116"/>
      <c r="KVH35" s="116"/>
      <c r="KVI35" s="116"/>
      <c r="KVJ35" s="116"/>
      <c r="KVK35" s="116"/>
      <c r="KVL35" s="116"/>
      <c r="KVM35" s="116"/>
      <c r="KVN35" s="116"/>
      <c r="KVO35" s="116"/>
      <c r="KVP35" s="116"/>
      <c r="KVQ35" s="116"/>
      <c r="KVR35" s="116"/>
      <c r="KVS35" s="116"/>
      <c r="KVT35" s="116"/>
      <c r="KVU35" s="116"/>
      <c r="KVV35" s="116"/>
      <c r="KVW35" s="116"/>
      <c r="KVX35" s="116"/>
      <c r="KVY35" s="116"/>
      <c r="KVZ35" s="116"/>
      <c r="KWA35" s="116"/>
      <c r="KWB35" s="116"/>
      <c r="KWC35" s="116"/>
      <c r="KWD35" s="116"/>
      <c r="KWE35" s="116"/>
      <c r="KWF35" s="116"/>
      <c r="KWG35" s="116"/>
      <c r="KWH35" s="116"/>
      <c r="KWI35" s="116"/>
      <c r="KWJ35" s="116"/>
      <c r="KWK35" s="116"/>
      <c r="KWL35" s="116"/>
      <c r="KWM35" s="116"/>
      <c r="KWN35" s="116"/>
      <c r="KWO35" s="116"/>
      <c r="KWP35" s="116"/>
      <c r="KWQ35" s="116"/>
      <c r="KWR35" s="116"/>
      <c r="KWS35" s="116"/>
      <c r="KWT35" s="116"/>
      <c r="KWU35" s="116"/>
      <c r="KWV35" s="116"/>
      <c r="KWW35" s="116"/>
      <c r="KWX35" s="116"/>
      <c r="KWY35" s="116"/>
      <c r="KWZ35" s="116"/>
      <c r="KXA35" s="116"/>
      <c r="KXB35" s="116"/>
      <c r="KXC35" s="116"/>
      <c r="KXD35" s="116"/>
      <c r="KXE35" s="116"/>
      <c r="KXF35" s="116"/>
      <c r="KXG35" s="116"/>
      <c r="KXH35" s="116"/>
      <c r="KXI35" s="116"/>
      <c r="KXJ35" s="116"/>
      <c r="KXK35" s="116"/>
      <c r="KXL35" s="116"/>
      <c r="KXM35" s="116"/>
      <c r="KXN35" s="116"/>
      <c r="KXO35" s="116"/>
      <c r="KXP35" s="116"/>
      <c r="KXQ35" s="116"/>
      <c r="KXR35" s="116"/>
      <c r="KXS35" s="116"/>
      <c r="KXT35" s="116"/>
      <c r="KXU35" s="116"/>
      <c r="KXV35" s="116"/>
      <c r="KXW35" s="116"/>
      <c r="KXX35" s="116"/>
      <c r="KXY35" s="116"/>
      <c r="KXZ35" s="116"/>
      <c r="KYA35" s="116"/>
      <c r="KYB35" s="116"/>
      <c r="KYC35" s="116"/>
      <c r="KYD35" s="116"/>
      <c r="KYE35" s="116"/>
      <c r="KYF35" s="116"/>
      <c r="KYG35" s="116"/>
      <c r="KYH35" s="116"/>
      <c r="KYI35" s="116"/>
      <c r="KYJ35" s="116"/>
      <c r="KYK35" s="116"/>
      <c r="KYL35" s="116"/>
      <c r="KYM35" s="116"/>
      <c r="KYN35" s="116"/>
      <c r="KYO35" s="116"/>
      <c r="KYP35" s="116"/>
      <c r="KYQ35" s="116"/>
      <c r="KYR35" s="116"/>
      <c r="KYS35" s="116"/>
      <c r="KYT35" s="116"/>
      <c r="KYU35" s="116"/>
      <c r="KYV35" s="116"/>
      <c r="KYW35" s="116"/>
      <c r="KYX35" s="116"/>
      <c r="KYY35" s="116"/>
      <c r="KYZ35" s="116"/>
      <c r="KZA35" s="116"/>
      <c r="KZB35" s="116"/>
      <c r="KZC35" s="116"/>
      <c r="KZD35" s="116"/>
      <c r="KZE35" s="116"/>
      <c r="KZF35" s="116"/>
      <c r="KZG35" s="116"/>
      <c r="KZH35" s="116"/>
      <c r="KZI35" s="116"/>
      <c r="KZJ35" s="116"/>
      <c r="KZK35" s="116"/>
      <c r="KZL35" s="116"/>
      <c r="KZM35" s="116"/>
      <c r="KZN35" s="116"/>
      <c r="KZO35" s="116"/>
      <c r="KZP35" s="116"/>
      <c r="KZQ35" s="116"/>
      <c r="KZR35" s="116"/>
      <c r="KZS35" s="116"/>
      <c r="KZT35" s="116"/>
      <c r="KZU35" s="116"/>
      <c r="KZV35" s="116"/>
      <c r="KZW35" s="116"/>
      <c r="KZX35" s="116"/>
      <c r="KZY35" s="116"/>
      <c r="KZZ35" s="116"/>
      <c r="LAA35" s="116"/>
      <c r="LAB35" s="116"/>
      <c r="LAC35" s="116"/>
      <c r="LAD35" s="116"/>
      <c r="LAE35" s="116"/>
      <c r="LAF35" s="116"/>
      <c r="LAG35" s="116"/>
      <c r="LAH35" s="116"/>
      <c r="LAI35" s="116"/>
      <c r="LAJ35" s="116"/>
      <c r="LAK35" s="116"/>
      <c r="LAL35" s="116"/>
      <c r="LAM35" s="116"/>
      <c r="LAN35" s="116"/>
      <c r="LAO35" s="116"/>
      <c r="LAP35" s="116"/>
      <c r="LAQ35" s="116"/>
      <c r="LAR35" s="116"/>
      <c r="LAS35" s="116"/>
      <c r="LAT35" s="116"/>
      <c r="LAU35" s="116"/>
      <c r="LAV35" s="116"/>
      <c r="LAW35" s="116"/>
      <c r="LAX35" s="116"/>
      <c r="LAY35" s="116"/>
      <c r="LAZ35" s="116"/>
      <c r="LBA35" s="116"/>
      <c r="LBB35" s="116"/>
      <c r="LBC35" s="116"/>
      <c r="LBD35" s="116"/>
      <c r="LBE35" s="116"/>
      <c r="LBF35" s="116"/>
      <c r="LBG35" s="116"/>
      <c r="LBH35" s="116"/>
      <c r="LBI35" s="116"/>
      <c r="LBJ35" s="116"/>
      <c r="LBK35" s="116"/>
      <c r="LBL35" s="116"/>
      <c r="LBM35" s="116"/>
      <c r="LBN35" s="116"/>
      <c r="LBO35" s="116"/>
      <c r="LBP35" s="116"/>
      <c r="LBQ35" s="116"/>
      <c r="LBR35" s="116"/>
      <c r="LBS35" s="116"/>
      <c r="LBT35" s="116"/>
      <c r="LBU35" s="116"/>
      <c r="LBV35" s="116"/>
      <c r="LBW35" s="116"/>
      <c r="LBX35" s="116"/>
      <c r="LBY35" s="116"/>
      <c r="LBZ35" s="116"/>
      <c r="LCA35" s="116"/>
      <c r="LCB35" s="116"/>
      <c r="LCC35" s="116"/>
      <c r="LCD35" s="116"/>
      <c r="LCE35" s="116"/>
      <c r="LCF35" s="116"/>
      <c r="LCG35" s="116"/>
      <c r="LCH35" s="116"/>
      <c r="LCI35" s="116"/>
      <c r="LCJ35" s="116"/>
      <c r="LCK35" s="116"/>
      <c r="LCL35" s="116"/>
      <c r="LCM35" s="116"/>
      <c r="LCN35" s="116"/>
      <c r="LCO35" s="116"/>
      <c r="LCP35" s="116"/>
      <c r="LCQ35" s="116"/>
      <c r="LCR35" s="116"/>
      <c r="LCS35" s="116"/>
      <c r="LCT35" s="116"/>
      <c r="LCU35" s="116"/>
      <c r="LCV35" s="116"/>
      <c r="LCW35" s="116"/>
      <c r="LCX35" s="116"/>
      <c r="LCY35" s="116"/>
      <c r="LCZ35" s="116"/>
      <c r="LDA35" s="116"/>
      <c r="LDB35" s="116"/>
      <c r="LDC35" s="116"/>
      <c r="LDD35" s="116"/>
      <c r="LDE35" s="116"/>
      <c r="LDF35" s="116"/>
      <c r="LDG35" s="116"/>
      <c r="LDH35" s="116"/>
      <c r="LDI35" s="116"/>
      <c r="LDJ35" s="116"/>
      <c r="LDK35" s="116"/>
      <c r="LDL35" s="116"/>
      <c r="LDM35" s="116"/>
      <c r="LDN35" s="116"/>
      <c r="LDO35" s="116"/>
      <c r="LDP35" s="116"/>
      <c r="LDQ35" s="116"/>
      <c r="LDR35" s="116"/>
      <c r="LDS35" s="116"/>
      <c r="LDT35" s="116"/>
      <c r="LDU35" s="116"/>
      <c r="LDV35" s="116"/>
      <c r="LDW35" s="116"/>
      <c r="LDX35" s="116"/>
      <c r="LDY35" s="116"/>
      <c r="LDZ35" s="116"/>
      <c r="LEA35" s="116"/>
      <c r="LEB35" s="116"/>
      <c r="LEC35" s="116"/>
      <c r="LED35" s="116"/>
      <c r="LEE35" s="116"/>
      <c r="LEF35" s="116"/>
      <c r="LEG35" s="116"/>
      <c r="LEH35" s="116"/>
      <c r="LEI35" s="116"/>
      <c r="LEJ35" s="116"/>
      <c r="LEK35" s="116"/>
      <c r="LEL35" s="116"/>
      <c r="LEM35" s="116"/>
      <c r="LEN35" s="116"/>
      <c r="LEO35" s="116"/>
      <c r="LEP35" s="116"/>
      <c r="LEQ35" s="116"/>
      <c r="LER35" s="116"/>
      <c r="LES35" s="116"/>
      <c r="LET35" s="116"/>
      <c r="LEU35" s="116"/>
      <c r="LEV35" s="116"/>
      <c r="LEW35" s="116"/>
      <c r="LEX35" s="116"/>
      <c r="LEY35" s="116"/>
      <c r="LEZ35" s="116"/>
      <c r="LFA35" s="116"/>
      <c r="LFB35" s="116"/>
      <c r="LFC35" s="116"/>
      <c r="LFD35" s="116"/>
      <c r="LFE35" s="116"/>
      <c r="LFF35" s="116"/>
      <c r="LFG35" s="116"/>
      <c r="LFH35" s="116"/>
      <c r="LFI35" s="116"/>
      <c r="LFJ35" s="116"/>
      <c r="LFK35" s="116"/>
      <c r="LFL35" s="116"/>
      <c r="LFM35" s="116"/>
      <c r="LFN35" s="116"/>
      <c r="LFO35" s="116"/>
      <c r="LFP35" s="116"/>
      <c r="LFQ35" s="116"/>
      <c r="LFR35" s="116"/>
      <c r="LFS35" s="116"/>
      <c r="LFT35" s="116"/>
      <c r="LFU35" s="116"/>
      <c r="LFV35" s="116"/>
      <c r="LFW35" s="116"/>
      <c r="LFX35" s="116"/>
      <c r="LFY35" s="116"/>
      <c r="LFZ35" s="116"/>
      <c r="LGA35" s="116"/>
      <c r="LGB35" s="116"/>
      <c r="LGC35" s="116"/>
      <c r="LGD35" s="116"/>
      <c r="LGE35" s="116"/>
      <c r="LGF35" s="116"/>
      <c r="LGG35" s="116"/>
      <c r="LGH35" s="116"/>
      <c r="LGI35" s="116"/>
      <c r="LGJ35" s="116"/>
      <c r="LGK35" s="116"/>
      <c r="LGL35" s="116"/>
      <c r="LGM35" s="116"/>
      <c r="LGN35" s="116"/>
      <c r="LGO35" s="116"/>
      <c r="LGP35" s="116"/>
      <c r="LGQ35" s="116"/>
      <c r="LGR35" s="116"/>
      <c r="LGS35" s="116"/>
      <c r="LGT35" s="116"/>
      <c r="LGU35" s="116"/>
      <c r="LGV35" s="116"/>
      <c r="LGW35" s="116"/>
      <c r="LGX35" s="116"/>
      <c r="LGY35" s="116"/>
      <c r="LGZ35" s="116"/>
      <c r="LHA35" s="116"/>
      <c r="LHB35" s="116"/>
      <c r="LHC35" s="116"/>
      <c r="LHD35" s="116"/>
      <c r="LHE35" s="116"/>
      <c r="LHF35" s="116"/>
      <c r="LHG35" s="116"/>
      <c r="LHH35" s="116"/>
      <c r="LHI35" s="116"/>
      <c r="LHJ35" s="116"/>
      <c r="LHK35" s="116"/>
      <c r="LHL35" s="116"/>
      <c r="LHM35" s="116"/>
      <c r="LHN35" s="116"/>
      <c r="LHO35" s="116"/>
      <c r="LHP35" s="116"/>
      <c r="LHQ35" s="116"/>
      <c r="LHR35" s="116"/>
      <c r="LHS35" s="116"/>
      <c r="LHT35" s="116"/>
      <c r="LHU35" s="116"/>
      <c r="LHV35" s="116"/>
      <c r="LHW35" s="116"/>
      <c r="LHX35" s="116"/>
      <c r="LHY35" s="116"/>
      <c r="LHZ35" s="116"/>
      <c r="LIA35" s="116"/>
      <c r="LIB35" s="116"/>
      <c r="LIC35" s="116"/>
      <c r="LID35" s="116"/>
      <c r="LIE35" s="116"/>
      <c r="LIF35" s="116"/>
      <c r="LIG35" s="116"/>
      <c r="LIH35" s="116"/>
      <c r="LII35" s="116"/>
      <c r="LIJ35" s="116"/>
      <c r="LIK35" s="116"/>
      <c r="LIL35" s="116"/>
      <c r="LIM35" s="116"/>
      <c r="LIN35" s="116"/>
      <c r="LIO35" s="116"/>
      <c r="LIP35" s="116"/>
      <c r="LIQ35" s="116"/>
      <c r="LIR35" s="116"/>
      <c r="LIS35" s="116"/>
      <c r="LIT35" s="116"/>
      <c r="LIU35" s="116"/>
      <c r="LIV35" s="116"/>
      <c r="LIW35" s="116"/>
      <c r="LIX35" s="116"/>
      <c r="LIY35" s="116"/>
      <c r="LIZ35" s="116"/>
      <c r="LJA35" s="116"/>
      <c r="LJB35" s="116"/>
      <c r="LJC35" s="116"/>
      <c r="LJD35" s="116"/>
      <c r="LJE35" s="116"/>
      <c r="LJF35" s="116"/>
      <c r="LJG35" s="116"/>
      <c r="LJH35" s="116"/>
      <c r="LJI35" s="116"/>
      <c r="LJJ35" s="116"/>
      <c r="LJK35" s="116"/>
      <c r="LJL35" s="116"/>
      <c r="LJM35" s="116"/>
      <c r="LJN35" s="116"/>
      <c r="LJO35" s="116"/>
      <c r="LJP35" s="116"/>
      <c r="LJQ35" s="116"/>
      <c r="LJR35" s="116"/>
      <c r="LJS35" s="116"/>
      <c r="LJT35" s="116"/>
      <c r="LJU35" s="116"/>
      <c r="LJV35" s="116"/>
      <c r="LJW35" s="116"/>
      <c r="LJX35" s="116"/>
      <c r="LJY35" s="116"/>
      <c r="LJZ35" s="116"/>
      <c r="LKA35" s="116"/>
      <c r="LKB35" s="116"/>
      <c r="LKC35" s="116"/>
      <c r="LKD35" s="116"/>
      <c r="LKE35" s="116"/>
      <c r="LKF35" s="116"/>
      <c r="LKG35" s="116"/>
      <c r="LKH35" s="116"/>
      <c r="LKI35" s="116"/>
      <c r="LKJ35" s="116"/>
      <c r="LKK35" s="116"/>
      <c r="LKL35" s="116"/>
      <c r="LKM35" s="116"/>
      <c r="LKN35" s="116"/>
      <c r="LKO35" s="116"/>
      <c r="LKP35" s="116"/>
      <c r="LKQ35" s="116"/>
      <c r="LKR35" s="116"/>
      <c r="LKS35" s="116"/>
      <c r="LKT35" s="116"/>
      <c r="LKU35" s="116"/>
      <c r="LKV35" s="116"/>
      <c r="LKW35" s="116"/>
      <c r="LKX35" s="116"/>
      <c r="LKY35" s="116"/>
      <c r="LKZ35" s="116"/>
      <c r="LLA35" s="116"/>
      <c r="LLB35" s="116"/>
      <c r="LLC35" s="116"/>
      <c r="LLD35" s="116"/>
      <c r="LLE35" s="116"/>
      <c r="LLF35" s="116"/>
      <c r="LLG35" s="116"/>
      <c r="LLH35" s="116"/>
      <c r="LLI35" s="116"/>
      <c r="LLJ35" s="116"/>
      <c r="LLK35" s="116"/>
      <c r="LLL35" s="116"/>
      <c r="LLM35" s="116"/>
      <c r="LLN35" s="116"/>
      <c r="LLO35" s="116"/>
      <c r="LLP35" s="116"/>
      <c r="LLQ35" s="116"/>
      <c r="LLR35" s="116"/>
      <c r="LLS35" s="116"/>
      <c r="LLT35" s="116"/>
      <c r="LLU35" s="116"/>
      <c r="LLV35" s="116"/>
      <c r="LLW35" s="116"/>
      <c r="LLX35" s="116"/>
      <c r="LLY35" s="116"/>
      <c r="LLZ35" s="116"/>
      <c r="LMA35" s="116"/>
      <c r="LMB35" s="116"/>
      <c r="LMC35" s="116"/>
      <c r="LMD35" s="116"/>
      <c r="LME35" s="116"/>
      <c r="LMF35" s="116"/>
      <c r="LMG35" s="116"/>
      <c r="LMH35" s="116"/>
      <c r="LMI35" s="116"/>
      <c r="LMJ35" s="116"/>
      <c r="LMK35" s="116"/>
      <c r="LML35" s="116"/>
      <c r="LMM35" s="116"/>
      <c r="LMN35" s="116"/>
      <c r="LMO35" s="116"/>
      <c r="LMP35" s="116"/>
      <c r="LMQ35" s="116"/>
      <c r="LMR35" s="116"/>
      <c r="LMS35" s="116"/>
      <c r="LMT35" s="116"/>
      <c r="LMU35" s="116"/>
      <c r="LMV35" s="116"/>
      <c r="LMW35" s="116"/>
      <c r="LMX35" s="116"/>
      <c r="LMY35" s="116"/>
      <c r="LMZ35" s="116"/>
      <c r="LNA35" s="116"/>
      <c r="LNB35" s="116"/>
      <c r="LNC35" s="116"/>
      <c r="LND35" s="116"/>
      <c r="LNE35" s="116"/>
      <c r="LNF35" s="116"/>
      <c r="LNG35" s="116"/>
      <c r="LNH35" s="116"/>
      <c r="LNI35" s="116"/>
      <c r="LNJ35" s="116"/>
      <c r="LNK35" s="116"/>
      <c r="LNL35" s="116"/>
      <c r="LNM35" s="116"/>
      <c r="LNN35" s="116"/>
      <c r="LNO35" s="116"/>
      <c r="LNP35" s="116"/>
      <c r="LNQ35" s="116"/>
      <c r="LNR35" s="116"/>
      <c r="LNS35" s="116"/>
      <c r="LNT35" s="116"/>
      <c r="LNU35" s="116"/>
      <c r="LNV35" s="116"/>
      <c r="LNW35" s="116"/>
      <c r="LNX35" s="116"/>
      <c r="LNY35" s="116"/>
      <c r="LNZ35" s="116"/>
      <c r="LOA35" s="116"/>
      <c r="LOB35" s="116"/>
      <c r="LOC35" s="116"/>
      <c r="LOD35" s="116"/>
      <c r="LOE35" s="116"/>
      <c r="LOF35" s="116"/>
      <c r="LOG35" s="116"/>
      <c r="LOH35" s="116"/>
      <c r="LOI35" s="116"/>
      <c r="LOJ35" s="116"/>
      <c r="LOK35" s="116"/>
      <c r="LOL35" s="116"/>
      <c r="LOM35" s="116"/>
      <c r="LON35" s="116"/>
      <c r="LOO35" s="116"/>
      <c r="LOP35" s="116"/>
      <c r="LOQ35" s="116"/>
      <c r="LOR35" s="116"/>
      <c r="LOS35" s="116"/>
      <c r="LOT35" s="116"/>
      <c r="LOU35" s="116"/>
      <c r="LOV35" s="116"/>
      <c r="LOW35" s="116"/>
      <c r="LOX35" s="116"/>
      <c r="LOY35" s="116"/>
      <c r="LOZ35" s="116"/>
      <c r="LPA35" s="116"/>
      <c r="LPB35" s="116"/>
      <c r="LPC35" s="116"/>
      <c r="LPD35" s="116"/>
      <c r="LPE35" s="116"/>
      <c r="LPF35" s="116"/>
      <c r="LPG35" s="116"/>
      <c r="LPH35" s="116"/>
      <c r="LPI35" s="116"/>
      <c r="LPJ35" s="116"/>
      <c r="LPK35" s="116"/>
      <c r="LPL35" s="116"/>
      <c r="LPM35" s="116"/>
      <c r="LPN35" s="116"/>
      <c r="LPO35" s="116"/>
      <c r="LPP35" s="116"/>
      <c r="LPQ35" s="116"/>
      <c r="LPR35" s="116"/>
      <c r="LPS35" s="116"/>
      <c r="LPT35" s="116"/>
      <c r="LPU35" s="116"/>
      <c r="LPV35" s="116"/>
      <c r="LPW35" s="116"/>
      <c r="LPX35" s="116"/>
      <c r="LPY35" s="116"/>
      <c r="LPZ35" s="116"/>
      <c r="LQA35" s="116"/>
      <c r="LQB35" s="116"/>
      <c r="LQC35" s="116"/>
      <c r="LQD35" s="116"/>
      <c r="LQE35" s="116"/>
      <c r="LQF35" s="116"/>
      <c r="LQG35" s="116"/>
      <c r="LQH35" s="116"/>
      <c r="LQI35" s="116"/>
      <c r="LQJ35" s="116"/>
      <c r="LQK35" s="116"/>
      <c r="LQL35" s="116"/>
      <c r="LQM35" s="116"/>
      <c r="LQN35" s="116"/>
      <c r="LQO35" s="116"/>
      <c r="LQP35" s="116"/>
      <c r="LQQ35" s="116"/>
      <c r="LQR35" s="116"/>
      <c r="LQS35" s="116"/>
      <c r="LQT35" s="116"/>
      <c r="LQU35" s="116"/>
      <c r="LQV35" s="116"/>
      <c r="LQW35" s="116"/>
      <c r="LQX35" s="116"/>
      <c r="LQY35" s="116"/>
      <c r="LQZ35" s="116"/>
      <c r="LRA35" s="116"/>
      <c r="LRB35" s="116"/>
      <c r="LRC35" s="116"/>
      <c r="LRD35" s="116"/>
      <c r="LRE35" s="116"/>
      <c r="LRF35" s="116"/>
      <c r="LRG35" s="116"/>
      <c r="LRH35" s="116"/>
      <c r="LRI35" s="116"/>
      <c r="LRJ35" s="116"/>
      <c r="LRK35" s="116"/>
      <c r="LRL35" s="116"/>
      <c r="LRM35" s="116"/>
      <c r="LRN35" s="116"/>
      <c r="LRO35" s="116"/>
      <c r="LRP35" s="116"/>
      <c r="LRQ35" s="116"/>
      <c r="LRR35" s="116"/>
      <c r="LRS35" s="116"/>
      <c r="LRT35" s="116"/>
      <c r="LRU35" s="116"/>
      <c r="LRV35" s="116"/>
      <c r="LRW35" s="116"/>
      <c r="LRX35" s="116"/>
      <c r="LRY35" s="116"/>
      <c r="LRZ35" s="116"/>
      <c r="LSA35" s="116"/>
      <c r="LSB35" s="116"/>
      <c r="LSC35" s="116"/>
      <c r="LSD35" s="116"/>
      <c r="LSE35" s="116"/>
      <c r="LSF35" s="116"/>
      <c r="LSG35" s="116"/>
      <c r="LSH35" s="116"/>
      <c r="LSI35" s="116"/>
      <c r="LSJ35" s="116"/>
      <c r="LSK35" s="116"/>
      <c r="LSL35" s="116"/>
      <c r="LSM35" s="116"/>
      <c r="LSN35" s="116"/>
      <c r="LSO35" s="116"/>
      <c r="LSP35" s="116"/>
      <c r="LSQ35" s="116"/>
      <c r="LSR35" s="116"/>
      <c r="LSS35" s="116"/>
      <c r="LST35" s="116"/>
      <c r="LSU35" s="116"/>
      <c r="LSV35" s="116"/>
      <c r="LSW35" s="116"/>
      <c r="LSX35" s="116"/>
      <c r="LSY35" s="116"/>
      <c r="LSZ35" s="116"/>
      <c r="LTA35" s="116"/>
      <c r="LTB35" s="116"/>
      <c r="LTC35" s="116"/>
      <c r="LTD35" s="116"/>
      <c r="LTE35" s="116"/>
      <c r="LTF35" s="116"/>
      <c r="LTG35" s="116"/>
      <c r="LTH35" s="116"/>
      <c r="LTI35" s="116"/>
      <c r="LTJ35" s="116"/>
      <c r="LTK35" s="116"/>
      <c r="LTL35" s="116"/>
      <c r="LTM35" s="116"/>
      <c r="LTN35" s="116"/>
      <c r="LTO35" s="116"/>
      <c r="LTP35" s="116"/>
      <c r="LTQ35" s="116"/>
      <c r="LTR35" s="116"/>
      <c r="LTS35" s="116"/>
      <c r="LTT35" s="116"/>
      <c r="LTU35" s="116"/>
      <c r="LTV35" s="116"/>
      <c r="LTW35" s="116"/>
      <c r="LTX35" s="116"/>
      <c r="LTY35" s="116"/>
      <c r="LTZ35" s="116"/>
      <c r="LUA35" s="116"/>
      <c r="LUB35" s="116"/>
      <c r="LUC35" s="116"/>
      <c r="LUD35" s="116"/>
      <c r="LUE35" s="116"/>
      <c r="LUF35" s="116"/>
      <c r="LUG35" s="116"/>
      <c r="LUH35" s="116"/>
      <c r="LUI35" s="116"/>
      <c r="LUJ35" s="116"/>
      <c r="LUK35" s="116"/>
      <c r="LUL35" s="116"/>
      <c r="LUM35" s="116"/>
      <c r="LUN35" s="116"/>
      <c r="LUO35" s="116"/>
      <c r="LUP35" s="116"/>
      <c r="LUQ35" s="116"/>
      <c r="LUR35" s="116"/>
      <c r="LUS35" s="116"/>
      <c r="LUT35" s="116"/>
      <c r="LUU35" s="116"/>
      <c r="LUV35" s="116"/>
      <c r="LUW35" s="116"/>
      <c r="LUX35" s="116"/>
      <c r="LUY35" s="116"/>
      <c r="LUZ35" s="116"/>
      <c r="LVA35" s="116"/>
      <c r="LVB35" s="116"/>
      <c r="LVC35" s="116"/>
      <c r="LVD35" s="116"/>
      <c r="LVE35" s="116"/>
      <c r="LVF35" s="116"/>
      <c r="LVG35" s="116"/>
      <c r="LVH35" s="116"/>
      <c r="LVI35" s="116"/>
      <c r="LVJ35" s="116"/>
      <c r="LVK35" s="116"/>
      <c r="LVL35" s="116"/>
      <c r="LVM35" s="116"/>
      <c r="LVN35" s="116"/>
      <c r="LVO35" s="116"/>
      <c r="LVP35" s="116"/>
      <c r="LVQ35" s="116"/>
      <c r="LVR35" s="116"/>
      <c r="LVS35" s="116"/>
      <c r="LVT35" s="116"/>
      <c r="LVU35" s="116"/>
      <c r="LVV35" s="116"/>
      <c r="LVW35" s="116"/>
      <c r="LVX35" s="116"/>
      <c r="LVY35" s="116"/>
      <c r="LVZ35" s="116"/>
      <c r="LWA35" s="116"/>
      <c r="LWB35" s="116"/>
      <c r="LWC35" s="116"/>
      <c r="LWD35" s="116"/>
      <c r="LWE35" s="116"/>
      <c r="LWF35" s="116"/>
      <c r="LWG35" s="116"/>
      <c r="LWH35" s="116"/>
      <c r="LWI35" s="116"/>
      <c r="LWJ35" s="116"/>
      <c r="LWK35" s="116"/>
      <c r="LWL35" s="116"/>
      <c r="LWM35" s="116"/>
      <c r="LWN35" s="116"/>
      <c r="LWO35" s="116"/>
      <c r="LWP35" s="116"/>
      <c r="LWQ35" s="116"/>
      <c r="LWR35" s="116"/>
      <c r="LWS35" s="116"/>
      <c r="LWT35" s="116"/>
      <c r="LWU35" s="116"/>
      <c r="LWV35" s="116"/>
      <c r="LWW35" s="116"/>
      <c r="LWX35" s="116"/>
      <c r="LWY35" s="116"/>
      <c r="LWZ35" s="116"/>
      <c r="LXA35" s="116"/>
      <c r="LXB35" s="116"/>
      <c r="LXC35" s="116"/>
      <c r="LXD35" s="116"/>
      <c r="LXE35" s="116"/>
      <c r="LXF35" s="116"/>
      <c r="LXG35" s="116"/>
      <c r="LXH35" s="116"/>
      <c r="LXI35" s="116"/>
      <c r="LXJ35" s="116"/>
      <c r="LXK35" s="116"/>
      <c r="LXL35" s="116"/>
      <c r="LXM35" s="116"/>
      <c r="LXN35" s="116"/>
      <c r="LXO35" s="116"/>
      <c r="LXP35" s="116"/>
      <c r="LXQ35" s="116"/>
      <c r="LXR35" s="116"/>
      <c r="LXS35" s="116"/>
      <c r="LXT35" s="116"/>
      <c r="LXU35" s="116"/>
      <c r="LXV35" s="116"/>
      <c r="LXW35" s="116"/>
      <c r="LXX35" s="116"/>
      <c r="LXY35" s="116"/>
      <c r="LXZ35" s="116"/>
      <c r="LYA35" s="116"/>
      <c r="LYB35" s="116"/>
      <c r="LYC35" s="116"/>
      <c r="LYD35" s="116"/>
      <c r="LYE35" s="116"/>
      <c r="LYF35" s="116"/>
      <c r="LYG35" s="116"/>
      <c r="LYH35" s="116"/>
      <c r="LYI35" s="116"/>
      <c r="LYJ35" s="116"/>
      <c r="LYK35" s="116"/>
      <c r="LYL35" s="116"/>
      <c r="LYM35" s="116"/>
      <c r="LYN35" s="116"/>
      <c r="LYO35" s="116"/>
      <c r="LYP35" s="116"/>
      <c r="LYQ35" s="116"/>
      <c r="LYR35" s="116"/>
      <c r="LYS35" s="116"/>
      <c r="LYT35" s="116"/>
      <c r="LYU35" s="116"/>
      <c r="LYV35" s="116"/>
      <c r="LYW35" s="116"/>
      <c r="LYX35" s="116"/>
      <c r="LYY35" s="116"/>
      <c r="LYZ35" s="116"/>
      <c r="LZA35" s="116"/>
      <c r="LZB35" s="116"/>
      <c r="LZC35" s="116"/>
      <c r="LZD35" s="116"/>
      <c r="LZE35" s="116"/>
      <c r="LZF35" s="116"/>
      <c r="LZG35" s="116"/>
      <c r="LZH35" s="116"/>
      <c r="LZI35" s="116"/>
      <c r="LZJ35" s="116"/>
      <c r="LZK35" s="116"/>
      <c r="LZL35" s="116"/>
      <c r="LZM35" s="116"/>
      <c r="LZN35" s="116"/>
      <c r="LZO35" s="116"/>
      <c r="LZP35" s="116"/>
      <c r="LZQ35" s="116"/>
      <c r="LZR35" s="116"/>
      <c r="LZS35" s="116"/>
      <c r="LZT35" s="116"/>
      <c r="LZU35" s="116"/>
      <c r="LZV35" s="116"/>
      <c r="LZW35" s="116"/>
      <c r="LZX35" s="116"/>
      <c r="LZY35" s="116"/>
      <c r="LZZ35" s="116"/>
      <c r="MAA35" s="116"/>
      <c r="MAB35" s="116"/>
      <c r="MAC35" s="116"/>
      <c r="MAD35" s="116"/>
      <c r="MAE35" s="116"/>
      <c r="MAF35" s="116"/>
      <c r="MAG35" s="116"/>
      <c r="MAH35" s="116"/>
      <c r="MAI35" s="116"/>
      <c r="MAJ35" s="116"/>
      <c r="MAK35" s="116"/>
      <c r="MAL35" s="116"/>
      <c r="MAM35" s="116"/>
      <c r="MAN35" s="116"/>
      <c r="MAO35" s="116"/>
      <c r="MAP35" s="116"/>
      <c r="MAQ35" s="116"/>
      <c r="MAR35" s="116"/>
      <c r="MAS35" s="116"/>
      <c r="MAT35" s="116"/>
      <c r="MAU35" s="116"/>
      <c r="MAV35" s="116"/>
      <c r="MAW35" s="116"/>
      <c r="MAX35" s="116"/>
      <c r="MAY35" s="116"/>
      <c r="MAZ35" s="116"/>
      <c r="MBA35" s="116"/>
      <c r="MBB35" s="116"/>
      <c r="MBC35" s="116"/>
      <c r="MBD35" s="116"/>
      <c r="MBE35" s="116"/>
      <c r="MBF35" s="116"/>
      <c r="MBG35" s="116"/>
      <c r="MBH35" s="116"/>
      <c r="MBI35" s="116"/>
      <c r="MBJ35" s="116"/>
      <c r="MBK35" s="116"/>
      <c r="MBL35" s="116"/>
      <c r="MBM35" s="116"/>
      <c r="MBN35" s="116"/>
      <c r="MBO35" s="116"/>
      <c r="MBP35" s="116"/>
      <c r="MBQ35" s="116"/>
      <c r="MBR35" s="116"/>
      <c r="MBS35" s="116"/>
      <c r="MBT35" s="116"/>
      <c r="MBU35" s="116"/>
      <c r="MBV35" s="116"/>
      <c r="MBW35" s="116"/>
      <c r="MBX35" s="116"/>
      <c r="MBY35" s="116"/>
      <c r="MBZ35" s="116"/>
      <c r="MCA35" s="116"/>
      <c r="MCB35" s="116"/>
      <c r="MCC35" s="116"/>
      <c r="MCD35" s="116"/>
      <c r="MCE35" s="116"/>
      <c r="MCF35" s="116"/>
      <c r="MCG35" s="116"/>
      <c r="MCH35" s="116"/>
      <c r="MCI35" s="116"/>
      <c r="MCJ35" s="116"/>
      <c r="MCK35" s="116"/>
      <c r="MCL35" s="116"/>
      <c r="MCM35" s="116"/>
      <c r="MCN35" s="116"/>
      <c r="MCO35" s="116"/>
      <c r="MCP35" s="116"/>
      <c r="MCQ35" s="116"/>
      <c r="MCR35" s="116"/>
      <c r="MCS35" s="116"/>
      <c r="MCT35" s="116"/>
      <c r="MCU35" s="116"/>
      <c r="MCV35" s="116"/>
      <c r="MCW35" s="116"/>
      <c r="MCX35" s="116"/>
      <c r="MCY35" s="116"/>
      <c r="MCZ35" s="116"/>
      <c r="MDA35" s="116"/>
      <c r="MDB35" s="116"/>
      <c r="MDC35" s="116"/>
      <c r="MDD35" s="116"/>
      <c r="MDE35" s="116"/>
      <c r="MDF35" s="116"/>
      <c r="MDG35" s="116"/>
      <c r="MDH35" s="116"/>
      <c r="MDI35" s="116"/>
      <c r="MDJ35" s="116"/>
      <c r="MDK35" s="116"/>
      <c r="MDL35" s="116"/>
      <c r="MDM35" s="116"/>
      <c r="MDN35" s="116"/>
      <c r="MDO35" s="116"/>
      <c r="MDP35" s="116"/>
      <c r="MDQ35" s="116"/>
      <c r="MDR35" s="116"/>
      <c r="MDS35" s="116"/>
      <c r="MDT35" s="116"/>
      <c r="MDU35" s="116"/>
      <c r="MDV35" s="116"/>
      <c r="MDW35" s="116"/>
      <c r="MDX35" s="116"/>
      <c r="MDY35" s="116"/>
      <c r="MDZ35" s="116"/>
      <c r="MEA35" s="116"/>
      <c r="MEB35" s="116"/>
      <c r="MEC35" s="116"/>
      <c r="MED35" s="116"/>
      <c r="MEE35" s="116"/>
      <c r="MEF35" s="116"/>
      <c r="MEG35" s="116"/>
      <c r="MEH35" s="116"/>
      <c r="MEI35" s="116"/>
      <c r="MEJ35" s="116"/>
      <c r="MEK35" s="116"/>
      <c r="MEL35" s="116"/>
      <c r="MEM35" s="116"/>
      <c r="MEN35" s="116"/>
      <c r="MEO35" s="116"/>
      <c r="MEP35" s="116"/>
      <c r="MEQ35" s="116"/>
      <c r="MER35" s="116"/>
      <c r="MES35" s="116"/>
      <c r="MET35" s="116"/>
      <c r="MEU35" s="116"/>
      <c r="MEV35" s="116"/>
      <c r="MEW35" s="116"/>
      <c r="MEX35" s="116"/>
      <c r="MEY35" s="116"/>
      <c r="MEZ35" s="116"/>
      <c r="MFA35" s="116"/>
      <c r="MFB35" s="116"/>
      <c r="MFC35" s="116"/>
      <c r="MFD35" s="116"/>
      <c r="MFE35" s="116"/>
      <c r="MFF35" s="116"/>
      <c r="MFG35" s="116"/>
      <c r="MFH35" s="116"/>
      <c r="MFI35" s="116"/>
      <c r="MFJ35" s="116"/>
      <c r="MFK35" s="116"/>
      <c r="MFL35" s="116"/>
      <c r="MFM35" s="116"/>
      <c r="MFN35" s="116"/>
      <c r="MFO35" s="116"/>
      <c r="MFP35" s="116"/>
      <c r="MFQ35" s="116"/>
      <c r="MFR35" s="116"/>
      <c r="MFS35" s="116"/>
      <c r="MFT35" s="116"/>
      <c r="MFU35" s="116"/>
      <c r="MFV35" s="116"/>
      <c r="MFW35" s="116"/>
      <c r="MFX35" s="116"/>
      <c r="MFY35" s="116"/>
      <c r="MFZ35" s="116"/>
      <c r="MGA35" s="116"/>
      <c r="MGB35" s="116"/>
      <c r="MGC35" s="116"/>
      <c r="MGD35" s="116"/>
      <c r="MGE35" s="116"/>
      <c r="MGF35" s="116"/>
      <c r="MGG35" s="116"/>
      <c r="MGH35" s="116"/>
      <c r="MGI35" s="116"/>
      <c r="MGJ35" s="116"/>
      <c r="MGK35" s="116"/>
      <c r="MGL35" s="116"/>
      <c r="MGM35" s="116"/>
      <c r="MGN35" s="116"/>
      <c r="MGO35" s="116"/>
      <c r="MGP35" s="116"/>
      <c r="MGQ35" s="116"/>
      <c r="MGR35" s="116"/>
      <c r="MGS35" s="116"/>
      <c r="MGT35" s="116"/>
      <c r="MGU35" s="116"/>
      <c r="MGV35" s="116"/>
      <c r="MGW35" s="116"/>
      <c r="MGX35" s="116"/>
      <c r="MGY35" s="116"/>
      <c r="MGZ35" s="116"/>
      <c r="MHA35" s="116"/>
      <c r="MHB35" s="116"/>
      <c r="MHC35" s="116"/>
      <c r="MHD35" s="116"/>
      <c r="MHE35" s="116"/>
      <c r="MHF35" s="116"/>
      <c r="MHG35" s="116"/>
      <c r="MHH35" s="116"/>
      <c r="MHI35" s="116"/>
      <c r="MHJ35" s="116"/>
      <c r="MHK35" s="116"/>
      <c r="MHL35" s="116"/>
      <c r="MHM35" s="116"/>
      <c r="MHN35" s="116"/>
      <c r="MHO35" s="116"/>
      <c r="MHP35" s="116"/>
      <c r="MHQ35" s="116"/>
      <c r="MHR35" s="116"/>
      <c r="MHS35" s="116"/>
      <c r="MHT35" s="116"/>
      <c r="MHU35" s="116"/>
      <c r="MHV35" s="116"/>
      <c r="MHW35" s="116"/>
      <c r="MHX35" s="116"/>
      <c r="MHY35" s="116"/>
      <c r="MHZ35" s="116"/>
      <c r="MIA35" s="116"/>
      <c r="MIB35" s="116"/>
      <c r="MIC35" s="116"/>
      <c r="MID35" s="116"/>
      <c r="MIE35" s="116"/>
      <c r="MIF35" s="116"/>
      <c r="MIG35" s="116"/>
      <c r="MIH35" s="116"/>
      <c r="MII35" s="116"/>
      <c r="MIJ35" s="116"/>
      <c r="MIK35" s="116"/>
      <c r="MIL35" s="116"/>
      <c r="MIM35" s="116"/>
      <c r="MIN35" s="116"/>
      <c r="MIO35" s="116"/>
      <c r="MIP35" s="116"/>
      <c r="MIQ35" s="116"/>
      <c r="MIR35" s="116"/>
      <c r="MIS35" s="116"/>
      <c r="MIT35" s="116"/>
      <c r="MIU35" s="116"/>
      <c r="MIV35" s="116"/>
      <c r="MIW35" s="116"/>
      <c r="MIX35" s="116"/>
      <c r="MIY35" s="116"/>
      <c r="MIZ35" s="116"/>
      <c r="MJA35" s="116"/>
      <c r="MJB35" s="116"/>
      <c r="MJC35" s="116"/>
      <c r="MJD35" s="116"/>
      <c r="MJE35" s="116"/>
      <c r="MJF35" s="116"/>
      <c r="MJG35" s="116"/>
      <c r="MJH35" s="116"/>
      <c r="MJI35" s="116"/>
      <c r="MJJ35" s="116"/>
      <c r="MJK35" s="116"/>
      <c r="MJL35" s="116"/>
      <c r="MJM35" s="116"/>
      <c r="MJN35" s="116"/>
      <c r="MJO35" s="116"/>
      <c r="MJP35" s="116"/>
      <c r="MJQ35" s="116"/>
      <c r="MJR35" s="116"/>
      <c r="MJS35" s="116"/>
      <c r="MJT35" s="116"/>
      <c r="MJU35" s="116"/>
      <c r="MJV35" s="116"/>
      <c r="MJW35" s="116"/>
      <c r="MJX35" s="116"/>
      <c r="MJY35" s="116"/>
      <c r="MJZ35" s="116"/>
      <c r="MKA35" s="116"/>
      <c r="MKB35" s="116"/>
      <c r="MKC35" s="116"/>
      <c r="MKD35" s="116"/>
      <c r="MKE35" s="116"/>
      <c r="MKF35" s="116"/>
      <c r="MKG35" s="116"/>
      <c r="MKH35" s="116"/>
      <c r="MKI35" s="116"/>
      <c r="MKJ35" s="116"/>
      <c r="MKK35" s="116"/>
      <c r="MKL35" s="116"/>
      <c r="MKM35" s="116"/>
      <c r="MKN35" s="116"/>
      <c r="MKO35" s="116"/>
      <c r="MKP35" s="116"/>
      <c r="MKQ35" s="116"/>
      <c r="MKR35" s="116"/>
      <c r="MKS35" s="116"/>
      <c r="MKT35" s="116"/>
      <c r="MKU35" s="116"/>
      <c r="MKV35" s="116"/>
      <c r="MKW35" s="116"/>
      <c r="MKX35" s="116"/>
      <c r="MKY35" s="116"/>
      <c r="MKZ35" s="116"/>
      <c r="MLA35" s="116"/>
      <c r="MLB35" s="116"/>
      <c r="MLC35" s="116"/>
      <c r="MLD35" s="116"/>
      <c r="MLE35" s="116"/>
      <c r="MLF35" s="116"/>
      <c r="MLG35" s="116"/>
      <c r="MLH35" s="116"/>
      <c r="MLI35" s="116"/>
      <c r="MLJ35" s="116"/>
      <c r="MLK35" s="116"/>
      <c r="MLL35" s="116"/>
      <c r="MLM35" s="116"/>
      <c r="MLN35" s="116"/>
      <c r="MLO35" s="116"/>
      <c r="MLP35" s="116"/>
      <c r="MLQ35" s="116"/>
      <c r="MLR35" s="116"/>
      <c r="MLS35" s="116"/>
      <c r="MLT35" s="116"/>
      <c r="MLU35" s="116"/>
      <c r="MLV35" s="116"/>
      <c r="MLW35" s="116"/>
      <c r="MLX35" s="116"/>
      <c r="MLY35" s="116"/>
      <c r="MLZ35" s="116"/>
      <c r="MMA35" s="116"/>
      <c r="MMB35" s="116"/>
      <c r="MMC35" s="116"/>
      <c r="MMD35" s="116"/>
      <c r="MME35" s="116"/>
      <c r="MMF35" s="116"/>
      <c r="MMG35" s="116"/>
      <c r="MMH35" s="116"/>
      <c r="MMI35" s="116"/>
      <c r="MMJ35" s="116"/>
      <c r="MMK35" s="116"/>
      <c r="MML35" s="116"/>
      <c r="MMM35" s="116"/>
      <c r="MMN35" s="116"/>
      <c r="MMO35" s="116"/>
      <c r="MMP35" s="116"/>
      <c r="MMQ35" s="116"/>
      <c r="MMR35" s="116"/>
      <c r="MMS35" s="116"/>
      <c r="MMT35" s="116"/>
      <c r="MMU35" s="116"/>
      <c r="MMV35" s="116"/>
      <c r="MMW35" s="116"/>
      <c r="MMX35" s="116"/>
      <c r="MMY35" s="116"/>
      <c r="MMZ35" s="116"/>
      <c r="MNA35" s="116"/>
      <c r="MNB35" s="116"/>
      <c r="MNC35" s="116"/>
      <c r="MND35" s="116"/>
      <c r="MNE35" s="116"/>
      <c r="MNF35" s="116"/>
      <c r="MNG35" s="116"/>
      <c r="MNH35" s="116"/>
      <c r="MNI35" s="116"/>
      <c r="MNJ35" s="116"/>
      <c r="MNK35" s="116"/>
      <c r="MNL35" s="116"/>
      <c r="MNM35" s="116"/>
      <c r="MNN35" s="116"/>
      <c r="MNO35" s="116"/>
      <c r="MNP35" s="116"/>
      <c r="MNQ35" s="116"/>
      <c r="MNR35" s="116"/>
      <c r="MNS35" s="116"/>
      <c r="MNT35" s="116"/>
      <c r="MNU35" s="116"/>
      <c r="MNV35" s="116"/>
      <c r="MNW35" s="116"/>
      <c r="MNX35" s="116"/>
      <c r="MNY35" s="116"/>
      <c r="MNZ35" s="116"/>
      <c r="MOA35" s="116"/>
      <c r="MOB35" s="116"/>
      <c r="MOC35" s="116"/>
      <c r="MOD35" s="116"/>
      <c r="MOE35" s="116"/>
      <c r="MOF35" s="116"/>
      <c r="MOG35" s="116"/>
      <c r="MOH35" s="116"/>
      <c r="MOI35" s="116"/>
      <c r="MOJ35" s="116"/>
      <c r="MOK35" s="116"/>
      <c r="MOL35" s="116"/>
      <c r="MOM35" s="116"/>
      <c r="MON35" s="116"/>
      <c r="MOO35" s="116"/>
      <c r="MOP35" s="116"/>
      <c r="MOQ35" s="116"/>
      <c r="MOR35" s="116"/>
      <c r="MOS35" s="116"/>
      <c r="MOT35" s="116"/>
      <c r="MOU35" s="116"/>
      <c r="MOV35" s="116"/>
      <c r="MOW35" s="116"/>
      <c r="MOX35" s="116"/>
      <c r="MOY35" s="116"/>
      <c r="MOZ35" s="116"/>
      <c r="MPA35" s="116"/>
      <c r="MPB35" s="116"/>
      <c r="MPC35" s="116"/>
      <c r="MPD35" s="116"/>
      <c r="MPE35" s="116"/>
      <c r="MPF35" s="116"/>
      <c r="MPG35" s="116"/>
      <c r="MPH35" s="116"/>
      <c r="MPI35" s="116"/>
      <c r="MPJ35" s="116"/>
      <c r="MPK35" s="116"/>
      <c r="MPL35" s="116"/>
      <c r="MPM35" s="116"/>
      <c r="MPN35" s="116"/>
      <c r="MPO35" s="116"/>
      <c r="MPP35" s="116"/>
      <c r="MPQ35" s="116"/>
      <c r="MPR35" s="116"/>
      <c r="MPS35" s="116"/>
      <c r="MPT35" s="116"/>
      <c r="MPU35" s="116"/>
      <c r="MPV35" s="116"/>
      <c r="MPW35" s="116"/>
      <c r="MPX35" s="116"/>
      <c r="MPY35" s="116"/>
      <c r="MPZ35" s="116"/>
      <c r="MQA35" s="116"/>
      <c r="MQB35" s="116"/>
      <c r="MQC35" s="116"/>
      <c r="MQD35" s="116"/>
      <c r="MQE35" s="116"/>
      <c r="MQF35" s="116"/>
      <c r="MQG35" s="116"/>
      <c r="MQH35" s="116"/>
      <c r="MQI35" s="116"/>
      <c r="MQJ35" s="116"/>
      <c r="MQK35" s="116"/>
      <c r="MQL35" s="116"/>
      <c r="MQM35" s="116"/>
      <c r="MQN35" s="116"/>
      <c r="MQO35" s="116"/>
      <c r="MQP35" s="116"/>
      <c r="MQQ35" s="116"/>
      <c r="MQR35" s="116"/>
      <c r="MQS35" s="116"/>
      <c r="MQT35" s="116"/>
      <c r="MQU35" s="116"/>
      <c r="MQV35" s="116"/>
      <c r="MQW35" s="116"/>
      <c r="MQX35" s="116"/>
      <c r="MQY35" s="116"/>
      <c r="MQZ35" s="116"/>
      <c r="MRA35" s="116"/>
      <c r="MRB35" s="116"/>
      <c r="MRC35" s="116"/>
      <c r="MRD35" s="116"/>
      <c r="MRE35" s="116"/>
      <c r="MRF35" s="116"/>
      <c r="MRG35" s="116"/>
      <c r="MRH35" s="116"/>
      <c r="MRI35" s="116"/>
      <c r="MRJ35" s="116"/>
      <c r="MRK35" s="116"/>
      <c r="MRL35" s="116"/>
      <c r="MRM35" s="116"/>
      <c r="MRN35" s="116"/>
      <c r="MRO35" s="116"/>
      <c r="MRP35" s="116"/>
      <c r="MRQ35" s="116"/>
      <c r="MRR35" s="116"/>
      <c r="MRS35" s="116"/>
      <c r="MRT35" s="116"/>
      <c r="MRU35" s="116"/>
      <c r="MRV35" s="116"/>
      <c r="MRW35" s="116"/>
      <c r="MRX35" s="116"/>
      <c r="MRY35" s="116"/>
      <c r="MRZ35" s="116"/>
      <c r="MSA35" s="116"/>
      <c r="MSB35" s="116"/>
      <c r="MSC35" s="116"/>
      <c r="MSD35" s="116"/>
      <c r="MSE35" s="116"/>
      <c r="MSF35" s="116"/>
      <c r="MSG35" s="116"/>
      <c r="MSH35" s="116"/>
      <c r="MSI35" s="116"/>
      <c r="MSJ35" s="116"/>
      <c r="MSK35" s="116"/>
      <c r="MSL35" s="116"/>
      <c r="MSM35" s="116"/>
      <c r="MSN35" s="116"/>
      <c r="MSO35" s="116"/>
      <c r="MSP35" s="116"/>
      <c r="MSQ35" s="116"/>
      <c r="MSR35" s="116"/>
      <c r="MSS35" s="116"/>
      <c r="MST35" s="116"/>
      <c r="MSU35" s="116"/>
      <c r="MSV35" s="116"/>
      <c r="MSW35" s="116"/>
      <c r="MSX35" s="116"/>
      <c r="MSY35" s="116"/>
      <c r="MSZ35" s="116"/>
      <c r="MTA35" s="116"/>
      <c r="MTB35" s="116"/>
      <c r="MTC35" s="116"/>
      <c r="MTD35" s="116"/>
      <c r="MTE35" s="116"/>
      <c r="MTF35" s="116"/>
      <c r="MTG35" s="116"/>
      <c r="MTH35" s="116"/>
      <c r="MTI35" s="116"/>
      <c r="MTJ35" s="116"/>
      <c r="MTK35" s="116"/>
      <c r="MTL35" s="116"/>
      <c r="MTM35" s="116"/>
      <c r="MTN35" s="116"/>
      <c r="MTO35" s="116"/>
      <c r="MTP35" s="116"/>
      <c r="MTQ35" s="116"/>
      <c r="MTR35" s="116"/>
      <c r="MTS35" s="116"/>
      <c r="MTT35" s="116"/>
      <c r="MTU35" s="116"/>
      <c r="MTV35" s="116"/>
      <c r="MTW35" s="116"/>
      <c r="MTX35" s="116"/>
      <c r="MTY35" s="116"/>
      <c r="MTZ35" s="116"/>
      <c r="MUA35" s="116"/>
      <c r="MUB35" s="116"/>
      <c r="MUC35" s="116"/>
      <c r="MUD35" s="116"/>
      <c r="MUE35" s="116"/>
      <c r="MUF35" s="116"/>
      <c r="MUG35" s="116"/>
      <c r="MUH35" s="116"/>
      <c r="MUI35" s="116"/>
      <c r="MUJ35" s="116"/>
      <c r="MUK35" s="116"/>
      <c r="MUL35" s="116"/>
      <c r="MUM35" s="116"/>
      <c r="MUN35" s="116"/>
      <c r="MUO35" s="116"/>
      <c r="MUP35" s="116"/>
      <c r="MUQ35" s="116"/>
      <c r="MUR35" s="116"/>
      <c r="MUS35" s="116"/>
      <c r="MUT35" s="116"/>
      <c r="MUU35" s="116"/>
      <c r="MUV35" s="116"/>
      <c r="MUW35" s="116"/>
      <c r="MUX35" s="116"/>
      <c r="MUY35" s="116"/>
      <c r="MUZ35" s="116"/>
      <c r="MVA35" s="116"/>
      <c r="MVB35" s="116"/>
      <c r="MVC35" s="116"/>
      <c r="MVD35" s="116"/>
      <c r="MVE35" s="116"/>
      <c r="MVF35" s="116"/>
      <c r="MVG35" s="116"/>
      <c r="MVH35" s="116"/>
      <c r="MVI35" s="116"/>
      <c r="MVJ35" s="116"/>
      <c r="MVK35" s="116"/>
      <c r="MVL35" s="116"/>
      <c r="MVM35" s="116"/>
      <c r="MVN35" s="116"/>
      <c r="MVO35" s="116"/>
      <c r="MVP35" s="116"/>
      <c r="MVQ35" s="116"/>
      <c r="MVR35" s="116"/>
      <c r="MVS35" s="116"/>
      <c r="MVT35" s="116"/>
      <c r="MVU35" s="116"/>
      <c r="MVV35" s="116"/>
      <c r="MVW35" s="116"/>
      <c r="MVX35" s="116"/>
      <c r="MVY35" s="116"/>
      <c r="MVZ35" s="116"/>
      <c r="MWA35" s="116"/>
      <c r="MWB35" s="116"/>
      <c r="MWC35" s="116"/>
      <c r="MWD35" s="116"/>
      <c r="MWE35" s="116"/>
      <c r="MWF35" s="116"/>
      <c r="MWG35" s="116"/>
      <c r="MWH35" s="116"/>
      <c r="MWI35" s="116"/>
      <c r="MWJ35" s="116"/>
      <c r="MWK35" s="116"/>
      <c r="MWL35" s="116"/>
      <c r="MWM35" s="116"/>
      <c r="MWN35" s="116"/>
      <c r="MWO35" s="116"/>
      <c r="MWP35" s="116"/>
      <c r="MWQ35" s="116"/>
      <c r="MWR35" s="116"/>
      <c r="MWS35" s="116"/>
      <c r="MWT35" s="116"/>
      <c r="MWU35" s="116"/>
      <c r="MWV35" s="116"/>
      <c r="MWW35" s="116"/>
      <c r="MWX35" s="116"/>
      <c r="MWY35" s="116"/>
      <c r="MWZ35" s="116"/>
      <c r="MXA35" s="116"/>
      <c r="MXB35" s="116"/>
      <c r="MXC35" s="116"/>
      <c r="MXD35" s="116"/>
      <c r="MXE35" s="116"/>
      <c r="MXF35" s="116"/>
      <c r="MXG35" s="116"/>
      <c r="MXH35" s="116"/>
      <c r="MXI35" s="116"/>
      <c r="MXJ35" s="116"/>
      <c r="MXK35" s="116"/>
      <c r="MXL35" s="116"/>
      <c r="MXM35" s="116"/>
      <c r="MXN35" s="116"/>
      <c r="MXO35" s="116"/>
      <c r="MXP35" s="116"/>
      <c r="MXQ35" s="116"/>
      <c r="MXR35" s="116"/>
      <c r="MXS35" s="116"/>
      <c r="MXT35" s="116"/>
      <c r="MXU35" s="116"/>
      <c r="MXV35" s="116"/>
      <c r="MXW35" s="116"/>
      <c r="MXX35" s="116"/>
      <c r="MXY35" s="116"/>
      <c r="MXZ35" s="116"/>
      <c r="MYA35" s="116"/>
      <c r="MYB35" s="116"/>
      <c r="MYC35" s="116"/>
      <c r="MYD35" s="116"/>
      <c r="MYE35" s="116"/>
      <c r="MYF35" s="116"/>
      <c r="MYG35" s="116"/>
      <c r="MYH35" s="116"/>
      <c r="MYI35" s="116"/>
      <c r="MYJ35" s="116"/>
      <c r="MYK35" s="116"/>
      <c r="MYL35" s="116"/>
      <c r="MYM35" s="116"/>
      <c r="MYN35" s="116"/>
      <c r="MYO35" s="116"/>
      <c r="MYP35" s="116"/>
      <c r="MYQ35" s="116"/>
      <c r="MYR35" s="116"/>
      <c r="MYS35" s="116"/>
      <c r="MYT35" s="116"/>
      <c r="MYU35" s="116"/>
      <c r="MYV35" s="116"/>
      <c r="MYW35" s="116"/>
      <c r="MYX35" s="116"/>
      <c r="MYY35" s="116"/>
      <c r="MYZ35" s="116"/>
      <c r="MZA35" s="116"/>
      <c r="MZB35" s="116"/>
      <c r="MZC35" s="116"/>
      <c r="MZD35" s="116"/>
      <c r="MZE35" s="116"/>
      <c r="MZF35" s="116"/>
      <c r="MZG35" s="116"/>
      <c r="MZH35" s="116"/>
      <c r="MZI35" s="116"/>
      <c r="MZJ35" s="116"/>
      <c r="MZK35" s="116"/>
      <c r="MZL35" s="116"/>
      <c r="MZM35" s="116"/>
      <c r="MZN35" s="116"/>
      <c r="MZO35" s="116"/>
      <c r="MZP35" s="116"/>
      <c r="MZQ35" s="116"/>
      <c r="MZR35" s="116"/>
      <c r="MZS35" s="116"/>
      <c r="MZT35" s="116"/>
      <c r="MZU35" s="116"/>
      <c r="MZV35" s="116"/>
      <c r="MZW35" s="116"/>
      <c r="MZX35" s="116"/>
      <c r="MZY35" s="116"/>
      <c r="MZZ35" s="116"/>
      <c r="NAA35" s="116"/>
      <c r="NAB35" s="116"/>
      <c r="NAC35" s="116"/>
      <c r="NAD35" s="116"/>
      <c r="NAE35" s="116"/>
      <c r="NAF35" s="116"/>
      <c r="NAG35" s="116"/>
      <c r="NAH35" s="116"/>
      <c r="NAI35" s="116"/>
      <c r="NAJ35" s="116"/>
      <c r="NAK35" s="116"/>
      <c r="NAL35" s="116"/>
      <c r="NAM35" s="116"/>
      <c r="NAN35" s="116"/>
      <c r="NAO35" s="116"/>
      <c r="NAP35" s="116"/>
      <c r="NAQ35" s="116"/>
      <c r="NAR35" s="116"/>
      <c r="NAS35" s="116"/>
      <c r="NAT35" s="116"/>
      <c r="NAU35" s="116"/>
      <c r="NAV35" s="116"/>
      <c r="NAW35" s="116"/>
      <c r="NAX35" s="116"/>
      <c r="NAY35" s="116"/>
      <c r="NAZ35" s="116"/>
      <c r="NBA35" s="116"/>
      <c r="NBB35" s="116"/>
      <c r="NBC35" s="116"/>
      <c r="NBD35" s="116"/>
      <c r="NBE35" s="116"/>
      <c r="NBF35" s="116"/>
      <c r="NBG35" s="116"/>
      <c r="NBH35" s="116"/>
      <c r="NBI35" s="116"/>
      <c r="NBJ35" s="116"/>
      <c r="NBK35" s="116"/>
      <c r="NBL35" s="116"/>
      <c r="NBM35" s="116"/>
      <c r="NBN35" s="116"/>
      <c r="NBO35" s="116"/>
      <c r="NBP35" s="116"/>
      <c r="NBQ35" s="116"/>
      <c r="NBR35" s="116"/>
      <c r="NBS35" s="116"/>
      <c r="NBT35" s="116"/>
      <c r="NBU35" s="116"/>
      <c r="NBV35" s="116"/>
      <c r="NBW35" s="116"/>
      <c r="NBX35" s="116"/>
      <c r="NBY35" s="116"/>
      <c r="NBZ35" s="116"/>
      <c r="NCA35" s="116"/>
      <c r="NCB35" s="116"/>
      <c r="NCC35" s="116"/>
      <c r="NCD35" s="116"/>
      <c r="NCE35" s="116"/>
      <c r="NCF35" s="116"/>
      <c r="NCG35" s="116"/>
      <c r="NCH35" s="116"/>
      <c r="NCI35" s="116"/>
      <c r="NCJ35" s="116"/>
      <c r="NCK35" s="116"/>
      <c r="NCL35" s="116"/>
      <c r="NCM35" s="116"/>
      <c r="NCN35" s="116"/>
      <c r="NCO35" s="116"/>
      <c r="NCP35" s="116"/>
      <c r="NCQ35" s="116"/>
      <c r="NCR35" s="116"/>
      <c r="NCS35" s="116"/>
      <c r="NCT35" s="116"/>
      <c r="NCU35" s="116"/>
      <c r="NCV35" s="116"/>
      <c r="NCW35" s="116"/>
      <c r="NCX35" s="116"/>
      <c r="NCY35" s="116"/>
      <c r="NCZ35" s="116"/>
      <c r="NDA35" s="116"/>
      <c r="NDB35" s="116"/>
      <c r="NDC35" s="116"/>
      <c r="NDD35" s="116"/>
      <c r="NDE35" s="116"/>
      <c r="NDF35" s="116"/>
      <c r="NDG35" s="116"/>
      <c r="NDH35" s="116"/>
      <c r="NDI35" s="116"/>
      <c r="NDJ35" s="116"/>
      <c r="NDK35" s="116"/>
      <c r="NDL35" s="116"/>
      <c r="NDM35" s="116"/>
      <c r="NDN35" s="116"/>
      <c r="NDO35" s="116"/>
      <c r="NDP35" s="116"/>
      <c r="NDQ35" s="116"/>
      <c r="NDR35" s="116"/>
      <c r="NDS35" s="116"/>
      <c r="NDT35" s="116"/>
      <c r="NDU35" s="116"/>
      <c r="NDV35" s="116"/>
      <c r="NDW35" s="116"/>
      <c r="NDX35" s="116"/>
      <c r="NDY35" s="116"/>
      <c r="NDZ35" s="116"/>
      <c r="NEA35" s="116"/>
      <c r="NEB35" s="116"/>
      <c r="NEC35" s="116"/>
      <c r="NED35" s="116"/>
      <c r="NEE35" s="116"/>
      <c r="NEF35" s="116"/>
      <c r="NEG35" s="116"/>
      <c r="NEH35" s="116"/>
      <c r="NEI35" s="116"/>
      <c r="NEJ35" s="116"/>
      <c r="NEK35" s="116"/>
      <c r="NEL35" s="116"/>
      <c r="NEM35" s="116"/>
      <c r="NEN35" s="116"/>
      <c r="NEO35" s="116"/>
      <c r="NEP35" s="116"/>
      <c r="NEQ35" s="116"/>
      <c r="NER35" s="116"/>
      <c r="NES35" s="116"/>
      <c r="NET35" s="116"/>
      <c r="NEU35" s="116"/>
      <c r="NEV35" s="116"/>
      <c r="NEW35" s="116"/>
      <c r="NEX35" s="116"/>
      <c r="NEY35" s="116"/>
      <c r="NEZ35" s="116"/>
      <c r="NFA35" s="116"/>
      <c r="NFB35" s="116"/>
      <c r="NFC35" s="116"/>
      <c r="NFD35" s="116"/>
      <c r="NFE35" s="116"/>
      <c r="NFF35" s="116"/>
      <c r="NFG35" s="116"/>
      <c r="NFH35" s="116"/>
      <c r="NFI35" s="116"/>
      <c r="NFJ35" s="116"/>
      <c r="NFK35" s="116"/>
      <c r="NFL35" s="116"/>
      <c r="NFM35" s="116"/>
      <c r="NFN35" s="116"/>
      <c r="NFO35" s="116"/>
      <c r="NFP35" s="116"/>
      <c r="NFQ35" s="116"/>
      <c r="NFR35" s="116"/>
      <c r="NFS35" s="116"/>
      <c r="NFT35" s="116"/>
      <c r="NFU35" s="116"/>
      <c r="NFV35" s="116"/>
      <c r="NFW35" s="116"/>
      <c r="NFX35" s="116"/>
      <c r="NFY35" s="116"/>
      <c r="NFZ35" s="116"/>
      <c r="NGA35" s="116"/>
      <c r="NGB35" s="116"/>
      <c r="NGC35" s="116"/>
      <c r="NGD35" s="116"/>
      <c r="NGE35" s="116"/>
      <c r="NGF35" s="116"/>
      <c r="NGG35" s="116"/>
      <c r="NGH35" s="116"/>
      <c r="NGI35" s="116"/>
      <c r="NGJ35" s="116"/>
      <c r="NGK35" s="116"/>
      <c r="NGL35" s="116"/>
      <c r="NGM35" s="116"/>
      <c r="NGN35" s="116"/>
      <c r="NGO35" s="116"/>
      <c r="NGP35" s="116"/>
      <c r="NGQ35" s="116"/>
      <c r="NGR35" s="116"/>
      <c r="NGS35" s="116"/>
      <c r="NGT35" s="116"/>
      <c r="NGU35" s="116"/>
      <c r="NGV35" s="116"/>
      <c r="NGW35" s="116"/>
      <c r="NGX35" s="116"/>
      <c r="NGY35" s="116"/>
      <c r="NGZ35" s="116"/>
      <c r="NHA35" s="116"/>
      <c r="NHB35" s="116"/>
      <c r="NHC35" s="116"/>
      <c r="NHD35" s="116"/>
      <c r="NHE35" s="116"/>
      <c r="NHF35" s="116"/>
      <c r="NHG35" s="116"/>
      <c r="NHH35" s="116"/>
      <c r="NHI35" s="116"/>
      <c r="NHJ35" s="116"/>
      <c r="NHK35" s="116"/>
      <c r="NHL35" s="116"/>
      <c r="NHM35" s="116"/>
      <c r="NHN35" s="116"/>
      <c r="NHO35" s="116"/>
      <c r="NHP35" s="116"/>
      <c r="NHQ35" s="116"/>
      <c r="NHR35" s="116"/>
      <c r="NHS35" s="116"/>
      <c r="NHT35" s="116"/>
      <c r="NHU35" s="116"/>
      <c r="NHV35" s="116"/>
      <c r="NHW35" s="116"/>
      <c r="NHX35" s="116"/>
      <c r="NHY35" s="116"/>
      <c r="NHZ35" s="116"/>
      <c r="NIA35" s="116"/>
      <c r="NIB35" s="116"/>
      <c r="NIC35" s="116"/>
      <c r="NID35" s="116"/>
      <c r="NIE35" s="116"/>
      <c r="NIF35" s="116"/>
      <c r="NIG35" s="116"/>
      <c r="NIH35" s="116"/>
      <c r="NII35" s="116"/>
      <c r="NIJ35" s="116"/>
      <c r="NIK35" s="116"/>
      <c r="NIL35" s="116"/>
      <c r="NIM35" s="116"/>
      <c r="NIN35" s="116"/>
      <c r="NIO35" s="116"/>
      <c r="NIP35" s="116"/>
      <c r="NIQ35" s="116"/>
      <c r="NIR35" s="116"/>
      <c r="NIS35" s="116"/>
      <c r="NIT35" s="116"/>
      <c r="NIU35" s="116"/>
      <c r="NIV35" s="116"/>
      <c r="NIW35" s="116"/>
      <c r="NIX35" s="116"/>
      <c r="NIY35" s="116"/>
      <c r="NIZ35" s="116"/>
      <c r="NJA35" s="116"/>
      <c r="NJB35" s="116"/>
      <c r="NJC35" s="116"/>
      <c r="NJD35" s="116"/>
      <c r="NJE35" s="116"/>
      <c r="NJF35" s="116"/>
      <c r="NJG35" s="116"/>
      <c r="NJH35" s="116"/>
      <c r="NJI35" s="116"/>
      <c r="NJJ35" s="116"/>
      <c r="NJK35" s="116"/>
      <c r="NJL35" s="116"/>
      <c r="NJM35" s="116"/>
      <c r="NJN35" s="116"/>
      <c r="NJO35" s="116"/>
      <c r="NJP35" s="116"/>
      <c r="NJQ35" s="116"/>
      <c r="NJR35" s="116"/>
      <c r="NJS35" s="116"/>
      <c r="NJT35" s="116"/>
      <c r="NJU35" s="116"/>
      <c r="NJV35" s="116"/>
      <c r="NJW35" s="116"/>
      <c r="NJX35" s="116"/>
      <c r="NJY35" s="116"/>
      <c r="NJZ35" s="116"/>
      <c r="NKA35" s="116"/>
      <c r="NKB35" s="116"/>
      <c r="NKC35" s="116"/>
      <c r="NKD35" s="116"/>
      <c r="NKE35" s="116"/>
      <c r="NKF35" s="116"/>
      <c r="NKG35" s="116"/>
      <c r="NKH35" s="116"/>
      <c r="NKI35" s="116"/>
      <c r="NKJ35" s="116"/>
      <c r="NKK35" s="116"/>
      <c r="NKL35" s="116"/>
      <c r="NKM35" s="116"/>
      <c r="NKN35" s="116"/>
      <c r="NKO35" s="116"/>
      <c r="NKP35" s="116"/>
      <c r="NKQ35" s="116"/>
      <c r="NKR35" s="116"/>
      <c r="NKS35" s="116"/>
      <c r="NKT35" s="116"/>
      <c r="NKU35" s="116"/>
      <c r="NKV35" s="116"/>
      <c r="NKW35" s="116"/>
      <c r="NKX35" s="116"/>
      <c r="NKY35" s="116"/>
      <c r="NKZ35" s="116"/>
      <c r="NLA35" s="116"/>
      <c r="NLB35" s="116"/>
      <c r="NLC35" s="116"/>
      <c r="NLD35" s="116"/>
      <c r="NLE35" s="116"/>
      <c r="NLF35" s="116"/>
      <c r="NLG35" s="116"/>
      <c r="NLH35" s="116"/>
      <c r="NLI35" s="116"/>
      <c r="NLJ35" s="116"/>
      <c r="NLK35" s="116"/>
      <c r="NLL35" s="116"/>
      <c r="NLM35" s="116"/>
      <c r="NLN35" s="116"/>
      <c r="NLO35" s="116"/>
      <c r="NLP35" s="116"/>
      <c r="NLQ35" s="116"/>
      <c r="NLR35" s="116"/>
      <c r="NLS35" s="116"/>
      <c r="NLT35" s="116"/>
      <c r="NLU35" s="116"/>
      <c r="NLV35" s="116"/>
      <c r="NLW35" s="116"/>
      <c r="NLX35" s="116"/>
      <c r="NLY35" s="116"/>
      <c r="NLZ35" s="116"/>
      <c r="NMA35" s="116"/>
      <c r="NMB35" s="116"/>
      <c r="NMC35" s="116"/>
      <c r="NMD35" s="116"/>
      <c r="NME35" s="116"/>
      <c r="NMF35" s="116"/>
      <c r="NMG35" s="116"/>
      <c r="NMH35" s="116"/>
      <c r="NMI35" s="116"/>
      <c r="NMJ35" s="116"/>
      <c r="NMK35" s="116"/>
      <c r="NML35" s="116"/>
      <c r="NMM35" s="116"/>
      <c r="NMN35" s="116"/>
      <c r="NMO35" s="116"/>
      <c r="NMP35" s="116"/>
      <c r="NMQ35" s="116"/>
      <c r="NMR35" s="116"/>
      <c r="NMS35" s="116"/>
      <c r="NMT35" s="116"/>
      <c r="NMU35" s="116"/>
      <c r="NMV35" s="116"/>
      <c r="NMW35" s="116"/>
      <c r="NMX35" s="116"/>
      <c r="NMY35" s="116"/>
      <c r="NMZ35" s="116"/>
      <c r="NNA35" s="116"/>
      <c r="NNB35" s="116"/>
      <c r="NNC35" s="116"/>
      <c r="NND35" s="116"/>
      <c r="NNE35" s="116"/>
      <c r="NNF35" s="116"/>
      <c r="NNG35" s="116"/>
      <c r="NNH35" s="116"/>
      <c r="NNI35" s="116"/>
      <c r="NNJ35" s="116"/>
      <c r="NNK35" s="116"/>
      <c r="NNL35" s="116"/>
      <c r="NNM35" s="116"/>
      <c r="NNN35" s="116"/>
      <c r="NNO35" s="116"/>
      <c r="NNP35" s="116"/>
      <c r="NNQ35" s="116"/>
      <c r="NNR35" s="116"/>
      <c r="NNS35" s="116"/>
      <c r="NNT35" s="116"/>
      <c r="NNU35" s="116"/>
      <c r="NNV35" s="116"/>
      <c r="NNW35" s="116"/>
      <c r="NNX35" s="116"/>
      <c r="NNY35" s="116"/>
      <c r="NNZ35" s="116"/>
      <c r="NOA35" s="116"/>
      <c r="NOB35" s="116"/>
      <c r="NOC35" s="116"/>
      <c r="NOD35" s="116"/>
      <c r="NOE35" s="116"/>
      <c r="NOF35" s="116"/>
      <c r="NOG35" s="116"/>
      <c r="NOH35" s="116"/>
      <c r="NOI35" s="116"/>
      <c r="NOJ35" s="116"/>
      <c r="NOK35" s="116"/>
      <c r="NOL35" s="116"/>
      <c r="NOM35" s="116"/>
      <c r="NON35" s="116"/>
      <c r="NOO35" s="116"/>
      <c r="NOP35" s="116"/>
      <c r="NOQ35" s="116"/>
      <c r="NOR35" s="116"/>
      <c r="NOS35" s="116"/>
      <c r="NOT35" s="116"/>
      <c r="NOU35" s="116"/>
      <c r="NOV35" s="116"/>
      <c r="NOW35" s="116"/>
      <c r="NOX35" s="116"/>
      <c r="NOY35" s="116"/>
      <c r="NOZ35" s="116"/>
      <c r="NPA35" s="116"/>
      <c r="NPB35" s="116"/>
      <c r="NPC35" s="116"/>
      <c r="NPD35" s="116"/>
      <c r="NPE35" s="116"/>
      <c r="NPF35" s="116"/>
      <c r="NPG35" s="116"/>
      <c r="NPH35" s="116"/>
      <c r="NPI35" s="116"/>
      <c r="NPJ35" s="116"/>
      <c r="NPK35" s="116"/>
      <c r="NPL35" s="116"/>
      <c r="NPM35" s="116"/>
      <c r="NPN35" s="116"/>
      <c r="NPO35" s="116"/>
      <c r="NPP35" s="116"/>
      <c r="NPQ35" s="116"/>
      <c r="NPR35" s="116"/>
      <c r="NPS35" s="116"/>
      <c r="NPT35" s="116"/>
      <c r="NPU35" s="116"/>
      <c r="NPV35" s="116"/>
      <c r="NPW35" s="116"/>
      <c r="NPX35" s="116"/>
      <c r="NPY35" s="116"/>
      <c r="NPZ35" s="116"/>
      <c r="NQA35" s="116"/>
      <c r="NQB35" s="116"/>
      <c r="NQC35" s="116"/>
      <c r="NQD35" s="116"/>
      <c r="NQE35" s="116"/>
      <c r="NQF35" s="116"/>
      <c r="NQG35" s="116"/>
      <c r="NQH35" s="116"/>
      <c r="NQI35" s="116"/>
      <c r="NQJ35" s="116"/>
      <c r="NQK35" s="116"/>
      <c r="NQL35" s="116"/>
      <c r="NQM35" s="116"/>
      <c r="NQN35" s="116"/>
      <c r="NQO35" s="116"/>
      <c r="NQP35" s="116"/>
      <c r="NQQ35" s="116"/>
      <c r="NQR35" s="116"/>
      <c r="NQS35" s="116"/>
      <c r="NQT35" s="116"/>
      <c r="NQU35" s="116"/>
      <c r="NQV35" s="116"/>
      <c r="NQW35" s="116"/>
      <c r="NQX35" s="116"/>
      <c r="NQY35" s="116"/>
      <c r="NQZ35" s="116"/>
      <c r="NRA35" s="116"/>
      <c r="NRB35" s="116"/>
      <c r="NRC35" s="116"/>
      <c r="NRD35" s="116"/>
      <c r="NRE35" s="116"/>
      <c r="NRF35" s="116"/>
      <c r="NRG35" s="116"/>
      <c r="NRH35" s="116"/>
      <c r="NRI35" s="116"/>
      <c r="NRJ35" s="116"/>
      <c r="NRK35" s="116"/>
      <c r="NRL35" s="116"/>
      <c r="NRM35" s="116"/>
      <c r="NRN35" s="116"/>
      <c r="NRO35" s="116"/>
      <c r="NRP35" s="116"/>
      <c r="NRQ35" s="116"/>
      <c r="NRR35" s="116"/>
      <c r="NRS35" s="116"/>
      <c r="NRT35" s="116"/>
      <c r="NRU35" s="116"/>
      <c r="NRV35" s="116"/>
      <c r="NRW35" s="116"/>
      <c r="NRX35" s="116"/>
      <c r="NRY35" s="116"/>
      <c r="NRZ35" s="116"/>
      <c r="NSA35" s="116"/>
      <c r="NSB35" s="116"/>
      <c r="NSC35" s="116"/>
      <c r="NSD35" s="116"/>
      <c r="NSE35" s="116"/>
      <c r="NSF35" s="116"/>
      <c r="NSG35" s="116"/>
      <c r="NSH35" s="116"/>
      <c r="NSI35" s="116"/>
      <c r="NSJ35" s="116"/>
      <c r="NSK35" s="116"/>
      <c r="NSL35" s="116"/>
      <c r="NSM35" s="116"/>
      <c r="NSN35" s="116"/>
      <c r="NSO35" s="116"/>
      <c r="NSP35" s="116"/>
      <c r="NSQ35" s="116"/>
      <c r="NSR35" s="116"/>
      <c r="NSS35" s="116"/>
      <c r="NST35" s="116"/>
      <c r="NSU35" s="116"/>
      <c r="NSV35" s="116"/>
      <c r="NSW35" s="116"/>
      <c r="NSX35" s="116"/>
      <c r="NSY35" s="116"/>
      <c r="NSZ35" s="116"/>
      <c r="NTA35" s="116"/>
      <c r="NTB35" s="116"/>
      <c r="NTC35" s="116"/>
      <c r="NTD35" s="116"/>
      <c r="NTE35" s="116"/>
      <c r="NTF35" s="116"/>
      <c r="NTG35" s="116"/>
      <c r="NTH35" s="116"/>
      <c r="NTI35" s="116"/>
      <c r="NTJ35" s="116"/>
      <c r="NTK35" s="116"/>
      <c r="NTL35" s="116"/>
      <c r="NTM35" s="116"/>
      <c r="NTN35" s="116"/>
      <c r="NTO35" s="116"/>
      <c r="NTP35" s="116"/>
      <c r="NTQ35" s="116"/>
      <c r="NTR35" s="116"/>
      <c r="NTS35" s="116"/>
      <c r="NTT35" s="116"/>
      <c r="NTU35" s="116"/>
      <c r="NTV35" s="116"/>
      <c r="NTW35" s="116"/>
      <c r="NTX35" s="116"/>
      <c r="NTY35" s="116"/>
      <c r="NTZ35" s="116"/>
      <c r="NUA35" s="116"/>
      <c r="NUB35" s="116"/>
      <c r="NUC35" s="116"/>
      <c r="NUD35" s="116"/>
      <c r="NUE35" s="116"/>
      <c r="NUF35" s="116"/>
      <c r="NUG35" s="116"/>
      <c r="NUH35" s="116"/>
      <c r="NUI35" s="116"/>
      <c r="NUJ35" s="116"/>
      <c r="NUK35" s="116"/>
      <c r="NUL35" s="116"/>
      <c r="NUM35" s="116"/>
      <c r="NUN35" s="116"/>
      <c r="NUO35" s="116"/>
      <c r="NUP35" s="116"/>
      <c r="NUQ35" s="116"/>
      <c r="NUR35" s="116"/>
      <c r="NUS35" s="116"/>
      <c r="NUT35" s="116"/>
      <c r="NUU35" s="116"/>
      <c r="NUV35" s="116"/>
      <c r="NUW35" s="116"/>
      <c r="NUX35" s="116"/>
      <c r="NUY35" s="116"/>
      <c r="NUZ35" s="116"/>
      <c r="NVA35" s="116"/>
      <c r="NVB35" s="116"/>
      <c r="NVC35" s="116"/>
      <c r="NVD35" s="116"/>
      <c r="NVE35" s="116"/>
      <c r="NVF35" s="116"/>
      <c r="NVG35" s="116"/>
      <c r="NVH35" s="116"/>
      <c r="NVI35" s="116"/>
      <c r="NVJ35" s="116"/>
      <c r="NVK35" s="116"/>
      <c r="NVL35" s="116"/>
      <c r="NVM35" s="116"/>
      <c r="NVN35" s="116"/>
      <c r="NVO35" s="116"/>
      <c r="NVP35" s="116"/>
      <c r="NVQ35" s="116"/>
      <c r="NVR35" s="116"/>
      <c r="NVS35" s="116"/>
      <c r="NVT35" s="116"/>
      <c r="NVU35" s="116"/>
      <c r="NVV35" s="116"/>
      <c r="NVW35" s="116"/>
      <c r="NVX35" s="116"/>
      <c r="NVY35" s="116"/>
      <c r="NVZ35" s="116"/>
      <c r="NWA35" s="116"/>
      <c r="NWB35" s="116"/>
      <c r="NWC35" s="116"/>
      <c r="NWD35" s="116"/>
      <c r="NWE35" s="116"/>
      <c r="NWF35" s="116"/>
      <c r="NWG35" s="116"/>
      <c r="NWH35" s="116"/>
      <c r="NWI35" s="116"/>
      <c r="NWJ35" s="116"/>
      <c r="NWK35" s="116"/>
      <c r="NWL35" s="116"/>
      <c r="NWM35" s="116"/>
      <c r="NWN35" s="116"/>
      <c r="NWO35" s="116"/>
      <c r="NWP35" s="116"/>
      <c r="NWQ35" s="116"/>
      <c r="NWR35" s="116"/>
      <c r="NWS35" s="116"/>
      <c r="NWT35" s="116"/>
      <c r="NWU35" s="116"/>
      <c r="NWV35" s="116"/>
      <c r="NWW35" s="116"/>
      <c r="NWX35" s="116"/>
      <c r="NWY35" s="116"/>
      <c r="NWZ35" s="116"/>
      <c r="NXA35" s="116"/>
      <c r="NXB35" s="116"/>
      <c r="NXC35" s="116"/>
      <c r="NXD35" s="116"/>
      <c r="NXE35" s="116"/>
      <c r="NXF35" s="116"/>
      <c r="NXG35" s="116"/>
      <c r="NXH35" s="116"/>
      <c r="NXI35" s="116"/>
      <c r="NXJ35" s="116"/>
      <c r="NXK35" s="116"/>
      <c r="NXL35" s="116"/>
      <c r="NXM35" s="116"/>
      <c r="NXN35" s="116"/>
      <c r="NXO35" s="116"/>
      <c r="NXP35" s="116"/>
      <c r="NXQ35" s="116"/>
      <c r="NXR35" s="116"/>
      <c r="NXS35" s="116"/>
      <c r="NXT35" s="116"/>
      <c r="NXU35" s="116"/>
      <c r="NXV35" s="116"/>
      <c r="NXW35" s="116"/>
      <c r="NXX35" s="116"/>
      <c r="NXY35" s="116"/>
      <c r="NXZ35" s="116"/>
      <c r="NYA35" s="116"/>
      <c r="NYB35" s="116"/>
      <c r="NYC35" s="116"/>
      <c r="NYD35" s="116"/>
      <c r="NYE35" s="116"/>
      <c r="NYF35" s="116"/>
      <c r="NYG35" s="116"/>
      <c r="NYH35" s="116"/>
      <c r="NYI35" s="116"/>
      <c r="NYJ35" s="116"/>
      <c r="NYK35" s="116"/>
      <c r="NYL35" s="116"/>
      <c r="NYM35" s="116"/>
      <c r="NYN35" s="116"/>
      <c r="NYO35" s="116"/>
      <c r="NYP35" s="116"/>
      <c r="NYQ35" s="116"/>
      <c r="NYR35" s="116"/>
      <c r="NYS35" s="116"/>
      <c r="NYT35" s="116"/>
      <c r="NYU35" s="116"/>
      <c r="NYV35" s="116"/>
      <c r="NYW35" s="116"/>
      <c r="NYX35" s="116"/>
      <c r="NYY35" s="116"/>
      <c r="NYZ35" s="116"/>
      <c r="NZA35" s="116"/>
      <c r="NZB35" s="116"/>
      <c r="NZC35" s="116"/>
      <c r="NZD35" s="116"/>
      <c r="NZE35" s="116"/>
      <c r="NZF35" s="116"/>
      <c r="NZG35" s="116"/>
      <c r="NZH35" s="116"/>
      <c r="NZI35" s="116"/>
      <c r="NZJ35" s="116"/>
      <c r="NZK35" s="116"/>
      <c r="NZL35" s="116"/>
      <c r="NZM35" s="116"/>
      <c r="NZN35" s="116"/>
      <c r="NZO35" s="116"/>
      <c r="NZP35" s="116"/>
      <c r="NZQ35" s="116"/>
      <c r="NZR35" s="116"/>
      <c r="NZS35" s="116"/>
      <c r="NZT35" s="116"/>
      <c r="NZU35" s="116"/>
      <c r="NZV35" s="116"/>
      <c r="NZW35" s="116"/>
      <c r="NZX35" s="116"/>
      <c r="NZY35" s="116"/>
      <c r="NZZ35" s="116"/>
      <c r="OAA35" s="116"/>
      <c r="OAB35" s="116"/>
      <c r="OAC35" s="116"/>
      <c r="OAD35" s="116"/>
      <c r="OAE35" s="116"/>
      <c r="OAF35" s="116"/>
      <c r="OAG35" s="116"/>
      <c r="OAH35" s="116"/>
      <c r="OAI35" s="116"/>
      <c r="OAJ35" s="116"/>
      <c r="OAK35" s="116"/>
      <c r="OAL35" s="116"/>
      <c r="OAM35" s="116"/>
      <c r="OAN35" s="116"/>
      <c r="OAO35" s="116"/>
      <c r="OAP35" s="116"/>
      <c r="OAQ35" s="116"/>
      <c r="OAR35" s="116"/>
      <c r="OAS35" s="116"/>
      <c r="OAT35" s="116"/>
      <c r="OAU35" s="116"/>
      <c r="OAV35" s="116"/>
      <c r="OAW35" s="116"/>
      <c r="OAX35" s="116"/>
      <c r="OAY35" s="116"/>
      <c r="OAZ35" s="116"/>
      <c r="OBA35" s="116"/>
      <c r="OBB35" s="116"/>
      <c r="OBC35" s="116"/>
      <c r="OBD35" s="116"/>
      <c r="OBE35" s="116"/>
      <c r="OBF35" s="116"/>
      <c r="OBG35" s="116"/>
      <c r="OBH35" s="116"/>
      <c r="OBI35" s="116"/>
      <c r="OBJ35" s="116"/>
      <c r="OBK35" s="116"/>
      <c r="OBL35" s="116"/>
      <c r="OBM35" s="116"/>
      <c r="OBN35" s="116"/>
      <c r="OBO35" s="116"/>
      <c r="OBP35" s="116"/>
      <c r="OBQ35" s="116"/>
      <c r="OBR35" s="116"/>
      <c r="OBS35" s="116"/>
      <c r="OBT35" s="116"/>
      <c r="OBU35" s="116"/>
      <c r="OBV35" s="116"/>
      <c r="OBW35" s="116"/>
      <c r="OBX35" s="116"/>
      <c r="OBY35" s="116"/>
      <c r="OBZ35" s="116"/>
      <c r="OCA35" s="116"/>
      <c r="OCB35" s="116"/>
      <c r="OCC35" s="116"/>
      <c r="OCD35" s="116"/>
      <c r="OCE35" s="116"/>
      <c r="OCF35" s="116"/>
      <c r="OCG35" s="116"/>
      <c r="OCH35" s="116"/>
      <c r="OCI35" s="116"/>
      <c r="OCJ35" s="116"/>
      <c r="OCK35" s="116"/>
      <c r="OCL35" s="116"/>
      <c r="OCM35" s="116"/>
      <c r="OCN35" s="116"/>
      <c r="OCO35" s="116"/>
      <c r="OCP35" s="116"/>
      <c r="OCQ35" s="116"/>
      <c r="OCR35" s="116"/>
      <c r="OCS35" s="116"/>
      <c r="OCT35" s="116"/>
      <c r="OCU35" s="116"/>
      <c r="OCV35" s="116"/>
      <c r="OCW35" s="116"/>
      <c r="OCX35" s="116"/>
      <c r="OCY35" s="116"/>
      <c r="OCZ35" s="116"/>
      <c r="ODA35" s="116"/>
      <c r="ODB35" s="116"/>
      <c r="ODC35" s="116"/>
      <c r="ODD35" s="116"/>
      <c r="ODE35" s="116"/>
      <c r="ODF35" s="116"/>
      <c r="ODG35" s="116"/>
      <c r="ODH35" s="116"/>
      <c r="ODI35" s="116"/>
      <c r="ODJ35" s="116"/>
      <c r="ODK35" s="116"/>
      <c r="ODL35" s="116"/>
      <c r="ODM35" s="116"/>
      <c r="ODN35" s="116"/>
      <c r="ODO35" s="116"/>
      <c r="ODP35" s="116"/>
      <c r="ODQ35" s="116"/>
      <c r="ODR35" s="116"/>
      <c r="ODS35" s="116"/>
      <c r="ODT35" s="116"/>
      <c r="ODU35" s="116"/>
      <c r="ODV35" s="116"/>
      <c r="ODW35" s="116"/>
      <c r="ODX35" s="116"/>
      <c r="ODY35" s="116"/>
      <c r="ODZ35" s="116"/>
      <c r="OEA35" s="116"/>
      <c r="OEB35" s="116"/>
      <c r="OEC35" s="116"/>
      <c r="OED35" s="116"/>
      <c r="OEE35" s="116"/>
      <c r="OEF35" s="116"/>
      <c r="OEG35" s="116"/>
      <c r="OEH35" s="116"/>
      <c r="OEI35" s="116"/>
      <c r="OEJ35" s="116"/>
      <c r="OEK35" s="116"/>
      <c r="OEL35" s="116"/>
      <c r="OEM35" s="116"/>
      <c r="OEN35" s="116"/>
      <c r="OEO35" s="116"/>
      <c r="OEP35" s="116"/>
      <c r="OEQ35" s="116"/>
      <c r="OER35" s="116"/>
      <c r="OES35" s="116"/>
      <c r="OET35" s="116"/>
      <c r="OEU35" s="116"/>
      <c r="OEV35" s="116"/>
      <c r="OEW35" s="116"/>
      <c r="OEX35" s="116"/>
      <c r="OEY35" s="116"/>
      <c r="OEZ35" s="116"/>
      <c r="OFA35" s="116"/>
      <c r="OFB35" s="116"/>
      <c r="OFC35" s="116"/>
      <c r="OFD35" s="116"/>
      <c r="OFE35" s="116"/>
      <c r="OFF35" s="116"/>
      <c r="OFG35" s="116"/>
      <c r="OFH35" s="116"/>
      <c r="OFI35" s="116"/>
      <c r="OFJ35" s="116"/>
      <c r="OFK35" s="116"/>
      <c r="OFL35" s="116"/>
      <c r="OFM35" s="116"/>
      <c r="OFN35" s="116"/>
      <c r="OFO35" s="116"/>
      <c r="OFP35" s="116"/>
      <c r="OFQ35" s="116"/>
      <c r="OFR35" s="116"/>
      <c r="OFS35" s="116"/>
      <c r="OFT35" s="116"/>
      <c r="OFU35" s="116"/>
      <c r="OFV35" s="116"/>
      <c r="OFW35" s="116"/>
      <c r="OFX35" s="116"/>
      <c r="OFY35" s="116"/>
      <c r="OFZ35" s="116"/>
      <c r="OGA35" s="116"/>
      <c r="OGB35" s="116"/>
      <c r="OGC35" s="116"/>
      <c r="OGD35" s="116"/>
      <c r="OGE35" s="116"/>
      <c r="OGF35" s="116"/>
      <c r="OGG35" s="116"/>
      <c r="OGH35" s="116"/>
      <c r="OGI35" s="116"/>
      <c r="OGJ35" s="116"/>
      <c r="OGK35" s="116"/>
      <c r="OGL35" s="116"/>
      <c r="OGM35" s="116"/>
      <c r="OGN35" s="116"/>
      <c r="OGO35" s="116"/>
      <c r="OGP35" s="116"/>
      <c r="OGQ35" s="116"/>
      <c r="OGR35" s="116"/>
      <c r="OGS35" s="116"/>
      <c r="OGT35" s="116"/>
      <c r="OGU35" s="116"/>
      <c r="OGV35" s="116"/>
      <c r="OGW35" s="116"/>
      <c r="OGX35" s="116"/>
      <c r="OGY35" s="116"/>
      <c r="OGZ35" s="116"/>
      <c r="OHA35" s="116"/>
      <c r="OHB35" s="116"/>
      <c r="OHC35" s="116"/>
      <c r="OHD35" s="116"/>
      <c r="OHE35" s="116"/>
      <c r="OHF35" s="116"/>
      <c r="OHG35" s="116"/>
      <c r="OHH35" s="116"/>
      <c r="OHI35" s="116"/>
      <c r="OHJ35" s="116"/>
      <c r="OHK35" s="116"/>
      <c r="OHL35" s="116"/>
      <c r="OHM35" s="116"/>
      <c r="OHN35" s="116"/>
      <c r="OHO35" s="116"/>
      <c r="OHP35" s="116"/>
      <c r="OHQ35" s="116"/>
      <c r="OHR35" s="116"/>
      <c r="OHS35" s="116"/>
      <c r="OHT35" s="116"/>
      <c r="OHU35" s="116"/>
      <c r="OHV35" s="116"/>
      <c r="OHW35" s="116"/>
      <c r="OHX35" s="116"/>
      <c r="OHY35" s="116"/>
      <c r="OHZ35" s="116"/>
      <c r="OIA35" s="116"/>
      <c r="OIB35" s="116"/>
      <c r="OIC35" s="116"/>
      <c r="OID35" s="116"/>
      <c r="OIE35" s="116"/>
      <c r="OIF35" s="116"/>
      <c r="OIG35" s="116"/>
      <c r="OIH35" s="116"/>
      <c r="OII35" s="116"/>
      <c r="OIJ35" s="116"/>
      <c r="OIK35" s="116"/>
      <c r="OIL35" s="116"/>
      <c r="OIM35" s="116"/>
      <c r="OIN35" s="116"/>
      <c r="OIO35" s="116"/>
      <c r="OIP35" s="116"/>
      <c r="OIQ35" s="116"/>
      <c r="OIR35" s="116"/>
      <c r="OIS35" s="116"/>
      <c r="OIT35" s="116"/>
      <c r="OIU35" s="116"/>
      <c r="OIV35" s="116"/>
      <c r="OIW35" s="116"/>
      <c r="OIX35" s="116"/>
      <c r="OIY35" s="116"/>
      <c r="OIZ35" s="116"/>
      <c r="OJA35" s="116"/>
      <c r="OJB35" s="116"/>
      <c r="OJC35" s="116"/>
      <c r="OJD35" s="116"/>
      <c r="OJE35" s="116"/>
      <c r="OJF35" s="116"/>
      <c r="OJG35" s="116"/>
      <c r="OJH35" s="116"/>
      <c r="OJI35" s="116"/>
      <c r="OJJ35" s="116"/>
      <c r="OJK35" s="116"/>
      <c r="OJL35" s="116"/>
      <c r="OJM35" s="116"/>
      <c r="OJN35" s="116"/>
      <c r="OJO35" s="116"/>
      <c r="OJP35" s="116"/>
      <c r="OJQ35" s="116"/>
      <c r="OJR35" s="116"/>
      <c r="OJS35" s="116"/>
      <c r="OJT35" s="116"/>
      <c r="OJU35" s="116"/>
      <c r="OJV35" s="116"/>
      <c r="OJW35" s="116"/>
      <c r="OJX35" s="116"/>
      <c r="OJY35" s="116"/>
      <c r="OJZ35" s="116"/>
      <c r="OKA35" s="116"/>
      <c r="OKB35" s="116"/>
      <c r="OKC35" s="116"/>
      <c r="OKD35" s="116"/>
      <c r="OKE35" s="116"/>
      <c r="OKF35" s="116"/>
      <c r="OKG35" s="116"/>
      <c r="OKH35" s="116"/>
      <c r="OKI35" s="116"/>
      <c r="OKJ35" s="116"/>
      <c r="OKK35" s="116"/>
      <c r="OKL35" s="116"/>
      <c r="OKM35" s="116"/>
      <c r="OKN35" s="116"/>
      <c r="OKO35" s="116"/>
      <c r="OKP35" s="116"/>
      <c r="OKQ35" s="116"/>
      <c r="OKR35" s="116"/>
      <c r="OKS35" s="116"/>
      <c r="OKT35" s="116"/>
      <c r="OKU35" s="116"/>
      <c r="OKV35" s="116"/>
      <c r="OKW35" s="116"/>
      <c r="OKX35" s="116"/>
      <c r="OKY35" s="116"/>
      <c r="OKZ35" s="116"/>
      <c r="OLA35" s="116"/>
      <c r="OLB35" s="116"/>
      <c r="OLC35" s="116"/>
      <c r="OLD35" s="116"/>
      <c r="OLE35" s="116"/>
      <c r="OLF35" s="116"/>
      <c r="OLG35" s="116"/>
      <c r="OLH35" s="116"/>
      <c r="OLI35" s="116"/>
      <c r="OLJ35" s="116"/>
      <c r="OLK35" s="116"/>
      <c r="OLL35" s="116"/>
      <c r="OLM35" s="116"/>
      <c r="OLN35" s="116"/>
      <c r="OLO35" s="116"/>
      <c r="OLP35" s="116"/>
      <c r="OLQ35" s="116"/>
      <c r="OLR35" s="116"/>
      <c r="OLS35" s="116"/>
      <c r="OLT35" s="116"/>
      <c r="OLU35" s="116"/>
      <c r="OLV35" s="116"/>
      <c r="OLW35" s="116"/>
      <c r="OLX35" s="116"/>
      <c r="OLY35" s="116"/>
      <c r="OLZ35" s="116"/>
      <c r="OMA35" s="116"/>
      <c r="OMB35" s="116"/>
      <c r="OMC35" s="116"/>
      <c r="OMD35" s="116"/>
      <c r="OME35" s="116"/>
      <c r="OMF35" s="116"/>
      <c r="OMG35" s="116"/>
      <c r="OMH35" s="116"/>
      <c r="OMI35" s="116"/>
      <c r="OMJ35" s="116"/>
      <c r="OMK35" s="116"/>
      <c r="OML35" s="116"/>
      <c r="OMM35" s="116"/>
      <c r="OMN35" s="116"/>
      <c r="OMO35" s="116"/>
      <c r="OMP35" s="116"/>
      <c r="OMQ35" s="116"/>
      <c r="OMR35" s="116"/>
      <c r="OMS35" s="116"/>
      <c r="OMT35" s="116"/>
      <c r="OMU35" s="116"/>
      <c r="OMV35" s="116"/>
      <c r="OMW35" s="116"/>
      <c r="OMX35" s="116"/>
      <c r="OMY35" s="116"/>
      <c r="OMZ35" s="116"/>
      <c r="ONA35" s="116"/>
      <c r="ONB35" s="116"/>
      <c r="ONC35" s="116"/>
      <c r="OND35" s="116"/>
      <c r="ONE35" s="116"/>
      <c r="ONF35" s="116"/>
      <c r="ONG35" s="116"/>
      <c r="ONH35" s="116"/>
      <c r="ONI35" s="116"/>
      <c r="ONJ35" s="116"/>
      <c r="ONK35" s="116"/>
      <c r="ONL35" s="116"/>
      <c r="ONM35" s="116"/>
      <c r="ONN35" s="116"/>
      <c r="ONO35" s="116"/>
      <c r="ONP35" s="116"/>
      <c r="ONQ35" s="116"/>
      <c r="ONR35" s="116"/>
      <c r="ONS35" s="116"/>
      <c r="ONT35" s="116"/>
      <c r="ONU35" s="116"/>
      <c r="ONV35" s="116"/>
      <c r="ONW35" s="116"/>
      <c r="ONX35" s="116"/>
      <c r="ONY35" s="116"/>
      <c r="ONZ35" s="116"/>
      <c r="OOA35" s="116"/>
      <c r="OOB35" s="116"/>
      <c r="OOC35" s="116"/>
      <c r="OOD35" s="116"/>
      <c r="OOE35" s="116"/>
      <c r="OOF35" s="116"/>
      <c r="OOG35" s="116"/>
      <c r="OOH35" s="116"/>
      <c r="OOI35" s="116"/>
      <c r="OOJ35" s="116"/>
      <c r="OOK35" s="116"/>
      <c r="OOL35" s="116"/>
      <c r="OOM35" s="116"/>
      <c r="OON35" s="116"/>
      <c r="OOO35" s="116"/>
      <c r="OOP35" s="116"/>
      <c r="OOQ35" s="116"/>
      <c r="OOR35" s="116"/>
      <c r="OOS35" s="116"/>
      <c r="OOT35" s="116"/>
      <c r="OOU35" s="116"/>
      <c r="OOV35" s="116"/>
      <c r="OOW35" s="116"/>
      <c r="OOX35" s="116"/>
      <c r="OOY35" s="116"/>
      <c r="OOZ35" s="116"/>
      <c r="OPA35" s="116"/>
      <c r="OPB35" s="116"/>
      <c r="OPC35" s="116"/>
      <c r="OPD35" s="116"/>
      <c r="OPE35" s="116"/>
      <c r="OPF35" s="116"/>
      <c r="OPG35" s="116"/>
      <c r="OPH35" s="116"/>
      <c r="OPI35" s="116"/>
      <c r="OPJ35" s="116"/>
      <c r="OPK35" s="116"/>
      <c r="OPL35" s="116"/>
      <c r="OPM35" s="116"/>
      <c r="OPN35" s="116"/>
      <c r="OPO35" s="116"/>
      <c r="OPP35" s="116"/>
      <c r="OPQ35" s="116"/>
      <c r="OPR35" s="116"/>
      <c r="OPS35" s="116"/>
      <c r="OPT35" s="116"/>
      <c r="OPU35" s="116"/>
      <c r="OPV35" s="116"/>
      <c r="OPW35" s="116"/>
      <c r="OPX35" s="116"/>
      <c r="OPY35" s="116"/>
      <c r="OPZ35" s="116"/>
      <c r="OQA35" s="116"/>
      <c r="OQB35" s="116"/>
      <c r="OQC35" s="116"/>
      <c r="OQD35" s="116"/>
      <c r="OQE35" s="116"/>
      <c r="OQF35" s="116"/>
      <c r="OQG35" s="116"/>
      <c r="OQH35" s="116"/>
      <c r="OQI35" s="116"/>
      <c r="OQJ35" s="116"/>
      <c r="OQK35" s="116"/>
      <c r="OQL35" s="116"/>
      <c r="OQM35" s="116"/>
      <c r="OQN35" s="116"/>
      <c r="OQO35" s="116"/>
      <c r="OQP35" s="116"/>
      <c r="OQQ35" s="116"/>
      <c r="OQR35" s="116"/>
      <c r="OQS35" s="116"/>
      <c r="OQT35" s="116"/>
      <c r="OQU35" s="116"/>
      <c r="OQV35" s="116"/>
      <c r="OQW35" s="116"/>
      <c r="OQX35" s="116"/>
      <c r="OQY35" s="116"/>
      <c r="OQZ35" s="116"/>
      <c r="ORA35" s="116"/>
      <c r="ORB35" s="116"/>
      <c r="ORC35" s="116"/>
      <c r="ORD35" s="116"/>
      <c r="ORE35" s="116"/>
      <c r="ORF35" s="116"/>
      <c r="ORG35" s="116"/>
      <c r="ORH35" s="116"/>
      <c r="ORI35" s="116"/>
      <c r="ORJ35" s="116"/>
      <c r="ORK35" s="116"/>
      <c r="ORL35" s="116"/>
      <c r="ORM35" s="116"/>
      <c r="ORN35" s="116"/>
      <c r="ORO35" s="116"/>
      <c r="ORP35" s="116"/>
      <c r="ORQ35" s="116"/>
      <c r="ORR35" s="116"/>
      <c r="ORS35" s="116"/>
      <c r="ORT35" s="116"/>
      <c r="ORU35" s="116"/>
      <c r="ORV35" s="116"/>
      <c r="ORW35" s="116"/>
      <c r="ORX35" s="116"/>
      <c r="ORY35" s="116"/>
      <c r="ORZ35" s="116"/>
      <c r="OSA35" s="116"/>
      <c r="OSB35" s="116"/>
      <c r="OSC35" s="116"/>
      <c r="OSD35" s="116"/>
      <c r="OSE35" s="116"/>
      <c r="OSF35" s="116"/>
      <c r="OSG35" s="116"/>
      <c r="OSH35" s="116"/>
      <c r="OSI35" s="116"/>
      <c r="OSJ35" s="116"/>
      <c r="OSK35" s="116"/>
      <c r="OSL35" s="116"/>
      <c r="OSM35" s="116"/>
      <c r="OSN35" s="116"/>
      <c r="OSO35" s="116"/>
      <c r="OSP35" s="116"/>
      <c r="OSQ35" s="116"/>
      <c r="OSR35" s="116"/>
      <c r="OSS35" s="116"/>
      <c r="OST35" s="116"/>
      <c r="OSU35" s="116"/>
      <c r="OSV35" s="116"/>
      <c r="OSW35" s="116"/>
      <c r="OSX35" s="116"/>
      <c r="OSY35" s="116"/>
      <c r="OSZ35" s="116"/>
      <c r="OTA35" s="116"/>
      <c r="OTB35" s="116"/>
      <c r="OTC35" s="116"/>
      <c r="OTD35" s="116"/>
      <c r="OTE35" s="116"/>
      <c r="OTF35" s="116"/>
      <c r="OTG35" s="116"/>
      <c r="OTH35" s="116"/>
      <c r="OTI35" s="116"/>
      <c r="OTJ35" s="116"/>
      <c r="OTK35" s="116"/>
      <c r="OTL35" s="116"/>
      <c r="OTM35" s="116"/>
      <c r="OTN35" s="116"/>
      <c r="OTO35" s="116"/>
      <c r="OTP35" s="116"/>
      <c r="OTQ35" s="116"/>
      <c r="OTR35" s="116"/>
      <c r="OTS35" s="116"/>
      <c r="OTT35" s="116"/>
      <c r="OTU35" s="116"/>
      <c r="OTV35" s="116"/>
      <c r="OTW35" s="116"/>
      <c r="OTX35" s="116"/>
      <c r="OTY35" s="116"/>
      <c r="OTZ35" s="116"/>
      <c r="OUA35" s="116"/>
      <c r="OUB35" s="116"/>
      <c r="OUC35" s="116"/>
      <c r="OUD35" s="116"/>
      <c r="OUE35" s="116"/>
      <c r="OUF35" s="116"/>
      <c r="OUG35" s="116"/>
      <c r="OUH35" s="116"/>
      <c r="OUI35" s="116"/>
      <c r="OUJ35" s="116"/>
      <c r="OUK35" s="116"/>
      <c r="OUL35" s="116"/>
      <c r="OUM35" s="116"/>
      <c r="OUN35" s="116"/>
      <c r="OUO35" s="116"/>
      <c r="OUP35" s="116"/>
      <c r="OUQ35" s="116"/>
      <c r="OUR35" s="116"/>
      <c r="OUS35" s="116"/>
      <c r="OUT35" s="116"/>
      <c r="OUU35" s="116"/>
      <c r="OUV35" s="116"/>
      <c r="OUW35" s="116"/>
      <c r="OUX35" s="116"/>
      <c r="OUY35" s="116"/>
      <c r="OUZ35" s="116"/>
      <c r="OVA35" s="116"/>
      <c r="OVB35" s="116"/>
      <c r="OVC35" s="116"/>
      <c r="OVD35" s="116"/>
      <c r="OVE35" s="116"/>
      <c r="OVF35" s="116"/>
      <c r="OVG35" s="116"/>
      <c r="OVH35" s="116"/>
      <c r="OVI35" s="116"/>
      <c r="OVJ35" s="116"/>
      <c r="OVK35" s="116"/>
      <c r="OVL35" s="116"/>
      <c r="OVM35" s="116"/>
      <c r="OVN35" s="116"/>
      <c r="OVO35" s="116"/>
      <c r="OVP35" s="116"/>
      <c r="OVQ35" s="116"/>
      <c r="OVR35" s="116"/>
      <c r="OVS35" s="116"/>
      <c r="OVT35" s="116"/>
      <c r="OVU35" s="116"/>
      <c r="OVV35" s="116"/>
      <c r="OVW35" s="116"/>
      <c r="OVX35" s="116"/>
      <c r="OVY35" s="116"/>
      <c r="OVZ35" s="116"/>
      <c r="OWA35" s="116"/>
      <c r="OWB35" s="116"/>
      <c r="OWC35" s="116"/>
      <c r="OWD35" s="116"/>
      <c r="OWE35" s="116"/>
      <c r="OWF35" s="116"/>
      <c r="OWG35" s="116"/>
      <c r="OWH35" s="116"/>
      <c r="OWI35" s="116"/>
      <c r="OWJ35" s="116"/>
      <c r="OWK35" s="116"/>
      <c r="OWL35" s="116"/>
      <c r="OWM35" s="116"/>
      <c r="OWN35" s="116"/>
      <c r="OWO35" s="116"/>
      <c r="OWP35" s="116"/>
      <c r="OWQ35" s="116"/>
      <c r="OWR35" s="116"/>
      <c r="OWS35" s="116"/>
      <c r="OWT35" s="116"/>
      <c r="OWU35" s="116"/>
      <c r="OWV35" s="116"/>
      <c r="OWW35" s="116"/>
      <c r="OWX35" s="116"/>
      <c r="OWY35" s="116"/>
      <c r="OWZ35" s="116"/>
      <c r="OXA35" s="116"/>
      <c r="OXB35" s="116"/>
      <c r="OXC35" s="116"/>
      <c r="OXD35" s="116"/>
      <c r="OXE35" s="116"/>
      <c r="OXF35" s="116"/>
      <c r="OXG35" s="116"/>
      <c r="OXH35" s="116"/>
      <c r="OXI35" s="116"/>
      <c r="OXJ35" s="116"/>
      <c r="OXK35" s="116"/>
      <c r="OXL35" s="116"/>
      <c r="OXM35" s="116"/>
      <c r="OXN35" s="116"/>
      <c r="OXO35" s="116"/>
      <c r="OXP35" s="116"/>
      <c r="OXQ35" s="116"/>
      <c r="OXR35" s="116"/>
      <c r="OXS35" s="116"/>
      <c r="OXT35" s="116"/>
      <c r="OXU35" s="116"/>
      <c r="OXV35" s="116"/>
      <c r="OXW35" s="116"/>
      <c r="OXX35" s="116"/>
      <c r="OXY35" s="116"/>
      <c r="OXZ35" s="116"/>
      <c r="OYA35" s="116"/>
      <c r="OYB35" s="116"/>
      <c r="OYC35" s="116"/>
      <c r="OYD35" s="116"/>
      <c r="OYE35" s="116"/>
      <c r="OYF35" s="116"/>
      <c r="OYG35" s="116"/>
      <c r="OYH35" s="116"/>
      <c r="OYI35" s="116"/>
      <c r="OYJ35" s="116"/>
      <c r="OYK35" s="116"/>
      <c r="OYL35" s="116"/>
      <c r="OYM35" s="116"/>
      <c r="OYN35" s="116"/>
      <c r="OYO35" s="116"/>
      <c r="OYP35" s="116"/>
      <c r="OYQ35" s="116"/>
      <c r="OYR35" s="116"/>
      <c r="OYS35" s="116"/>
      <c r="OYT35" s="116"/>
      <c r="OYU35" s="116"/>
      <c r="OYV35" s="116"/>
      <c r="OYW35" s="116"/>
      <c r="OYX35" s="116"/>
      <c r="OYY35" s="116"/>
      <c r="OYZ35" s="116"/>
      <c r="OZA35" s="116"/>
      <c r="OZB35" s="116"/>
      <c r="OZC35" s="116"/>
      <c r="OZD35" s="116"/>
      <c r="OZE35" s="116"/>
      <c r="OZF35" s="116"/>
      <c r="OZG35" s="116"/>
      <c r="OZH35" s="116"/>
      <c r="OZI35" s="116"/>
      <c r="OZJ35" s="116"/>
      <c r="OZK35" s="116"/>
      <c r="OZL35" s="116"/>
      <c r="OZM35" s="116"/>
      <c r="OZN35" s="116"/>
      <c r="OZO35" s="116"/>
      <c r="OZP35" s="116"/>
      <c r="OZQ35" s="116"/>
      <c r="OZR35" s="116"/>
      <c r="OZS35" s="116"/>
      <c r="OZT35" s="116"/>
      <c r="OZU35" s="116"/>
      <c r="OZV35" s="116"/>
      <c r="OZW35" s="116"/>
      <c r="OZX35" s="116"/>
      <c r="OZY35" s="116"/>
      <c r="OZZ35" s="116"/>
      <c r="PAA35" s="116"/>
      <c r="PAB35" s="116"/>
      <c r="PAC35" s="116"/>
      <c r="PAD35" s="116"/>
      <c r="PAE35" s="116"/>
      <c r="PAF35" s="116"/>
      <c r="PAG35" s="116"/>
      <c r="PAH35" s="116"/>
      <c r="PAI35" s="116"/>
      <c r="PAJ35" s="116"/>
      <c r="PAK35" s="116"/>
      <c r="PAL35" s="116"/>
      <c r="PAM35" s="116"/>
      <c r="PAN35" s="116"/>
      <c r="PAO35" s="116"/>
      <c r="PAP35" s="116"/>
      <c r="PAQ35" s="116"/>
      <c r="PAR35" s="116"/>
      <c r="PAS35" s="116"/>
      <c r="PAT35" s="116"/>
      <c r="PAU35" s="116"/>
      <c r="PAV35" s="116"/>
      <c r="PAW35" s="116"/>
      <c r="PAX35" s="116"/>
      <c r="PAY35" s="116"/>
      <c r="PAZ35" s="116"/>
      <c r="PBA35" s="116"/>
      <c r="PBB35" s="116"/>
      <c r="PBC35" s="116"/>
      <c r="PBD35" s="116"/>
      <c r="PBE35" s="116"/>
      <c r="PBF35" s="116"/>
      <c r="PBG35" s="116"/>
      <c r="PBH35" s="116"/>
      <c r="PBI35" s="116"/>
      <c r="PBJ35" s="116"/>
      <c r="PBK35" s="116"/>
      <c r="PBL35" s="116"/>
      <c r="PBM35" s="116"/>
      <c r="PBN35" s="116"/>
      <c r="PBO35" s="116"/>
      <c r="PBP35" s="116"/>
      <c r="PBQ35" s="116"/>
      <c r="PBR35" s="116"/>
      <c r="PBS35" s="116"/>
      <c r="PBT35" s="116"/>
      <c r="PBU35" s="116"/>
      <c r="PBV35" s="116"/>
      <c r="PBW35" s="116"/>
      <c r="PBX35" s="116"/>
      <c r="PBY35" s="116"/>
      <c r="PBZ35" s="116"/>
      <c r="PCA35" s="116"/>
      <c r="PCB35" s="116"/>
      <c r="PCC35" s="116"/>
      <c r="PCD35" s="116"/>
      <c r="PCE35" s="116"/>
      <c r="PCF35" s="116"/>
      <c r="PCG35" s="116"/>
      <c r="PCH35" s="116"/>
      <c r="PCI35" s="116"/>
      <c r="PCJ35" s="116"/>
      <c r="PCK35" s="116"/>
      <c r="PCL35" s="116"/>
      <c r="PCM35" s="116"/>
      <c r="PCN35" s="116"/>
      <c r="PCO35" s="116"/>
      <c r="PCP35" s="116"/>
      <c r="PCQ35" s="116"/>
      <c r="PCR35" s="116"/>
      <c r="PCS35" s="116"/>
      <c r="PCT35" s="116"/>
      <c r="PCU35" s="116"/>
      <c r="PCV35" s="116"/>
      <c r="PCW35" s="116"/>
      <c r="PCX35" s="116"/>
      <c r="PCY35" s="116"/>
      <c r="PCZ35" s="116"/>
      <c r="PDA35" s="116"/>
      <c r="PDB35" s="116"/>
      <c r="PDC35" s="116"/>
      <c r="PDD35" s="116"/>
      <c r="PDE35" s="116"/>
      <c r="PDF35" s="116"/>
      <c r="PDG35" s="116"/>
      <c r="PDH35" s="116"/>
      <c r="PDI35" s="116"/>
      <c r="PDJ35" s="116"/>
      <c r="PDK35" s="116"/>
      <c r="PDL35" s="116"/>
      <c r="PDM35" s="116"/>
      <c r="PDN35" s="116"/>
      <c r="PDO35" s="116"/>
      <c r="PDP35" s="116"/>
      <c r="PDQ35" s="116"/>
      <c r="PDR35" s="116"/>
      <c r="PDS35" s="116"/>
      <c r="PDT35" s="116"/>
      <c r="PDU35" s="116"/>
      <c r="PDV35" s="116"/>
      <c r="PDW35" s="116"/>
      <c r="PDX35" s="116"/>
      <c r="PDY35" s="116"/>
      <c r="PDZ35" s="116"/>
      <c r="PEA35" s="116"/>
      <c r="PEB35" s="116"/>
      <c r="PEC35" s="116"/>
      <c r="PED35" s="116"/>
      <c r="PEE35" s="116"/>
      <c r="PEF35" s="116"/>
      <c r="PEG35" s="116"/>
      <c r="PEH35" s="116"/>
      <c r="PEI35" s="116"/>
      <c r="PEJ35" s="116"/>
      <c r="PEK35" s="116"/>
      <c r="PEL35" s="116"/>
      <c r="PEM35" s="116"/>
      <c r="PEN35" s="116"/>
      <c r="PEO35" s="116"/>
      <c r="PEP35" s="116"/>
      <c r="PEQ35" s="116"/>
      <c r="PER35" s="116"/>
      <c r="PES35" s="116"/>
      <c r="PET35" s="116"/>
      <c r="PEU35" s="116"/>
      <c r="PEV35" s="116"/>
      <c r="PEW35" s="116"/>
      <c r="PEX35" s="116"/>
      <c r="PEY35" s="116"/>
      <c r="PEZ35" s="116"/>
      <c r="PFA35" s="116"/>
      <c r="PFB35" s="116"/>
      <c r="PFC35" s="116"/>
      <c r="PFD35" s="116"/>
      <c r="PFE35" s="116"/>
      <c r="PFF35" s="116"/>
      <c r="PFG35" s="116"/>
      <c r="PFH35" s="116"/>
      <c r="PFI35" s="116"/>
      <c r="PFJ35" s="116"/>
      <c r="PFK35" s="116"/>
      <c r="PFL35" s="116"/>
      <c r="PFM35" s="116"/>
      <c r="PFN35" s="116"/>
      <c r="PFO35" s="116"/>
      <c r="PFP35" s="116"/>
      <c r="PFQ35" s="116"/>
      <c r="PFR35" s="116"/>
      <c r="PFS35" s="116"/>
      <c r="PFT35" s="116"/>
      <c r="PFU35" s="116"/>
      <c r="PFV35" s="116"/>
      <c r="PFW35" s="116"/>
      <c r="PFX35" s="116"/>
      <c r="PFY35" s="116"/>
      <c r="PFZ35" s="116"/>
      <c r="PGA35" s="116"/>
      <c r="PGB35" s="116"/>
      <c r="PGC35" s="116"/>
      <c r="PGD35" s="116"/>
      <c r="PGE35" s="116"/>
      <c r="PGF35" s="116"/>
      <c r="PGG35" s="116"/>
      <c r="PGH35" s="116"/>
      <c r="PGI35" s="116"/>
      <c r="PGJ35" s="116"/>
      <c r="PGK35" s="116"/>
      <c r="PGL35" s="116"/>
      <c r="PGM35" s="116"/>
      <c r="PGN35" s="116"/>
      <c r="PGO35" s="116"/>
      <c r="PGP35" s="116"/>
      <c r="PGQ35" s="116"/>
      <c r="PGR35" s="116"/>
      <c r="PGS35" s="116"/>
      <c r="PGT35" s="116"/>
      <c r="PGU35" s="116"/>
      <c r="PGV35" s="116"/>
      <c r="PGW35" s="116"/>
      <c r="PGX35" s="116"/>
      <c r="PGY35" s="116"/>
      <c r="PGZ35" s="116"/>
      <c r="PHA35" s="116"/>
      <c r="PHB35" s="116"/>
      <c r="PHC35" s="116"/>
      <c r="PHD35" s="116"/>
      <c r="PHE35" s="116"/>
      <c r="PHF35" s="116"/>
      <c r="PHG35" s="116"/>
      <c r="PHH35" s="116"/>
      <c r="PHI35" s="116"/>
      <c r="PHJ35" s="116"/>
      <c r="PHK35" s="116"/>
      <c r="PHL35" s="116"/>
      <c r="PHM35" s="116"/>
      <c r="PHN35" s="116"/>
      <c r="PHO35" s="116"/>
      <c r="PHP35" s="116"/>
      <c r="PHQ35" s="116"/>
      <c r="PHR35" s="116"/>
      <c r="PHS35" s="116"/>
      <c r="PHT35" s="116"/>
      <c r="PHU35" s="116"/>
      <c r="PHV35" s="116"/>
      <c r="PHW35" s="116"/>
      <c r="PHX35" s="116"/>
      <c r="PHY35" s="116"/>
      <c r="PHZ35" s="116"/>
      <c r="PIA35" s="116"/>
      <c r="PIB35" s="116"/>
      <c r="PIC35" s="116"/>
      <c r="PID35" s="116"/>
      <c r="PIE35" s="116"/>
      <c r="PIF35" s="116"/>
      <c r="PIG35" s="116"/>
      <c r="PIH35" s="116"/>
      <c r="PII35" s="116"/>
      <c r="PIJ35" s="116"/>
      <c r="PIK35" s="116"/>
      <c r="PIL35" s="116"/>
      <c r="PIM35" s="116"/>
      <c r="PIN35" s="116"/>
      <c r="PIO35" s="116"/>
      <c r="PIP35" s="116"/>
      <c r="PIQ35" s="116"/>
      <c r="PIR35" s="116"/>
      <c r="PIS35" s="116"/>
      <c r="PIT35" s="116"/>
      <c r="PIU35" s="116"/>
      <c r="PIV35" s="116"/>
      <c r="PIW35" s="116"/>
      <c r="PIX35" s="116"/>
      <c r="PIY35" s="116"/>
      <c r="PIZ35" s="116"/>
      <c r="PJA35" s="116"/>
      <c r="PJB35" s="116"/>
      <c r="PJC35" s="116"/>
      <c r="PJD35" s="116"/>
      <c r="PJE35" s="116"/>
      <c r="PJF35" s="116"/>
      <c r="PJG35" s="116"/>
      <c r="PJH35" s="116"/>
      <c r="PJI35" s="116"/>
      <c r="PJJ35" s="116"/>
      <c r="PJK35" s="116"/>
      <c r="PJL35" s="116"/>
      <c r="PJM35" s="116"/>
      <c r="PJN35" s="116"/>
      <c r="PJO35" s="116"/>
      <c r="PJP35" s="116"/>
      <c r="PJQ35" s="116"/>
      <c r="PJR35" s="116"/>
      <c r="PJS35" s="116"/>
      <c r="PJT35" s="116"/>
      <c r="PJU35" s="116"/>
      <c r="PJV35" s="116"/>
      <c r="PJW35" s="116"/>
      <c r="PJX35" s="116"/>
      <c r="PJY35" s="116"/>
      <c r="PJZ35" s="116"/>
      <c r="PKA35" s="116"/>
      <c r="PKB35" s="116"/>
      <c r="PKC35" s="116"/>
      <c r="PKD35" s="116"/>
      <c r="PKE35" s="116"/>
      <c r="PKF35" s="116"/>
      <c r="PKG35" s="116"/>
      <c r="PKH35" s="116"/>
      <c r="PKI35" s="116"/>
      <c r="PKJ35" s="116"/>
      <c r="PKK35" s="116"/>
      <c r="PKL35" s="116"/>
      <c r="PKM35" s="116"/>
      <c r="PKN35" s="116"/>
      <c r="PKO35" s="116"/>
      <c r="PKP35" s="116"/>
      <c r="PKQ35" s="116"/>
      <c r="PKR35" s="116"/>
      <c r="PKS35" s="116"/>
      <c r="PKT35" s="116"/>
      <c r="PKU35" s="116"/>
      <c r="PKV35" s="116"/>
      <c r="PKW35" s="116"/>
      <c r="PKX35" s="116"/>
      <c r="PKY35" s="116"/>
      <c r="PKZ35" s="116"/>
      <c r="PLA35" s="116"/>
      <c r="PLB35" s="116"/>
      <c r="PLC35" s="116"/>
      <c r="PLD35" s="116"/>
      <c r="PLE35" s="116"/>
      <c r="PLF35" s="116"/>
      <c r="PLG35" s="116"/>
      <c r="PLH35" s="116"/>
      <c r="PLI35" s="116"/>
      <c r="PLJ35" s="116"/>
      <c r="PLK35" s="116"/>
      <c r="PLL35" s="116"/>
      <c r="PLM35" s="116"/>
      <c r="PLN35" s="116"/>
      <c r="PLO35" s="116"/>
      <c r="PLP35" s="116"/>
      <c r="PLQ35" s="116"/>
      <c r="PLR35" s="116"/>
      <c r="PLS35" s="116"/>
      <c r="PLT35" s="116"/>
      <c r="PLU35" s="116"/>
      <c r="PLV35" s="116"/>
      <c r="PLW35" s="116"/>
      <c r="PLX35" s="116"/>
      <c r="PLY35" s="116"/>
      <c r="PLZ35" s="116"/>
      <c r="PMA35" s="116"/>
      <c r="PMB35" s="116"/>
      <c r="PMC35" s="116"/>
      <c r="PMD35" s="116"/>
      <c r="PME35" s="116"/>
      <c r="PMF35" s="116"/>
      <c r="PMG35" s="116"/>
      <c r="PMH35" s="116"/>
      <c r="PMI35" s="116"/>
      <c r="PMJ35" s="116"/>
      <c r="PMK35" s="116"/>
      <c r="PML35" s="116"/>
      <c r="PMM35" s="116"/>
      <c r="PMN35" s="116"/>
      <c r="PMO35" s="116"/>
      <c r="PMP35" s="116"/>
      <c r="PMQ35" s="116"/>
      <c r="PMR35" s="116"/>
      <c r="PMS35" s="116"/>
      <c r="PMT35" s="116"/>
      <c r="PMU35" s="116"/>
      <c r="PMV35" s="116"/>
      <c r="PMW35" s="116"/>
      <c r="PMX35" s="116"/>
      <c r="PMY35" s="116"/>
      <c r="PMZ35" s="116"/>
      <c r="PNA35" s="116"/>
      <c r="PNB35" s="116"/>
      <c r="PNC35" s="116"/>
      <c r="PND35" s="116"/>
      <c r="PNE35" s="116"/>
      <c r="PNF35" s="116"/>
      <c r="PNG35" s="116"/>
      <c r="PNH35" s="116"/>
      <c r="PNI35" s="116"/>
      <c r="PNJ35" s="116"/>
      <c r="PNK35" s="116"/>
      <c r="PNL35" s="116"/>
      <c r="PNM35" s="116"/>
      <c r="PNN35" s="116"/>
      <c r="PNO35" s="116"/>
      <c r="PNP35" s="116"/>
      <c r="PNQ35" s="116"/>
      <c r="PNR35" s="116"/>
      <c r="PNS35" s="116"/>
      <c r="PNT35" s="116"/>
      <c r="PNU35" s="116"/>
      <c r="PNV35" s="116"/>
      <c r="PNW35" s="116"/>
      <c r="PNX35" s="116"/>
      <c r="PNY35" s="116"/>
      <c r="PNZ35" s="116"/>
      <c r="POA35" s="116"/>
      <c r="POB35" s="116"/>
      <c r="POC35" s="116"/>
      <c r="POD35" s="116"/>
      <c r="POE35" s="116"/>
      <c r="POF35" s="116"/>
      <c r="POG35" s="116"/>
      <c r="POH35" s="116"/>
      <c r="POI35" s="116"/>
      <c r="POJ35" s="116"/>
      <c r="POK35" s="116"/>
      <c r="POL35" s="116"/>
      <c r="POM35" s="116"/>
      <c r="PON35" s="116"/>
      <c r="POO35" s="116"/>
      <c r="POP35" s="116"/>
      <c r="POQ35" s="116"/>
      <c r="POR35" s="116"/>
      <c r="POS35" s="116"/>
      <c r="POT35" s="116"/>
      <c r="POU35" s="116"/>
      <c r="POV35" s="116"/>
      <c r="POW35" s="116"/>
      <c r="POX35" s="116"/>
      <c r="POY35" s="116"/>
      <c r="POZ35" s="116"/>
      <c r="PPA35" s="116"/>
      <c r="PPB35" s="116"/>
      <c r="PPC35" s="116"/>
      <c r="PPD35" s="116"/>
      <c r="PPE35" s="116"/>
      <c r="PPF35" s="116"/>
      <c r="PPG35" s="116"/>
      <c r="PPH35" s="116"/>
      <c r="PPI35" s="116"/>
      <c r="PPJ35" s="116"/>
      <c r="PPK35" s="116"/>
      <c r="PPL35" s="116"/>
      <c r="PPM35" s="116"/>
      <c r="PPN35" s="116"/>
      <c r="PPO35" s="116"/>
      <c r="PPP35" s="116"/>
      <c r="PPQ35" s="116"/>
      <c r="PPR35" s="116"/>
      <c r="PPS35" s="116"/>
      <c r="PPT35" s="116"/>
      <c r="PPU35" s="116"/>
      <c r="PPV35" s="116"/>
      <c r="PPW35" s="116"/>
      <c r="PPX35" s="116"/>
      <c r="PPY35" s="116"/>
      <c r="PPZ35" s="116"/>
      <c r="PQA35" s="116"/>
      <c r="PQB35" s="116"/>
      <c r="PQC35" s="116"/>
      <c r="PQD35" s="116"/>
      <c r="PQE35" s="116"/>
      <c r="PQF35" s="116"/>
      <c r="PQG35" s="116"/>
      <c r="PQH35" s="116"/>
      <c r="PQI35" s="116"/>
      <c r="PQJ35" s="116"/>
      <c r="PQK35" s="116"/>
      <c r="PQL35" s="116"/>
      <c r="PQM35" s="116"/>
      <c r="PQN35" s="116"/>
      <c r="PQO35" s="116"/>
      <c r="PQP35" s="116"/>
      <c r="PQQ35" s="116"/>
      <c r="PQR35" s="116"/>
      <c r="PQS35" s="116"/>
      <c r="PQT35" s="116"/>
      <c r="PQU35" s="116"/>
      <c r="PQV35" s="116"/>
      <c r="PQW35" s="116"/>
      <c r="PQX35" s="116"/>
      <c r="PQY35" s="116"/>
      <c r="PQZ35" s="116"/>
      <c r="PRA35" s="116"/>
      <c r="PRB35" s="116"/>
      <c r="PRC35" s="116"/>
      <c r="PRD35" s="116"/>
      <c r="PRE35" s="116"/>
      <c r="PRF35" s="116"/>
      <c r="PRG35" s="116"/>
      <c r="PRH35" s="116"/>
      <c r="PRI35" s="116"/>
      <c r="PRJ35" s="116"/>
      <c r="PRK35" s="116"/>
      <c r="PRL35" s="116"/>
      <c r="PRM35" s="116"/>
      <c r="PRN35" s="116"/>
      <c r="PRO35" s="116"/>
      <c r="PRP35" s="116"/>
      <c r="PRQ35" s="116"/>
      <c r="PRR35" s="116"/>
      <c r="PRS35" s="116"/>
      <c r="PRT35" s="116"/>
      <c r="PRU35" s="116"/>
      <c r="PRV35" s="116"/>
      <c r="PRW35" s="116"/>
      <c r="PRX35" s="116"/>
      <c r="PRY35" s="116"/>
      <c r="PRZ35" s="116"/>
      <c r="PSA35" s="116"/>
      <c r="PSB35" s="116"/>
      <c r="PSC35" s="116"/>
      <c r="PSD35" s="116"/>
      <c r="PSE35" s="116"/>
      <c r="PSF35" s="116"/>
      <c r="PSG35" s="116"/>
      <c r="PSH35" s="116"/>
      <c r="PSI35" s="116"/>
      <c r="PSJ35" s="116"/>
      <c r="PSK35" s="116"/>
      <c r="PSL35" s="116"/>
      <c r="PSM35" s="116"/>
      <c r="PSN35" s="116"/>
      <c r="PSO35" s="116"/>
      <c r="PSP35" s="116"/>
      <c r="PSQ35" s="116"/>
      <c r="PSR35" s="116"/>
      <c r="PSS35" s="116"/>
      <c r="PST35" s="116"/>
      <c r="PSU35" s="116"/>
      <c r="PSV35" s="116"/>
      <c r="PSW35" s="116"/>
      <c r="PSX35" s="116"/>
      <c r="PSY35" s="116"/>
      <c r="PSZ35" s="116"/>
      <c r="PTA35" s="116"/>
      <c r="PTB35" s="116"/>
      <c r="PTC35" s="116"/>
      <c r="PTD35" s="116"/>
      <c r="PTE35" s="116"/>
      <c r="PTF35" s="116"/>
      <c r="PTG35" s="116"/>
      <c r="PTH35" s="116"/>
      <c r="PTI35" s="116"/>
      <c r="PTJ35" s="116"/>
      <c r="PTK35" s="116"/>
      <c r="PTL35" s="116"/>
      <c r="PTM35" s="116"/>
      <c r="PTN35" s="116"/>
      <c r="PTO35" s="116"/>
      <c r="PTP35" s="116"/>
      <c r="PTQ35" s="116"/>
      <c r="PTR35" s="116"/>
      <c r="PTS35" s="116"/>
      <c r="PTT35" s="116"/>
      <c r="PTU35" s="116"/>
      <c r="PTV35" s="116"/>
      <c r="PTW35" s="116"/>
      <c r="PTX35" s="116"/>
      <c r="PTY35" s="116"/>
      <c r="PTZ35" s="116"/>
      <c r="PUA35" s="116"/>
      <c r="PUB35" s="116"/>
      <c r="PUC35" s="116"/>
      <c r="PUD35" s="116"/>
      <c r="PUE35" s="116"/>
      <c r="PUF35" s="116"/>
      <c r="PUG35" s="116"/>
      <c r="PUH35" s="116"/>
      <c r="PUI35" s="116"/>
      <c r="PUJ35" s="116"/>
      <c r="PUK35" s="116"/>
      <c r="PUL35" s="116"/>
      <c r="PUM35" s="116"/>
      <c r="PUN35" s="116"/>
      <c r="PUO35" s="116"/>
      <c r="PUP35" s="116"/>
      <c r="PUQ35" s="116"/>
      <c r="PUR35" s="116"/>
      <c r="PUS35" s="116"/>
      <c r="PUT35" s="116"/>
      <c r="PUU35" s="116"/>
      <c r="PUV35" s="116"/>
      <c r="PUW35" s="116"/>
      <c r="PUX35" s="116"/>
      <c r="PUY35" s="116"/>
      <c r="PUZ35" s="116"/>
      <c r="PVA35" s="116"/>
      <c r="PVB35" s="116"/>
      <c r="PVC35" s="116"/>
      <c r="PVD35" s="116"/>
      <c r="PVE35" s="116"/>
      <c r="PVF35" s="116"/>
      <c r="PVG35" s="116"/>
      <c r="PVH35" s="116"/>
      <c r="PVI35" s="116"/>
      <c r="PVJ35" s="116"/>
      <c r="PVK35" s="116"/>
      <c r="PVL35" s="116"/>
      <c r="PVM35" s="116"/>
      <c r="PVN35" s="116"/>
      <c r="PVO35" s="116"/>
      <c r="PVP35" s="116"/>
      <c r="PVQ35" s="116"/>
      <c r="PVR35" s="116"/>
      <c r="PVS35" s="116"/>
      <c r="PVT35" s="116"/>
      <c r="PVU35" s="116"/>
      <c r="PVV35" s="116"/>
      <c r="PVW35" s="116"/>
      <c r="PVX35" s="116"/>
      <c r="PVY35" s="116"/>
      <c r="PVZ35" s="116"/>
      <c r="PWA35" s="116"/>
      <c r="PWB35" s="116"/>
      <c r="PWC35" s="116"/>
      <c r="PWD35" s="116"/>
      <c r="PWE35" s="116"/>
      <c r="PWF35" s="116"/>
      <c r="PWG35" s="116"/>
      <c r="PWH35" s="116"/>
      <c r="PWI35" s="116"/>
      <c r="PWJ35" s="116"/>
      <c r="PWK35" s="116"/>
      <c r="PWL35" s="116"/>
      <c r="PWM35" s="116"/>
      <c r="PWN35" s="116"/>
      <c r="PWO35" s="116"/>
      <c r="PWP35" s="116"/>
      <c r="PWQ35" s="116"/>
      <c r="PWR35" s="116"/>
      <c r="PWS35" s="116"/>
      <c r="PWT35" s="116"/>
      <c r="PWU35" s="116"/>
      <c r="PWV35" s="116"/>
      <c r="PWW35" s="116"/>
      <c r="PWX35" s="116"/>
      <c r="PWY35" s="116"/>
      <c r="PWZ35" s="116"/>
      <c r="PXA35" s="116"/>
      <c r="PXB35" s="116"/>
      <c r="PXC35" s="116"/>
      <c r="PXD35" s="116"/>
      <c r="PXE35" s="116"/>
      <c r="PXF35" s="116"/>
      <c r="PXG35" s="116"/>
      <c r="PXH35" s="116"/>
      <c r="PXI35" s="116"/>
      <c r="PXJ35" s="116"/>
      <c r="PXK35" s="116"/>
      <c r="PXL35" s="116"/>
      <c r="PXM35" s="116"/>
      <c r="PXN35" s="116"/>
      <c r="PXO35" s="116"/>
      <c r="PXP35" s="116"/>
      <c r="PXQ35" s="116"/>
      <c r="PXR35" s="116"/>
      <c r="PXS35" s="116"/>
      <c r="PXT35" s="116"/>
      <c r="PXU35" s="116"/>
      <c r="PXV35" s="116"/>
      <c r="PXW35" s="116"/>
      <c r="PXX35" s="116"/>
      <c r="PXY35" s="116"/>
      <c r="PXZ35" s="116"/>
      <c r="PYA35" s="116"/>
      <c r="PYB35" s="116"/>
      <c r="PYC35" s="116"/>
      <c r="PYD35" s="116"/>
      <c r="PYE35" s="116"/>
      <c r="PYF35" s="116"/>
      <c r="PYG35" s="116"/>
      <c r="PYH35" s="116"/>
      <c r="PYI35" s="116"/>
      <c r="PYJ35" s="116"/>
      <c r="PYK35" s="116"/>
      <c r="PYL35" s="116"/>
      <c r="PYM35" s="116"/>
      <c r="PYN35" s="116"/>
      <c r="PYO35" s="116"/>
      <c r="PYP35" s="116"/>
      <c r="PYQ35" s="116"/>
      <c r="PYR35" s="116"/>
      <c r="PYS35" s="116"/>
      <c r="PYT35" s="116"/>
      <c r="PYU35" s="116"/>
      <c r="PYV35" s="116"/>
      <c r="PYW35" s="116"/>
      <c r="PYX35" s="116"/>
      <c r="PYY35" s="116"/>
      <c r="PYZ35" s="116"/>
      <c r="PZA35" s="116"/>
      <c r="PZB35" s="116"/>
      <c r="PZC35" s="116"/>
      <c r="PZD35" s="116"/>
      <c r="PZE35" s="116"/>
      <c r="PZF35" s="116"/>
      <c r="PZG35" s="116"/>
      <c r="PZH35" s="116"/>
      <c r="PZI35" s="116"/>
      <c r="PZJ35" s="116"/>
      <c r="PZK35" s="116"/>
      <c r="PZL35" s="116"/>
      <c r="PZM35" s="116"/>
      <c r="PZN35" s="116"/>
      <c r="PZO35" s="116"/>
      <c r="PZP35" s="116"/>
      <c r="PZQ35" s="116"/>
      <c r="PZR35" s="116"/>
      <c r="PZS35" s="116"/>
      <c r="PZT35" s="116"/>
      <c r="PZU35" s="116"/>
      <c r="PZV35" s="116"/>
      <c r="PZW35" s="116"/>
      <c r="PZX35" s="116"/>
      <c r="PZY35" s="116"/>
      <c r="PZZ35" s="116"/>
      <c r="QAA35" s="116"/>
      <c r="QAB35" s="116"/>
      <c r="QAC35" s="116"/>
      <c r="QAD35" s="116"/>
      <c r="QAE35" s="116"/>
      <c r="QAF35" s="116"/>
      <c r="QAG35" s="116"/>
      <c r="QAH35" s="116"/>
      <c r="QAI35" s="116"/>
      <c r="QAJ35" s="116"/>
      <c r="QAK35" s="116"/>
      <c r="QAL35" s="116"/>
      <c r="QAM35" s="116"/>
      <c r="QAN35" s="116"/>
      <c r="QAO35" s="116"/>
      <c r="QAP35" s="116"/>
      <c r="QAQ35" s="116"/>
      <c r="QAR35" s="116"/>
      <c r="QAS35" s="116"/>
      <c r="QAT35" s="116"/>
      <c r="QAU35" s="116"/>
      <c r="QAV35" s="116"/>
      <c r="QAW35" s="116"/>
      <c r="QAX35" s="116"/>
      <c r="QAY35" s="116"/>
      <c r="QAZ35" s="116"/>
      <c r="QBA35" s="116"/>
      <c r="QBB35" s="116"/>
      <c r="QBC35" s="116"/>
      <c r="QBD35" s="116"/>
      <c r="QBE35" s="116"/>
      <c r="QBF35" s="116"/>
      <c r="QBG35" s="116"/>
      <c r="QBH35" s="116"/>
      <c r="QBI35" s="116"/>
      <c r="QBJ35" s="116"/>
      <c r="QBK35" s="116"/>
      <c r="QBL35" s="116"/>
      <c r="QBM35" s="116"/>
      <c r="QBN35" s="116"/>
      <c r="QBO35" s="116"/>
      <c r="QBP35" s="116"/>
      <c r="QBQ35" s="116"/>
      <c r="QBR35" s="116"/>
      <c r="QBS35" s="116"/>
      <c r="QBT35" s="116"/>
      <c r="QBU35" s="116"/>
      <c r="QBV35" s="116"/>
      <c r="QBW35" s="116"/>
      <c r="QBX35" s="116"/>
      <c r="QBY35" s="116"/>
      <c r="QBZ35" s="116"/>
      <c r="QCA35" s="116"/>
      <c r="QCB35" s="116"/>
      <c r="QCC35" s="116"/>
      <c r="QCD35" s="116"/>
      <c r="QCE35" s="116"/>
      <c r="QCF35" s="116"/>
      <c r="QCG35" s="116"/>
      <c r="QCH35" s="116"/>
      <c r="QCI35" s="116"/>
      <c r="QCJ35" s="116"/>
      <c r="QCK35" s="116"/>
      <c r="QCL35" s="116"/>
      <c r="QCM35" s="116"/>
      <c r="QCN35" s="116"/>
      <c r="QCO35" s="116"/>
      <c r="QCP35" s="116"/>
      <c r="QCQ35" s="116"/>
      <c r="QCR35" s="116"/>
      <c r="QCS35" s="116"/>
      <c r="QCT35" s="116"/>
      <c r="QCU35" s="116"/>
      <c r="QCV35" s="116"/>
      <c r="QCW35" s="116"/>
      <c r="QCX35" s="116"/>
      <c r="QCY35" s="116"/>
      <c r="QCZ35" s="116"/>
      <c r="QDA35" s="116"/>
      <c r="QDB35" s="116"/>
      <c r="QDC35" s="116"/>
      <c r="QDD35" s="116"/>
      <c r="QDE35" s="116"/>
      <c r="QDF35" s="116"/>
      <c r="QDG35" s="116"/>
      <c r="QDH35" s="116"/>
      <c r="QDI35" s="116"/>
      <c r="QDJ35" s="116"/>
      <c r="QDK35" s="116"/>
      <c r="QDL35" s="116"/>
      <c r="QDM35" s="116"/>
      <c r="QDN35" s="116"/>
      <c r="QDO35" s="116"/>
      <c r="QDP35" s="116"/>
      <c r="QDQ35" s="116"/>
      <c r="QDR35" s="116"/>
      <c r="QDS35" s="116"/>
      <c r="QDT35" s="116"/>
      <c r="QDU35" s="116"/>
      <c r="QDV35" s="116"/>
      <c r="QDW35" s="116"/>
      <c r="QDX35" s="116"/>
      <c r="QDY35" s="116"/>
      <c r="QDZ35" s="116"/>
      <c r="QEA35" s="116"/>
      <c r="QEB35" s="116"/>
      <c r="QEC35" s="116"/>
      <c r="QED35" s="116"/>
      <c r="QEE35" s="116"/>
      <c r="QEF35" s="116"/>
      <c r="QEG35" s="116"/>
      <c r="QEH35" s="116"/>
      <c r="QEI35" s="116"/>
      <c r="QEJ35" s="116"/>
      <c r="QEK35" s="116"/>
      <c r="QEL35" s="116"/>
      <c r="QEM35" s="116"/>
      <c r="QEN35" s="116"/>
      <c r="QEO35" s="116"/>
      <c r="QEP35" s="116"/>
      <c r="QEQ35" s="116"/>
      <c r="QER35" s="116"/>
      <c r="QES35" s="116"/>
      <c r="QET35" s="116"/>
      <c r="QEU35" s="116"/>
      <c r="QEV35" s="116"/>
      <c r="QEW35" s="116"/>
      <c r="QEX35" s="116"/>
      <c r="QEY35" s="116"/>
      <c r="QEZ35" s="116"/>
      <c r="QFA35" s="116"/>
      <c r="QFB35" s="116"/>
      <c r="QFC35" s="116"/>
      <c r="QFD35" s="116"/>
      <c r="QFE35" s="116"/>
      <c r="QFF35" s="116"/>
      <c r="QFG35" s="116"/>
      <c r="QFH35" s="116"/>
      <c r="QFI35" s="116"/>
      <c r="QFJ35" s="116"/>
      <c r="QFK35" s="116"/>
      <c r="QFL35" s="116"/>
      <c r="QFM35" s="116"/>
      <c r="QFN35" s="116"/>
      <c r="QFO35" s="116"/>
      <c r="QFP35" s="116"/>
      <c r="QFQ35" s="116"/>
      <c r="QFR35" s="116"/>
      <c r="QFS35" s="116"/>
      <c r="QFT35" s="116"/>
      <c r="QFU35" s="116"/>
      <c r="QFV35" s="116"/>
      <c r="QFW35" s="116"/>
      <c r="QFX35" s="116"/>
      <c r="QFY35" s="116"/>
      <c r="QFZ35" s="116"/>
      <c r="QGA35" s="116"/>
      <c r="QGB35" s="116"/>
      <c r="QGC35" s="116"/>
      <c r="QGD35" s="116"/>
      <c r="QGE35" s="116"/>
      <c r="QGF35" s="116"/>
      <c r="QGG35" s="116"/>
      <c r="QGH35" s="116"/>
      <c r="QGI35" s="116"/>
      <c r="QGJ35" s="116"/>
      <c r="QGK35" s="116"/>
      <c r="QGL35" s="116"/>
      <c r="QGM35" s="116"/>
      <c r="QGN35" s="116"/>
      <c r="QGO35" s="116"/>
      <c r="QGP35" s="116"/>
      <c r="QGQ35" s="116"/>
      <c r="QGR35" s="116"/>
      <c r="QGS35" s="116"/>
      <c r="QGT35" s="116"/>
      <c r="QGU35" s="116"/>
      <c r="QGV35" s="116"/>
      <c r="QGW35" s="116"/>
      <c r="QGX35" s="116"/>
      <c r="QGY35" s="116"/>
      <c r="QGZ35" s="116"/>
      <c r="QHA35" s="116"/>
      <c r="QHB35" s="116"/>
      <c r="QHC35" s="116"/>
      <c r="QHD35" s="116"/>
      <c r="QHE35" s="116"/>
      <c r="QHF35" s="116"/>
      <c r="QHG35" s="116"/>
      <c r="QHH35" s="116"/>
      <c r="QHI35" s="116"/>
      <c r="QHJ35" s="116"/>
      <c r="QHK35" s="116"/>
      <c r="QHL35" s="116"/>
      <c r="QHM35" s="116"/>
      <c r="QHN35" s="116"/>
      <c r="QHO35" s="116"/>
      <c r="QHP35" s="116"/>
      <c r="QHQ35" s="116"/>
      <c r="QHR35" s="116"/>
      <c r="QHS35" s="116"/>
      <c r="QHT35" s="116"/>
      <c r="QHU35" s="116"/>
      <c r="QHV35" s="116"/>
      <c r="QHW35" s="116"/>
      <c r="QHX35" s="116"/>
      <c r="QHY35" s="116"/>
      <c r="QHZ35" s="116"/>
      <c r="QIA35" s="116"/>
      <c r="QIB35" s="116"/>
      <c r="QIC35" s="116"/>
      <c r="QID35" s="116"/>
      <c r="QIE35" s="116"/>
      <c r="QIF35" s="116"/>
      <c r="QIG35" s="116"/>
      <c r="QIH35" s="116"/>
      <c r="QII35" s="116"/>
      <c r="QIJ35" s="116"/>
      <c r="QIK35" s="116"/>
      <c r="QIL35" s="116"/>
      <c r="QIM35" s="116"/>
      <c r="QIN35" s="116"/>
      <c r="QIO35" s="116"/>
      <c r="QIP35" s="116"/>
      <c r="QIQ35" s="116"/>
      <c r="QIR35" s="116"/>
      <c r="QIS35" s="116"/>
      <c r="QIT35" s="116"/>
      <c r="QIU35" s="116"/>
      <c r="QIV35" s="116"/>
      <c r="QIW35" s="116"/>
      <c r="QIX35" s="116"/>
      <c r="QIY35" s="116"/>
      <c r="QIZ35" s="116"/>
      <c r="QJA35" s="116"/>
      <c r="QJB35" s="116"/>
      <c r="QJC35" s="116"/>
      <c r="QJD35" s="116"/>
      <c r="QJE35" s="116"/>
      <c r="QJF35" s="116"/>
      <c r="QJG35" s="116"/>
      <c r="QJH35" s="116"/>
      <c r="QJI35" s="116"/>
      <c r="QJJ35" s="116"/>
      <c r="QJK35" s="116"/>
      <c r="QJL35" s="116"/>
      <c r="QJM35" s="116"/>
      <c r="QJN35" s="116"/>
      <c r="QJO35" s="116"/>
      <c r="QJP35" s="116"/>
      <c r="QJQ35" s="116"/>
      <c r="QJR35" s="116"/>
      <c r="QJS35" s="116"/>
      <c r="QJT35" s="116"/>
      <c r="QJU35" s="116"/>
      <c r="QJV35" s="116"/>
      <c r="QJW35" s="116"/>
      <c r="QJX35" s="116"/>
      <c r="QJY35" s="116"/>
      <c r="QJZ35" s="116"/>
      <c r="QKA35" s="116"/>
      <c r="QKB35" s="116"/>
      <c r="QKC35" s="116"/>
      <c r="QKD35" s="116"/>
      <c r="QKE35" s="116"/>
      <c r="QKF35" s="116"/>
      <c r="QKG35" s="116"/>
      <c r="QKH35" s="116"/>
      <c r="QKI35" s="116"/>
      <c r="QKJ35" s="116"/>
      <c r="QKK35" s="116"/>
      <c r="QKL35" s="116"/>
      <c r="QKM35" s="116"/>
      <c r="QKN35" s="116"/>
      <c r="QKO35" s="116"/>
      <c r="QKP35" s="116"/>
      <c r="QKQ35" s="116"/>
      <c r="QKR35" s="116"/>
      <c r="QKS35" s="116"/>
      <c r="QKT35" s="116"/>
      <c r="QKU35" s="116"/>
      <c r="QKV35" s="116"/>
      <c r="QKW35" s="116"/>
      <c r="QKX35" s="116"/>
      <c r="QKY35" s="116"/>
      <c r="QKZ35" s="116"/>
      <c r="QLA35" s="116"/>
      <c r="QLB35" s="116"/>
      <c r="QLC35" s="116"/>
      <c r="QLD35" s="116"/>
      <c r="QLE35" s="116"/>
      <c r="QLF35" s="116"/>
      <c r="QLG35" s="116"/>
      <c r="QLH35" s="116"/>
      <c r="QLI35" s="116"/>
      <c r="QLJ35" s="116"/>
      <c r="QLK35" s="116"/>
      <c r="QLL35" s="116"/>
      <c r="QLM35" s="116"/>
      <c r="QLN35" s="116"/>
      <c r="QLO35" s="116"/>
      <c r="QLP35" s="116"/>
      <c r="QLQ35" s="116"/>
      <c r="QLR35" s="116"/>
      <c r="QLS35" s="116"/>
      <c r="QLT35" s="116"/>
      <c r="QLU35" s="116"/>
      <c r="QLV35" s="116"/>
      <c r="QLW35" s="116"/>
      <c r="QLX35" s="116"/>
      <c r="QLY35" s="116"/>
      <c r="QLZ35" s="116"/>
      <c r="QMA35" s="116"/>
      <c r="QMB35" s="116"/>
      <c r="QMC35" s="116"/>
      <c r="QMD35" s="116"/>
      <c r="QME35" s="116"/>
      <c r="QMF35" s="116"/>
      <c r="QMG35" s="116"/>
      <c r="QMH35" s="116"/>
      <c r="QMI35" s="116"/>
      <c r="QMJ35" s="116"/>
      <c r="QMK35" s="116"/>
      <c r="QML35" s="116"/>
      <c r="QMM35" s="116"/>
      <c r="QMN35" s="116"/>
      <c r="QMO35" s="116"/>
      <c r="QMP35" s="116"/>
      <c r="QMQ35" s="116"/>
      <c r="QMR35" s="116"/>
      <c r="QMS35" s="116"/>
      <c r="QMT35" s="116"/>
      <c r="QMU35" s="116"/>
      <c r="QMV35" s="116"/>
      <c r="QMW35" s="116"/>
      <c r="QMX35" s="116"/>
      <c r="QMY35" s="116"/>
      <c r="QMZ35" s="116"/>
      <c r="QNA35" s="116"/>
      <c r="QNB35" s="116"/>
      <c r="QNC35" s="116"/>
      <c r="QND35" s="116"/>
      <c r="QNE35" s="116"/>
      <c r="QNF35" s="116"/>
      <c r="QNG35" s="116"/>
      <c r="QNH35" s="116"/>
      <c r="QNI35" s="116"/>
      <c r="QNJ35" s="116"/>
      <c r="QNK35" s="116"/>
      <c r="QNL35" s="116"/>
      <c r="QNM35" s="116"/>
      <c r="QNN35" s="116"/>
      <c r="QNO35" s="116"/>
      <c r="QNP35" s="116"/>
      <c r="QNQ35" s="116"/>
      <c r="QNR35" s="116"/>
      <c r="QNS35" s="116"/>
      <c r="QNT35" s="116"/>
      <c r="QNU35" s="116"/>
      <c r="QNV35" s="116"/>
      <c r="QNW35" s="116"/>
      <c r="QNX35" s="116"/>
      <c r="QNY35" s="116"/>
      <c r="QNZ35" s="116"/>
      <c r="QOA35" s="116"/>
      <c r="QOB35" s="116"/>
      <c r="QOC35" s="116"/>
      <c r="QOD35" s="116"/>
      <c r="QOE35" s="116"/>
      <c r="QOF35" s="116"/>
      <c r="QOG35" s="116"/>
      <c r="QOH35" s="116"/>
      <c r="QOI35" s="116"/>
      <c r="QOJ35" s="116"/>
      <c r="QOK35" s="116"/>
      <c r="QOL35" s="116"/>
      <c r="QOM35" s="116"/>
      <c r="QON35" s="116"/>
      <c r="QOO35" s="116"/>
      <c r="QOP35" s="116"/>
      <c r="QOQ35" s="116"/>
      <c r="QOR35" s="116"/>
      <c r="QOS35" s="116"/>
      <c r="QOT35" s="116"/>
      <c r="QOU35" s="116"/>
      <c r="QOV35" s="116"/>
      <c r="QOW35" s="116"/>
      <c r="QOX35" s="116"/>
      <c r="QOY35" s="116"/>
      <c r="QOZ35" s="116"/>
      <c r="QPA35" s="116"/>
      <c r="QPB35" s="116"/>
      <c r="QPC35" s="116"/>
      <c r="QPD35" s="116"/>
      <c r="QPE35" s="116"/>
      <c r="QPF35" s="116"/>
      <c r="QPG35" s="116"/>
      <c r="QPH35" s="116"/>
      <c r="QPI35" s="116"/>
      <c r="QPJ35" s="116"/>
      <c r="QPK35" s="116"/>
      <c r="QPL35" s="116"/>
      <c r="QPM35" s="116"/>
      <c r="QPN35" s="116"/>
      <c r="QPO35" s="116"/>
      <c r="QPP35" s="116"/>
      <c r="QPQ35" s="116"/>
      <c r="QPR35" s="116"/>
      <c r="QPS35" s="116"/>
      <c r="QPT35" s="116"/>
      <c r="QPU35" s="116"/>
      <c r="QPV35" s="116"/>
      <c r="QPW35" s="116"/>
      <c r="QPX35" s="116"/>
      <c r="QPY35" s="116"/>
      <c r="QPZ35" s="116"/>
      <c r="QQA35" s="116"/>
      <c r="QQB35" s="116"/>
      <c r="QQC35" s="116"/>
      <c r="QQD35" s="116"/>
      <c r="QQE35" s="116"/>
      <c r="QQF35" s="116"/>
      <c r="QQG35" s="116"/>
      <c r="QQH35" s="116"/>
      <c r="QQI35" s="116"/>
      <c r="QQJ35" s="116"/>
      <c r="QQK35" s="116"/>
      <c r="QQL35" s="116"/>
      <c r="QQM35" s="116"/>
      <c r="QQN35" s="116"/>
      <c r="QQO35" s="116"/>
      <c r="QQP35" s="116"/>
      <c r="QQQ35" s="116"/>
      <c r="QQR35" s="116"/>
      <c r="QQS35" s="116"/>
      <c r="QQT35" s="116"/>
      <c r="QQU35" s="116"/>
      <c r="QQV35" s="116"/>
      <c r="QQW35" s="116"/>
      <c r="QQX35" s="116"/>
      <c r="QQY35" s="116"/>
      <c r="QQZ35" s="116"/>
      <c r="QRA35" s="116"/>
      <c r="QRB35" s="116"/>
      <c r="QRC35" s="116"/>
      <c r="QRD35" s="116"/>
      <c r="QRE35" s="116"/>
      <c r="QRF35" s="116"/>
      <c r="QRG35" s="116"/>
      <c r="QRH35" s="116"/>
      <c r="QRI35" s="116"/>
      <c r="QRJ35" s="116"/>
      <c r="QRK35" s="116"/>
      <c r="QRL35" s="116"/>
      <c r="QRM35" s="116"/>
      <c r="QRN35" s="116"/>
      <c r="QRO35" s="116"/>
      <c r="QRP35" s="116"/>
      <c r="QRQ35" s="116"/>
      <c r="QRR35" s="116"/>
      <c r="QRS35" s="116"/>
      <c r="QRT35" s="116"/>
      <c r="QRU35" s="116"/>
      <c r="QRV35" s="116"/>
      <c r="QRW35" s="116"/>
      <c r="QRX35" s="116"/>
      <c r="QRY35" s="116"/>
      <c r="QRZ35" s="116"/>
      <c r="QSA35" s="116"/>
      <c r="QSB35" s="116"/>
      <c r="QSC35" s="116"/>
      <c r="QSD35" s="116"/>
      <c r="QSE35" s="116"/>
      <c r="QSF35" s="116"/>
      <c r="QSG35" s="116"/>
      <c r="QSH35" s="116"/>
      <c r="QSI35" s="116"/>
      <c r="QSJ35" s="116"/>
      <c r="QSK35" s="116"/>
      <c r="QSL35" s="116"/>
      <c r="QSM35" s="116"/>
      <c r="QSN35" s="116"/>
      <c r="QSO35" s="116"/>
      <c r="QSP35" s="116"/>
      <c r="QSQ35" s="116"/>
      <c r="QSR35" s="116"/>
      <c r="QSS35" s="116"/>
      <c r="QST35" s="116"/>
      <c r="QSU35" s="116"/>
      <c r="QSV35" s="116"/>
      <c r="QSW35" s="116"/>
      <c r="QSX35" s="116"/>
      <c r="QSY35" s="116"/>
      <c r="QSZ35" s="116"/>
      <c r="QTA35" s="116"/>
      <c r="QTB35" s="116"/>
      <c r="QTC35" s="116"/>
      <c r="QTD35" s="116"/>
      <c r="QTE35" s="116"/>
      <c r="QTF35" s="116"/>
      <c r="QTG35" s="116"/>
      <c r="QTH35" s="116"/>
      <c r="QTI35" s="116"/>
      <c r="QTJ35" s="116"/>
      <c r="QTK35" s="116"/>
      <c r="QTL35" s="116"/>
      <c r="QTM35" s="116"/>
      <c r="QTN35" s="116"/>
      <c r="QTO35" s="116"/>
      <c r="QTP35" s="116"/>
      <c r="QTQ35" s="116"/>
      <c r="QTR35" s="116"/>
      <c r="QTS35" s="116"/>
      <c r="QTT35" s="116"/>
      <c r="QTU35" s="116"/>
      <c r="QTV35" s="116"/>
      <c r="QTW35" s="116"/>
      <c r="QTX35" s="116"/>
      <c r="QTY35" s="116"/>
      <c r="QTZ35" s="116"/>
      <c r="QUA35" s="116"/>
      <c r="QUB35" s="116"/>
      <c r="QUC35" s="116"/>
      <c r="QUD35" s="116"/>
      <c r="QUE35" s="116"/>
      <c r="QUF35" s="116"/>
      <c r="QUG35" s="116"/>
      <c r="QUH35" s="116"/>
      <c r="QUI35" s="116"/>
      <c r="QUJ35" s="116"/>
      <c r="QUK35" s="116"/>
      <c r="QUL35" s="116"/>
      <c r="QUM35" s="116"/>
      <c r="QUN35" s="116"/>
      <c r="QUO35" s="116"/>
      <c r="QUP35" s="116"/>
      <c r="QUQ35" s="116"/>
      <c r="QUR35" s="116"/>
      <c r="QUS35" s="116"/>
      <c r="QUT35" s="116"/>
      <c r="QUU35" s="116"/>
      <c r="QUV35" s="116"/>
      <c r="QUW35" s="116"/>
      <c r="QUX35" s="116"/>
      <c r="QUY35" s="116"/>
      <c r="QUZ35" s="116"/>
      <c r="QVA35" s="116"/>
      <c r="QVB35" s="116"/>
      <c r="QVC35" s="116"/>
      <c r="QVD35" s="116"/>
      <c r="QVE35" s="116"/>
      <c r="QVF35" s="116"/>
      <c r="QVG35" s="116"/>
      <c r="QVH35" s="116"/>
      <c r="QVI35" s="116"/>
      <c r="QVJ35" s="116"/>
      <c r="QVK35" s="116"/>
      <c r="QVL35" s="116"/>
      <c r="QVM35" s="116"/>
      <c r="QVN35" s="116"/>
      <c r="QVO35" s="116"/>
      <c r="QVP35" s="116"/>
      <c r="QVQ35" s="116"/>
      <c r="QVR35" s="116"/>
      <c r="QVS35" s="116"/>
      <c r="QVT35" s="116"/>
      <c r="QVU35" s="116"/>
      <c r="QVV35" s="116"/>
      <c r="QVW35" s="116"/>
      <c r="QVX35" s="116"/>
      <c r="QVY35" s="116"/>
      <c r="QVZ35" s="116"/>
      <c r="QWA35" s="116"/>
      <c r="QWB35" s="116"/>
      <c r="QWC35" s="116"/>
      <c r="QWD35" s="116"/>
      <c r="QWE35" s="116"/>
      <c r="QWF35" s="116"/>
      <c r="QWG35" s="116"/>
      <c r="QWH35" s="116"/>
      <c r="QWI35" s="116"/>
      <c r="QWJ35" s="116"/>
      <c r="QWK35" s="116"/>
      <c r="QWL35" s="116"/>
      <c r="QWM35" s="116"/>
      <c r="QWN35" s="116"/>
      <c r="QWO35" s="116"/>
      <c r="QWP35" s="116"/>
      <c r="QWQ35" s="116"/>
      <c r="QWR35" s="116"/>
      <c r="QWS35" s="116"/>
      <c r="QWT35" s="116"/>
      <c r="QWU35" s="116"/>
      <c r="QWV35" s="116"/>
      <c r="QWW35" s="116"/>
      <c r="QWX35" s="116"/>
      <c r="QWY35" s="116"/>
      <c r="QWZ35" s="116"/>
      <c r="QXA35" s="116"/>
      <c r="QXB35" s="116"/>
      <c r="QXC35" s="116"/>
      <c r="QXD35" s="116"/>
      <c r="QXE35" s="116"/>
      <c r="QXF35" s="116"/>
      <c r="QXG35" s="116"/>
      <c r="QXH35" s="116"/>
      <c r="QXI35" s="116"/>
      <c r="QXJ35" s="116"/>
      <c r="QXK35" s="116"/>
      <c r="QXL35" s="116"/>
      <c r="QXM35" s="116"/>
      <c r="QXN35" s="116"/>
      <c r="QXO35" s="116"/>
      <c r="QXP35" s="116"/>
      <c r="QXQ35" s="116"/>
      <c r="QXR35" s="116"/>
      <c r="QXS35" s="116"/>
      <c r="QXT35" s="116"/>
      <c r="QXU35" s="116"/>
      <c r="QXV35" s="116"/>
      <c r="QXW35" s="116"/>
      <c r="QXX35" s="116"/>
      <c r="QXY35" s="116"/>
      <c r="QXZ35" s="116"/>
      <c r="QYA35" s="116"/>
      <c r="QYB35" s="116"/>
      <c r="QYC35" s="116"/>
      <c r="QYD35" s="116"/>
      <c r="QYE35" s="116"/>
      <c r="QYF35" s="116"/>
      <c r="QYG35" s="116"/>
      <c r="QYH35" s="116"/>
      <c r="QYI35" s="116"/>
      <c r="QYJ35" s="116"/>
      <c r="QYK35" s="116"/>
      <c r="QYL35" s="116"/>
      <c r="QYM35" s="116"/>
      <c r="QYN35" s="116"/>
      <c r="QYO35" s="116"/>
      <c r="QYP35" s="116"/>
      <c r="QYQ35" s="116"/>
      <c r="QYR35" s="116"/>
      <c r="QYS35" s="116"/>
      <c r="QYT35" s="116"/>
      <c r="QYU35" s="116"/>
      <c r="QYV35" s="116"/>
      <c r="QYW35" s="116"/>
      <c r="QYX35" s="116"/>
      <c r="QYY35" s="116"/>
      <c r="QYZ35" s="116"/>
      <c r="QZA35" s="116"/>
      <c r="QZB35" s="116"/>
      <c r="QZC35" s="116"/>
      <c r="QZD35" s="116"/>
      <c r="QZE35" s="116"/>
      <c r="QZF35" s="116"/>
      <c r="QZG35" s="116"/>
      <c r="QZH35" s="116"/>
      <c r="QZI35" s="116"/>
      <c r="QZJ35" s="116"/>
      <c r="QZK35" s="116"/>
      <c r="QZL35" s="116"/>
      <c r="QZM35" s="116"/>
      <c r="QZN35" s="116"/>
      <c r="QZO35" s="116"/>
      <c r="QZP35" s="116"/>
      <c r="QZQ35" s="116"/>
      <c r="QZR35" s="116"/>
      <c r="QZS35" s="116"/>
      <c r="QZT35" s="116"/>
      <c r="QZU35" s="116"/>
      <c r="QZV35" s="116"/>
      <c r="QZW35" s="116"/>
      <c r="QZX35" s="116"/>
      <c r="QZY35" s="116"/>
      <c r="QZZ35" s="116"/>
      <c r="RAA35" s="116"/>
      <c r="RAB35" s="116"/>
      <c r="RAC35" s="116"/>
      <c r="RAD35" s="116"/>
      <c r="RAE35" s="116"/>
      <c r="RAF35" s="116"/>
      <c r="RAG35" s="116"/>
      <c r="RAH35" s="116"/>
      <c r="RAI35" s="116"/>
      <c r="RAJ35" s="116"/>
      <c r="RAK35" s="116"/>
      <c r="RAL35" s="116"/>
      <c r="RAM35" s="116"/>
      <c r="RAN35" s="116"/>
      <c r="RAO35" s="116"/>
      <c r="RAP35" s="116"/>
      <c r="RAQ35" s="116"/>
      <c r="RAR35" s="116"/>
      <c r="RAS35" s="116"/>
      <c r="RAT35" s="116"/>
      <c r="RAU35" s="116"/>
      <c r="RAV35" s="116"/>
      <c r="RAW35" s="116"/>
      <c r="RAX35" s="116"/>
      <c r="RAY35" s="116"/>
      <c r="RAZ35" s="116"/>
      <c r="RBA35" s="116"/>
      <c r="RBB35" s="116"/>
      <c r="RBC35" s="116"/>
      <c r="RBD35" s="116"/>
      <c r="RBE35" s="116"/>
      <c r="RBF35" s="116"/>
      <c r="RBG35" s="116"/>
      <c r="RBH35" s="116"/>
      <c r="RBI35" s="116"/>
      <c r="RBJ35" s="116"/>
      <c r="RBK35" s="116"/>
      <c r="RBL35" s="116"/>
      <c r="RBM35" s="116"/>
      <c r="RBN35" s="116"/>
      <c r="RBO35" s="116"/>
      <c r="RBP35" s="116"/>
      <c r="RBQ35" s="116"/>
      <c r="RBR35" s="116"/>
      <c r="RBS35" s="116"/>
      <c r="RBT35" s="116"/>
      <c r="RBU35" s="116"/>
      <c r="RBV35" s="116"/>
      <c r="RBW35" s="116"/>
      <c r="RBX35" s="116"/>
      <c r="RBY35" s="116"/>
      <c r="RBZ35" s="116"/>
      <c r="RCA35" s="116"/>
      <c r="RCB35" s="116"/>
      <c r="RCC35" s="116"/>
      <c r="RCD35" s="116"/>
      <c r="RCE35" s="116"/>
      <c r="RCF35" s="116"/>
      <c r="RCG35" s="116"/>
      <c r="RCH35" s="116"/>
      <c r="RCI35" s="116"/>
      <c r="RCJ35" s="116"/>
      <c r="RCK35" s="116"/>
      <c r="RCL35" s="116"/>
      <c r="RCM35" s="116"/>
      <c r="RCN35" s="116"/>
      <c r="RCO35" s="116"/>
      <c r="RCP35" s="116"/>
      <c r="RCQ35" s="116"/>
      <c r="RCR35" s="116"/>
      <c r="RCS35" s="116"/>
      <c r="RCT35" s="116"/>
      <c r="RCU35" s="116"/>
      <c r="RCV35" s="116"/>
      <c r="RCW35" s="116"/>
      <c r="RCX35" s="116"/>
      <c r="RCY35" s="116"/>
      <c r="RCZ35" s="116"/>
      <c r="RDA35" s="116"/>
      <c r="RDB35" s="116"/>
      <c r="RDC35" s="116"/>
      <c r="RDD35" s="116"/>
      <c r="RDE35" s="116"/>
      <c r="RDF35" s="116"/>
      <c r="RDG35" s="116"/>
      <c r="RDH35" s="116"/>
      <c r="RDI35" s="116"/>
      <c r="RDJ35" s="116"/>
      <c r="RDK35" s="116"/>
      <c r="RDL35" s="116"/>
      <c r="RDM35" s="116"/>
      <c r="RDN35" s="116"/>
      <c r="RDO35" s="116"/>
      <c r="RDP35" s="116"/>
      <c r="RDQ35" s="116"/>
      <c r="RDR35" s="116"/>
      <c r="RDS35" s="116"/>
      <c r="RDT35" s="116"/>
      <c r="RDU35" s="116"/>
      <c r="RDV35" s="116"/>
      <c r="RDW35" s="116"/>
      <c r="RDX35" s="116"/>
      <c r="RDY35" s="116"/>
      <c r="RDZ35" s="116"/>
      <c r="REA35" s="116"/>
      <c r="REB35" s="116"/>
      <c r="REC35" s="116"/>
      <c r="RED35" s="116"/>
      <c r="REE35" s="116"/>
      <c r="REF35" s="116"/>
      <c r="REG35" s="116"/>
      <c r="REH35" s="116"/>
      <c r="REI35" s="116"/>
      <c r="REJ35" s="116"/>
      <c r="REK35" s="116"/>
      <c r="REL35" s="116"/>
      <c r="REM35" s="116"/>
      <c r="REN35" s="116"/>
      <c r="REO35" s="116"/>
      <c r="REP35" s="116"/>
      <c r="REQ35" s="116"/>
      <c r="RER35" s="116"/>
      <c r="RES35" s="116"/>
      <c r="RET35" s="116"/>
      <c r="REU35" s="116"/>
      <c r="REV35" s="116"/>
      <c r="REW35" s="116"/>
      <c r="REX35" s="116"/>
      <c r="REY35" s="116"/>
      <c r="REZ35" s="116"/>
      <c r="RFA35" s="116"/>
      <c r="RFB35" s="116"/>
      <c r="RFC35" s="116"/>
      <c r="RFD35" s="116"/>
      <c r="RFE35" s="116"/>
      <c r="RFF35" s="116"/>
      <c r="RFG35" s="116"/>
      <c r="RFH35" s="116"/>
      <c r="RFI35" s="116"/>
      <c r="RFJ35" s="116"/>
      <c r="RFK35" s="116"/>
      <c r="RFL35" s="116"/>
      <c r="RFM35" s="116"/>
      <c r="RFN35" s="116"/>
      <c r="RFO35" s="116"/>
      <c r="RFP35" s="116"/>
      <c r="RFQ35" s="116"/>
      <c r="RFR35" s="116"/>
      <c r="RFS35" s="116"/>
      <c r="RFT35" s="116"/>
      <c r="RFU35" s="116"/>
      <c r="RFV35" s="116"/>
      <c r="RFW35" s="116"/>
      <c r="RFX35" s="116"/>
      <c r="RFY35" s="116"/>
      <c r="RFZ35" s="116"/>
      <c r="RGA35" s="116"/>
      <c r="RGB35" s="116"/>
      <c r="RGC35" s="116"/>
      <c r="RGD35" s="116"/>
      <c r="RGE35" s="116"/>
      <c r="RGF35" s="116"/>
      <c r="RGG35" s="116"/>
      <c r="RGH35" s="116"/>
      <c r="RGI35" s="116"/>
      <c r="RGJ35" s="116"/>
      <c r="RGK35" s="116"/>
      <c r="RGL35" s="116"/>
      <c r="RGM35" s="116"/>
      <c r="RGN35" s="116"/>
      <c r="RGO35" s="116"/>
      <c r="RGP35" s="116"/>
      <c r="RGQ35" s="116"/>
      <c r="RGR35" s="116"/>
      <c r="RGS35" s="116"/>
      <c r="RGT35" s="116"/>
      <c r="RGU35" s="116"/>
      <c r="RGV35" s="116"/>
      <c r="RGW35" s="116"/>
      <c r="RGX35" s="116"/>
      <c r="RGY35" s="116"/>
      <c r="RGZ35" s="116"/>
      <c r="RHA35" s="116"/>
      <c r="RHB35" s="116"/>
      <c r="RHC35" s="116"/>
      <c r="RHD35" s="116"/>
      <c r="RHE35" s="116"/>
      <c r="RHF35" s="116"/>
      <c r="RHG35" s="116"/>
      <c r="RHH35" s="116"/>
      <c r="RHI35" s="116"/>
      <c r="RHJ35" s="116"/>
      <c r="RHK35" s="116"/>
      <c r="RHL35" s="116"/>
      <c r="RHM35" s="116"/>
      <c r="RHN35" s="116"/>
      <c r="RHO35" s="116"/>
      <c r="RHP35" s="116"/>
      <c r="RHQ35" s="116"/>
      <c r="RHR35" s="116"/>
      <c r="RHS35" s="116"/>
      <c r="RHT35" s="116"/>
      <c r="RHU35" s="116"/>
      <c r="RHV35" s="116"/>
      <c r="RHW35" s="116"/>
      <c r="RHX35" s="116"/>
      <c r="RHY35" s="116"/>
      <c r="RHZ35" s="116"/>
      <c r="RIA35" s="116"/>
      <c r="RIB35" s="116"/>
      <c r="RIC35" s="116"/>
      <c r="RID35" s="116"/>
      <c r="RIE35" s="116"/>
      <c r="RIF35" s="116"/>
      <c r="RIG35" s="116"/>
      <c r="RIH35" s="116"/>
      <c r="RII35" s="116"/>
      <c r="RIJ35" s="116"/>
      <c r="RIK35" s="116"/>
      <c r="RIL35" s="116"/>
      <c r="RIM35" s="116"/>
      <c r="RIN35" s="116"/>
      <c r="RIO35" s="116"/>
      <c r="RIP35" s="116"/>
      <c r="RIQ35" s="116"/>
      <c r="RIR35" s="116"/>
      <c r="RIS35" s="116"/>
      <c r="RIT35" s="116"/>
      <c r="RIU35" s="116"/>
      <c r="RIV35" s="116"/>
      <c r="RIW35" s="116"/>
      <c r="RIX35" s="116"/>
      <c r="RIY35" s="116"/>
      <c r="RIZ35" s="116"/>
      <c r="RJA35" s="116"/>
      <c r="RJB35" s="116"/>
      <c r="RJC35" s="116"/>
      <c r="RJD35" s="116"/>
      <c r="RJE35" s="116"/>
      <c r="RJF35" s="116"/>
      <c r="RJG35" s="116"/>
      <c r="RJH35" s="116"/>
      <c r="RJI35" s="116"/>
      <c r="RJJ35" s="116"/>
      <c r="RJK35" s="116"/>
      <c r="RJL35" s="116"/>
      <c r="RJM35" s="116"/>
      <c r="RJN35" s="116"/>
      <c r="RJO35" s="116"/>
      <c r="RJP35" s="116"/>
      <c r="RJQ35" s="116"/>
      <c r="RJR35" s="116"/>
      <c r="RJS35" s="116"/>
      <c r="RJT35" s="116"/>
      <c r="RJU35" s="116"/>
      <c r="RJV35" s="116"/>
      <c r="RJW35" s="116"/>
      <c r="RJX35" s="116"/>
      <c r="RJY35" s="116"/>
      <c r="RJZ35" s="116"/>
      <c r="RKA35" s="116"/>
      <c r="RKB35" s="116"/>
      <c r="RKC35" s="116"/>
      <c r="RKD35" s="116"/>
      <c r="RKE35" s="116"/>
      <c r="RKF35" s="116"/>
      <c r="RKG35" s="116"/>
      <c r="RKH35" s="116"/>
      <c r="RKI35" s="116"/>
      <c r="RKJ35" s="116"/>
      <c r="RKK35" s="116"/>
      <c r="RKL35" s="116"/>
      <c r="RKM35" s="116"/>
      <c r="RKN35" s="116"/>
      <c r="RKO35" s="116"/>
      <c r="RKP35" s="116"/>
      <c r="RKQ35" s="116"/>
      <c r="RKR35" s="116"/>
      <c r="RKS35" s="116"/>
      <c r="RKT35" s="116"/>
      <c r="RKU35" s="116"/>
      <c r="RKV35" s="116"/>
      <c r="RKW35" s="116"/>
      <c r="RKX35" s="116"/>
      <c r="RKY35" s="116"/>
      <c r="RKZ35" s="116"/>
      <c r="RLA35" s="116"/>
      <c r="RLB35" s="116"/>
      <c r="RLC35" s="116"/>
      <c r="RLD35" s="116"/>
      <c r="RLE35" s="116"/>
      <c r="RLF35" s="116"/>
      <c r="RLG35" s="116"/>
      <c r="RLH35" s="116"/>
      <c r="RLI35" s="116"/>
      <c r="RLJ35" s="116"/>
      <c r="RLK35" s="116"/>
      <c r="RLL35" s="116"/>
      <c r="RLM35" s="116"/>
      <c r="RLN35" s="116"/>
      <c r="RLO35" s="116"/>
      <c r="RLP35" s="116"/>
      <c r="RLQ35" s="116"/>
      <c r="RLR35" s="116"/>
      <c r="RLS35" s="116"/>
      <c r="RLT35" s="116"/>
      <c r="RLU35" s="116"/>
      <c r="RLV35" s="116"/>
      <c r="RLW35" s="116"/>
      <c r="RLX35" s="116"/>
      <c r="RLY35" s="116"/>
      <c r="RLZ35" s="116"/>
      <c r="RMA35" s="116"/>
      <c r="RMB35" s="116"/>
      <c r="RMC35" s="116"/>
      <c r="RMD35" s="116"/>
      <c r="RME35" s="116"/>
      <c r="RMF35" s="116"/>
      <c r="RMG35" s="116"/>
      <c r="RMH35" s="116"/>
      <c r="RMI35" s="116"/>
      <c r="RMJ35" s="116"/>
      <c r="RMK35" s="116"/>
      <c r="RML35" s="116"/>
      <c r="RMM35" s="116"/>
      <c r="RMN35" s="116"/>
      <c r="RMO35" s="116"/>
      <c r="RMP35" s="116"/>
      <c r="RMQ35" s="116"/>
      <c r="RMR35" s="116"/>
      <c r="RMS35" s="116"/>
      <c r="RMT35" s="116"/>
      <c r="RMU35" s="116"/>
      <c r="RMV35" s="116"/>
      <c r="RMW35" s="116"/>
      <c r="RMX35" s="116"/>
      <c r="RMY35" s="116"/>
      <c r="RMZ35" s="116"/>
      <c r="RNA35" s="116"/>
      <c r="RNB35" s="116"/>
      <c r="RNC35" s="116"/>
      <c r="RND35" s="116"/>
      <c r="RNE35" s="116"/>
      <c r="RNF35" s="116"/>
      <c r="RNG35" s="116"/>
      <c r="RNH35" s="116"/>
      <c r="RNI35" s="116"/>
      <c r="RNJ35" s="116"/>
      <c r="RNK35" s="116"/>
      <c r="RNL35" s="116"/>
      <c r="RNM35" s="116"/>
      <c r="RNN35" s="116"/>
      <c r="RNO35" s="116"/>
      <c r="RNP35" s="116"/>
      <c r="RNQ35" s="116"/>
      <c r="RNR35" s="116"/>
      <c r="RNS35" s="116"/>
      <c r="RNT35" s="116"/>
      <c r="RNU35" s="116"/>
      <c r="RNV35" s="116"/>
      <c r="RNW35" s="116"/>
      <c r="RNX35" s="116"/>
      <c r="RNY35" s="116"/>
      <c r="RNZ35" s="116"/>
      <c r="ROA35" s="116"/>
      <c r="ROB35" s="116"/>
      <c r="ROC35" s="116"/>
      <c r="ROD35" s="116"/>
      <c r="ROE35" s="116"/>
      <c r="ROF35" s="116"/>
      <c r="ROG35" s="116"/>
      <c r="ROH35" s="116"/>
      <c r="ROI35" s="116"/>
      <c r="ROJ35" s="116"/>
      <c r="ROK35" s="116"/>
      <c r="ROL35" s="116"/>
      <c r="ROM35" s="116"/>
      <c r="RON35" s="116"/>
      <c r="ROO35" s="116"/>
      <c r="ROP35" s="116"/>
      <c r="ROQ35" s="116"/>
      <c r="ROR35" s="116"/>
      <c r="ROS35" s="116"/>
      <c r="ROT35" s="116"/>
      <c r="ROU35" s="116"/>
      <c r="ROV35" s="116"/>
      <c r="ROW35" s="116"/>
      <c r="ROX35" s="116"/>
      <c r="ROY35" s="116"/>
      <c r="ROZ35" s="116"/>
      <c r="RPA35" s="116"/>
      <c r="RPB35" s="116"/>
      <c r="RPC35" s="116"/>
      <c r="RPD35" s="116"/>
      <c r="RPE35" s="116"/>
      <c r="RPF35" s="116"/>
      <c r="RPG35" s="116"/>
      <c r="RPH35" s="116"/>
      <c r="RPI35" s="116"/>
      <c r="RPJ35" s="116"/>
      <c r="RPK35" s="116"/>
      <c r="RPL35" s="116"/>
      <c r="RPM35" s="116"/>
      <c r="RPN35" s="116"/>
      <c r="RPO35" s="116"/>
      <c r="RPP35" s="116"/>
      <c r="RPQ35" s="116"/>
      <c r="RPR35" s="116"/>
      <c r="RPS35" s="116"/>
      <c r="RPT35" s="116"/>
      <c r="RPU35" s="116"/>
      <c r="RPV35" s="116"/>
      <c r="RPW35" s="116"/>
      <c r="RPX35" s="116"/>
      <c r="RPY35" s="116"/>
      <c r="RPZ35" s="116"/>
      <c r="RQA35" s="116"/>
      <c r="RQB35" s="116"/>
      <c r="RQC35" s="116"/>
      <c r="RQD35" s="116"/>
      <c r="RQE35" s="116"/>
      <c r="RQF35" s="116"/>
      <c r="RQG35" s="116"/>
      <c r="RQH35" s="116"/>
      <c r="RQI35" s="116"/>
      <c r="RQJ35" s="116"/>
      <c r="RQK35" s="116"/>
      <c r="RQL35" s="116"/>
      <c r="RQM35" s="116"/>
      <c r="RQN35" s="116"/>
      <c r="RQO35" s="116"/>
      <c r="RQP35" s="116"/>
      <c r="RQQ35" s="116"/>
      <c r="RQR35" s="116"/>
      <c r="RQS35" s="116"/>
      <c r="RQT35" s="116"/>
      <c r="RQU35" s="116"/>
      <c r="RQV35" s="116"/>
      <c r="RQW35" s="116"/>
      <c r="RQX35" s="116"/>
      <c r="RQY35" s="116"/>
      <c r="RQZ35" s="116"/>
      <c r="RRA35" s="116"/>
      <c r="RRB35" s="116"/>
      <c r="RRC35" s="116"/>
      <c r="RRD35" s="116"/>
      <c r="RRE35" s="116"/>
      <c r="RRF35" s="116"/>
      <c r="RRG35" s="116"/>
      <c r="RRH35" s="116"/>
      <c r="RRI35" s="116"/>
      <c r="RRJ35" s="116"/>
      <c r="RRK35" s="116"/>
      <c r="RRL35" s="116"/>
      <c r="RRM35" s="116"/>
      <c r="RRN35" s="116"/>
      <c r="RRO35" s="116"/>
      <c r="RRP35" s="116"/>
      <c r="RRQ35" s="116"/>
      <c r="RRR35" s="116"/>
      <c r="RRS35" s="116"/>
      <c r="RRT35" s="116"/>
      <c r="RRU35" s="116"/>
      <c r="RRV35" s="116"/>
      <c r="RRW35" s="116"/>
      <c r="RRX35" s="116"/>
      <c r="RRY35" s="116"/>
      <c r="RRZ35" s="116"/>
      <c r="RSA35" s="116"/>
      <c r="RSB35" s="116"/>
      <c r="RSC35" s="116"/>
      <c r="RSD35" s="116"/>
      <c r="RSE35" s="116"/>
      <c r="RSF35" s="116"/>
      <c r="RSG35" s="116"/>
      <c r="RSH35" s="116"/>
      <c r="RSI35" s="116"/>
      <c r="RSJ35" s="116"/>
      <c r="RSK35" s="116"/>
      <c r="RSL35" s="116"/>
      <c r="RSM35" s="116"/>
      <c r="RSN35" s="116"/>
      <c r="RSO35" s="116"/>
      <c r="RSP35" s="116"/>
      <c r="RSQ35" s="116"/>
      <c r="RSR35" s="116"/>
      <c r="RSS35" s="116"/>
      <c r="RST35" s="116"/>
      <c r="RSU35" s="116"/>
      <c r="RSV35" s="116"/>
      <c r="RSW35" s="116"/>
      <c r="RSX35" s="116"/>
      <c r="RSY35" s="116"/>
      <c r="RSZ35" s="116"/>
      <c r="RTA35" s="116"/>
      <c r="RTB35" s="116"/>
      <c r="RTC35" s="116"/>
      <c r="RTD35" s="116"/>
      <c r="RTE35" s="116"/>
      <c r="RTF35" s="116"/>
      <c r="RTG35" s="116"/>
      <c r="RTH35" s="116"/>
      <c r="RTI35" s="116"/>
      <c r="RTJ35" s="116"/>
      <c r="RTK35" s="116"/>
      <c r="RTL35" s="116"/>
      <c r="RTM35" s="116"/>
      <c r="RTN35" s="116"/>
      <c r="RTO35" s="116"/>
      <c r="RTP35" s="116"/>
      <c r="RTQ35" s="116"/>
      <c r="RTR35" s="116"/>
      <c r="RTS35" s="116"/>
      <c r="RTT35" s="116"/>
      <c r="RTU35" s="116"/>
      <c r="RTV35" s="116"/>
      <c r="RTW35" s="116"/>
      <c r="RTX35" s="116"/>
      <c r="RTY35" s="116"/>
      <c r="RTZ35" s="116"/>
      <c r="RUA35" s="116"/>
      <c r="RUB35" s="116"/>
      <c r="RUC35" s="116"/>
      <c r="RUD35" s="116"/>
      <c r="RUE35" s="116"/>
      <c r="RUF35" s="116"/>
      <c r="RUG35" s="116"/>
      <c r="RUH35" s="116"/>
      <c r="RUI35" s="116"/>
      <c r="RUJ35" s="116"/>
      <c r="RUK35" s="116"/>
      <c r="RUL35" s="116"/>
      <c r="RUM35" s="116"/>
      <c r="RUN35" s="116"/>
      <c r="RUO35" s="116"/>
      <c r="RUP35" s="116"/>
      <c r="RUQ35" s="116"/>
      <c r="RUR35" s="116"/>
      <c r="RUS35" s="116"/>
      <c r="RUT35" s="116"/>
      <c r="RUU35" s="116"/>
      <c r="RUV35" s="116"/>
      <c r="RUW35" s="116"/>
      <c r="RUX35" s="116"/>
      <c r="RUY35" s="116"/>
      <c r="RUZ35" s="116"/>
      <c r="RVA35" s="116"/>
      <c r="RVB35" s="116"/>
      <c r="RVC35" s="116"/>
      <c r="RVD35" s="116"/>
      <c r="RVE35" s="116"/>
      <c r="RVF35" s="116"/>
      <c r="RVG35" s="116"/>
      <c r="RVH35" s="116"/>
      <c r="RVI35" s="116"/>
      <c r="RVJ35" s="116"/>
      <c r="RVK35" s="116"/>
      <c r="RVL35" s="116"/>
      <c r="RVM35" s="116"/>
      <c r="RVN35" s="116"/>
      <c r="RVO35" s="116"/>
      <c r="RVP35" s="116"/>
      <c r="RVQ35" s="116"/>
      <c r="RVR35" s="116"/>
      <c r="RVS35" s="116"/>
      <c r="RVT35" s="116"/>
      <c r="RVU35" s="116"/>
      <c r="RVV35" s="116"/>
      <c r="RVW35" s="116"/>
      <c r="RVX35" s="116"/>
      <c r="RVY35" s="116"/>
      <c r="RVZ35" s="116"/>
      <c r="RWA35" s="116"/>
      <c r="RWB35" s="116"/>
      <c r="RWC35" s="116"/>
      <c r="RWD35" s="116"/>
      <c r="RWE35" s="116"/>
      <c r="RWF35" s="116"/>
      <c r="RWG35" s="116"/>
      <c r="RWH35" s="116"/>
      <c r="RWI35" s="116"/>
      <c r="RWJ35" s="116"/>
      <c r="RWK35" s="116"/>
      <c r="RWL35" s="116"/>
      <c r="RWM35" s="116"/>
      <c r="RWN35" s="116"/>
      <c r="RWO35" s="116"/>
      <c r="RWP35" s="116"/>
      <c r="RWQ35" s="116"/>
      <c r="RWR35" s="116"/>
      <c r="RWS35" s="116"/>
      <c r="RWT35" s="116"/>
      <c r="RWU35" s="116"/>
      <c r="RWV35" s="116"/>
      <c r="RWW35" s="116"/>
      <c r="RWX35" s="116"/>
      <c r="RWY35" s="116"/>
      <c r="RWZ35" s="116"/>
      <c r="RXA35" s="116"/>
      <c r="RXB35" s="116"/>
      <c r="RXC35" s="116"/>
      <c r="RXD35" s="116"/>
      <c r="RXE35" s="116"/>
      <c r="RXF35" s="116"/>
      <c r="RXG35" s="116"/>
      <c r="RXH35" s="116"/>
      <c r="RXI35" s="116"/>
      <c r="RXJ35" s="116"/>
      <c r="RXK35" s="116"/>
      <c r="RXL35" s="116"/>
      <c r="RXM35" s="116"/>
      <c r="RXN35" s="116"/>
      <c r="RXO35" s="116"/>
      <c r="RXP35" s="116"/>
      <c r="RXQ35" s="116"/>
      <c r="RXR35" s="116"/>
      <c r="RXS35" s="116"/>
      <c r="RXT35" s="116"/>
      <c r="RXU35" s="116"/>
      <c r="RXV35" s="116"/>
      <c r="RXW35" s="116"/>
      <c r="RXX35" s="116"/>
      <c r="RXY35" s="116"/>
      <c r="RXZ35" s="116"/>
      <c r="RYA35" s="116"/>
      <c r="RYB35" s="116"/>
      <c r="RYC35" s="116"/>
      <c r="RYD35" s="116"/>
      <c r="RYE35" s="116"/>
      <c r="RYF35" s="116"/>
      <c r="RYG35" s="116"/>
      <c r="RYH35" s="116"/>
      <c r="RYI35" s="116"/>
      <c r="RYJ35" s="116"/>
      <c r="RYK35" s="116"/>
      <c r="RYL35" s="116"/>
      <c r="RYM35" s="116"/>
      <c r="RYN35" s="116"/>
      <c r="RYO35" s="116"/>
      <c r="RYP35" s="116"/>
      <c r="RYQ35" s="116"/>
      <c r="RYR35" s="116"/>
      <c r="RYS35" s="116"/>
      <c r="RYT35" s="116"/>
      <c r="RYU35" s="116"/>
      <c r="RYV35" s="116"/>
      <c r="RYW35" s="116"/>
      <c r="RYX35" s="116"/>
      <c r="RYY35" s="116"/>
      <c r="RYZ35" s="116"/>
      <c r="RZA35" s="116"/>
      <c r="RZB35" s="116"/>
      <c r="RZC35" s="116"/>
      <c r="RZD35" s="116"/>
      <c r="RZE35" s="116"/>
      <c r="RZF35" s="116"/>
      <c r="RZG35" s="116"/>
      <c r="RZH35" s="116"/>
      <c r="RZI35" s="116"/>
      <c r="RZJ35" s="116"/>
      <c r="RZK35" s="116"/>
      <c r="RZL35" s="116"/>
      <c r="RZM35" s="116"/>
      <c r="RZN35" s="116"/>
      <c r="RZO35" s="116"/>
      <c r="RZP35" s="116"/>
      <c r="RZQ35" s="116"/>
      <c r="RZR35" s="116"/>
      <c r="RZS35" s="116"/>
      <c r="RZT35" s="116"/>
      <c r="RZU35" s="116"/>
      <c r="RZV35" s="116"/>
      <c r="RZW35" s="116"/>
      <c r="RZX35" s="116"/>
      <c r="RZY35" s="116"/>
      <c r="RZZ35" s="116"/>
      <c r="SAA35" s="116"/>
      <c r="SAB35" s="116"/>
      <c r="SAC35" s="116"/>
      <c r="SAD35" s="116"/>
      <c r="SAE35" s="116"/>
      <c r="SAF35" s="116"/>
      <c r="SAG35" s="116"/>
      <c r="SAH35" s="116"/>
      <c r="SAI35" s="116"/>
      <c r="SAJ35" s="116"/>
      <c r="SAK35" s="116"/>
      <c r="SAL35" s="116"/>
      <c r="SAM35" s="116"/>
      <c r="SAN35" s="116"/>
      <c r="SAO35" s="116"/>
      <c r="SAP35" s="116"/>
      <c r="SAQ35" s="116"/>
      <c r="SAR35" s="116"/>
      <c r="SAS35" s="116"/>
      <c r="SAT35" s="116"/>
      <c r="SAU35" s="116"/>
      <c r="SAV35" s="116"/>
      <c r="SAW35" s="116"/>
      <c r="SAX35" s="116"/>
      <c r="SAY35" s="116"/>
      <c r="SAZ35" s="116"/>
      <c r="SBA35" s="116"/>
      <c r="SBB35" s="116"/>
      <c r="SBC35" s="116"/>
      <c r="SBD35" s="116"/>
      <c r="SBE35" s="116"/>
      <c r="SBF35" s="116"/>
      <c r="SBG35" s="116"/>
      <c r="SBH35" s="116"/>
      <c r="SBI35" s="116"/>
      <c r="SBJ35" s="116"/>
      <c r="SBK35" s="116"/>
      <c r="SBL35" s="116"/>
      <c r="SBM35" s="116"/>
      <c r="SBN35" s="116"/>
      <c r="SBO35" s="116"/>
      <c r="SBP35" s="116"/>
      <c r="SBQ35" s="116"/>
      <c r="SBR35" s="116"/>
      <c r="SBS35" s="116"/>
      <c r="SBT35" s="116"/>
      <c r="SBU35" s="116"/>
      <c r="SBV35" s="116"/>
      <c r="SBW35" s="116"/>
      <c r="SBX35" s="116"/>
      <c r="SBY35" s="116"/>
      <c r="SBZ35" s="116"/>
      <c r="SCA35" s="116"/>
      <c r="SCB35" s="116"/>
      <c r="SCC35" s="116"/>
      <c r="SCD35" s="116"/>
      <c r="SCE35" s="116"/>
      <c r="SCF35" s="116"/>
      <c r="SCG35" s="116"/>
      <c r="SCH35" s="116"/>
      <c r="SCI35" s="116"/>
      <c r="SCJ35" s="116"/>
      <c r="SCK35" s="116"/>
      <c r="SCL35" s="116"/>
      <c r="SCM35" s="116"/>
      <c r="SCN35" s="116"/>
      <c r="SCO35" s="116"/>
      <c r="SCP35" s="116"/>
      <c r="SCQ35" s="116"/>
      <c r="SCR35" s="116"/>
      <c r="SCS35" s="116"/>
      <c r="SCT35" s="116"/>
      <c r="SCU35" s="116"/>
      <c r="SCV35" s="116"/>
      <c r="SCW35" s="116"/>
      <c r="SCX35" s="116"/>
      <c r="SCY35" s="116"/>
      <c r="SCZ35" s="116"/>
      <c r="SDA35" s="116"/>
      <c r="SDB35" s="116"/>
      <c r="SDC35" s="116"/>
      <c r="SDD35" s="116"/>
      <c r="SDE35" s="116"/>
      <c r="SDF35" s="116"/>
      <c r="SDG35" s="116"/>
      <c r="SDH35" s="116"/>
      <c r="SDI35" s="116"/>
      <c r="SDJ35" s="116"/>
      <c r="SDK35" s="116"/>
      <c r="SDL35" s="116"/>
      <c r="SDM35" s="116"/>
      <c r="SDN35" s="116"/>
      <c r="SDO35" s="116"/>
      <c r="SDP35" s="116"/>
      <c r="SDQ35" s="116"/>
      <c r="SDR35" s="116"/>
      <c r="SDS35" s="116"/>
      <c r="SDT35" s="116"/>
      <c r="SDU35" s="116"/>
      <c r="SDV35" s="116"/>
      <c r="SDW35" s="116"/>
      <c r="SDX35" s="116"/>
      <c r="SDY35" s="116"/>
      <c r="SDZ35" s="116"/>
      <c r="SEA35" s="116"/>
      <c r="SEB35" s="116"/>
      <c r="SEC35" s="116"/>
      <c r="SED35" s="116"/>
      <c r="SEE35" s="116"/>
      <c r="SEF35" s="116"/>
      <c r="SEG35" s="116"/>
      <c r="SEH35" s="116"/>
      <c r="SEI35" s="116"/>
      <c r="SEJ35" s="116"/>
      <c r="SEK35" s="116"/>
      <c r="SEL35" s="116"/>
      <c r="SEM35" s="116"/>
      <c r="SEN35" s="116"/>
      <c r="SEO35" s="116"/>
      <c r="SEP35" s="116"/>
      <c r="SEQ35" s="116"/>
      <c r="SER35" s="116"/>
      <c r="SES35" s="116"/>
      <c r="SET35" s="116"/>
      <c r="SEU35" s="116"/>
      <c r="SEV35" s="116"/>
      <c r="SEW35" s="116"/>
      <c r="SEX35" s="116"/>
      <c r="SEY35" s="116"/>
      <c r="SEZ35" s="116"/>
      <c r="SFA35" s="116"/>
      <c r="SFB35" s="116"/>
      <c r="SFC35" s="116"/>
      <c r="SFD35" s="116"/>
      <c r="SFE35" s="116"/>
      <c r="SFF35" s="116"/>
      <c r="SFG35" s="116"/>
      <c r="SFH35" s="116"/>
      <c r="SFI35" s="116"/>
      <c r="SFJ35" s="116"/>
      <c r="SFK35" s="116"/>
      <c r="SFL35" s="116"/>
      <c r="SFM35" s="116"/>
      <c r="SFN35" s="116"/>
      <c r="SFO35" s="116"/>
      <c r="SFP35" s="116"/>
      <c r="SFQ35" s="116"/>
      <c r="SFR35" s="116"/>
      <c r="SFS35" s="116"/>
      <c r="SFT35" s="116"/>
      <c r="SFU35" s="116"/>
      <c r="SFV35" s="116"/>
      <c r="SFW35" s="116"/>
      <c r="SFX35" s="116"/>
      <c r="SFY35" s="116"/>
      <c r="SFZ35" s="116"/>
      <c r="SGA35" s="116"/>
      <c r="SGB35" s="116"/>
      <c r="SGC35" s="116"/>
      <c r="SGD35" s="116"/>
      <c r="SGE35" s="116"/>
      <c r="SGF35" s="116"/>
      <c r="SGG35" s="116"/>
      <c r="SGH35" s="116"/>
      <c r="SGI35" s="116"/>
      <c r="SGJ35" s="116"/>
      <c r="SGK35" s="116"/>
      <c r="SGL35" s="116"/>
      <c r="SGM35" s="116"/>
      <c r="SGN35" s="116"/>
      <c r="SGO35" s="116"/>
      <c r="SGP35" s="116"/>
      <c r="SGQ35" s="116"/>
      <c r="SGR35" s="116"/>
      <c r="SGS35" s="116"/>
      <c r="SGT35" s="116"/>
      <c r="SGU35" s="116"/>
      <c r="SGV35" s="116"/>
      <c r="SGW35" s="116"/>
      <c r="SGX35" s="116"/>
      <c r="SGY35" s="116"/>
      <c r="SGZ35" s="116"/>
      <c r="SHA35" s="116"/>
      <c r="SHB35" s="116"/>
      <c r="SHC35" s="116"/>
      <c r="SHD35" s="116"/>
      <c r="SHE35" s="116"/>
      <c r="SHF35" s="116"/>
      <c r="SHG35" s="116"/>
      <c r="SHH35" s="116"/>
      <c r="SHI35" s="116"/>
      <c r="SHJ35" s="116"/>
      <c r="SHK35" s="116"/>
      <c r="SHL35" s="116"/>
      <c r="SHM35" s="116"/>
      <c r="SHN35" s="116"/>
      <c r="SHO35" s="116"/>
      <c r="SHP35" s="116"/>
      <c r="SHQ35" s="116"/>
      <c r="SHR35" s="116"/>
      <c r="SHS35" s="116"/>
      <c r="SHT35" s="116"/>
      <c r="SHU35" s="116"/>
      <c r="SHV35" s="116"/>
      <c r="SHW35" s="116"/>
      <c r="SHX35" s="116"/>
      <c r="SHY35" s="116"/>
      <c r="SHZ35" s="116"/>
      <c r="SIA35" s="116"/>
      <c r="SIB35" s="116"/>
      <c r="SIC35" s="116"/>
      <c r="SID35" s="116"/>
      <c r="SIE35" s="116"/>
      <c r="SIF35" s="116"/>
      <c r="SIG35" s="116"/>
      <c r="SIH35" s="116"/>
      <c r="SII35" s="116"/>
      <c r="SIJ35" s="116"/>
      <c r="SIK35" s="116"/>
      <c r="SIL35" s="116"/>
      <c r="SIM35" s="116"/>
      <c r="SIN35" s="116"/>
      <c r="SIO35" s="116"/>
      <c r="SIP35" s="116"/>
      <c r="SIQ35" s="116"/>
      <c r="SIR35" s="116"/>
      <c r="SIS35" s="116"/>
      <c r="SIT35" s="116"/>
      <c r="SIU35" s="116"/>
      <c r="SIV35" s="116"/>
      <c r="SIW35" s="116"/>
      <c r="SIX35" s="116"/>
      <c r="SIY35" s="116"/>
      <c r="SIZ35" s="116"/>
      <c r="SJA35" s="116"/>
      <c r="SJB35" s="116"/>
      <c r="SJC35" s="116"/>
      <c r="SJD35" s="116"/>
      <c r="SJE35" s="116"/>
      <c r="SJF35" s="116"/>
      <c r="SJG35" s="116"/>
      <c r="SJH35" s="116"/>
      <c r="SJI35" s="116"/>
      <c r="SJJ35" s="116"/>
      <c r="SJK35" s="116"/>
      <c r="SJL35" s="116"/>
      <c r="SJM35" s="116"/>
      <c r="SJN35" s="116"/>
      <c r="SJO35" s="116"/>
      <c r="SJP35" s="116"/>
      <c r="SJQ35" s="116"/>
      <c r="SJR35" s="116"/>
      <c r="SJS35" s="116"/>
      <c r="SJT35" s="116"/>
      <c r="SJU35" s="116"/>
      <c r="SJV35" s="116"/>
      <c r="SJW35" s="116"/>
      <c r="SJX35" s="116"/>
      <c r="SJY35" s="116"/>
      <c r="SJZ35" s="116"/>
      <c r="SKA35" s="116"/>
      <c r="SKB35" s="116"/>
      <c r="SKC35" s="116"/>
      <c r="SKD35" s="116"/>
      <c r="SKE35" s="116"/>
      <c r="SKF35" s="116"/>
      <c r="SKG35" s="116"/>
      <c r="SKH35" s="116"/>
      <c r="SKI35" s="116"/>
      <c r="SKJ35" s="116"/>
      <c r="SKK35" s="116"/>
      <c r="SKL35" s="116"/>
      <c r="SKM35" s="116"/>
      <c r="SKN35" s="116"/>
      <c r="SKO35" s="116"/>
      <c r="SKP35" s="116"/>
      <c r="SKQ35" s="116"/>
      <c r="SKR35" s="116"/>
      <c r="SKS35" s="116"/>
      <c r="SKT35" s="116"/>
      <c r="SKU35" s="116"/>
      <c r="SKV35" s="116"/>
      <c r="SKW35" s="116"/>
      <c r="SKX35" s="116"/>
      <c r="SKY35" s="116"/>
      <c r="SKZ35" s="116"/>
      <c r="SLA35" s="116"/>
      <c r="SLB35" s="116"/>
      <c r="SLC35" s="116"/>
      <c r="SLD35" s="116"/>
      <c r="SLE35" s="116"/>
      <c r="SLF35" s="116"/>
      <c r="SLG35" s="116"/>
      <c r="SLH35" s="116"/>
      <c r="SLI35" s="116"/>
      <c r="SLJ35" s="116"/>
      <c r="SLK35" s="116"/>
      <c r="SLL35" s="116"/>
      <c r="SLM35" s="116"/>
      <c r="SLN35" s="116"/>
      <c r="SLO35" s="116"/>
      <c r="SLP35" s="116"/>
      <c r="SLQ35" s="116"/>
      <c r="SLR35" s="116"/>
      <c r="SLS35" s="116"/>
      <c r="SLT35" s="116"/>
      <c r="SLU35" s="116"/>
      <c r="SLV35" s="116"/>
      <c r="SLW35" s="116"/>
      <c r="SLX35" s="116"/>
      <c r="SLY35" s="116"/>
      <c r="SLZ35" s="116"/>
      <c r="SMA35" s="116"/>
      <c r="SMB35" s="116"/>
      <c r="SMC35" s="116"/>
      <c r="SMD35" s="116"/>
      <c r="SME35" s="116"/>
      <c r="SMF35" s="116"/>
      <c r="SMG35" s="116"/>
      <c r="SMH35" s="116"/>
      <c r="SMI35" s="116"/>
      <c r="SMJ35" s="116"/>
      <c r="SMK35" s="116"/>
      <c r="SML35" s="116"/>
      <c r="SMM35" s="116"/>
      <c r="SMN35" s="116"/>
      <c r="SMO35" s="116"/>
      <c r="SMP35" s="116"/>
      <c r="SMQ35" s="116"/>
      <c r="SMR35" s="116"/>
      <c r="SMS35" s="116"/>
      <c r="SMT35" s="116"/>
      <c r="SMU35" s="116"/>
      <c r="SMV35" s="116"/>
      <c r="SMW35" s="116"/>
      <c r="SMX35" s="116"/>
      <c r="SMY35" s="116"/>
      <c r="SMZ35" s="116"/>
      <c r="SNA35" s="116"/>
      <c r="SNB35" s="116"/>
      <c r="SNC35" s="116"/>
      <c r="SND35" s="116"/>
      <c r="SNE35" s="116"/>
      <c r="SNF35" s="116"/>
      <c r="SNG35" s="116"/>
      <c r="SNH35" s="116"/>
      <c r="SNI35" s="116"/>
      <c r="SNJ35" s="116"/>
      <c r="SNK35" s="116"/>
      <c r="SNL35" s="116"/>
      <c r="SNM35" s="116"/>
      <c r="SNN35" s="116"/>
      <c r="SNO35" s="116"/>
      <c r="SNP35" s="116"/>
      <c r="SNQ35" s="116"/>
      <c r="SNR35" s="116"/>
      <c r="SNS35" s="116"/>
      <c r="SNT35" s="116"/>
      <c r="SNU35" s="116"/>
      <c r="SNV35" s="116"/>
      <c r="SNW35" s="116"/>
      <c r="SNX35" s="116"/>
      <c r="SNY35" s="116"/>
      <c r="SNZ35" s="116"/>
      <c r="SOA35" s="116"/>
      <c r="SOB35" s="116"/>
      <c r="SOC35" s="116"/>
      <c r="SOD35" s="116"/>
      <c r="SOE35" s="116"/>
      <c r="SOF35" s="116"/>
      <c r="SOG35" s="116"/>
      <c r="SOH35" s="116"/>
      <c r="SOI35" s="116"/>
      <c r="SOJ35" s="116"/>
      <c r="SOK35" s="116"/>
      <c r="SOL35" s="116"/>
      <c r="SOM35" s="116"/>
      <c r="SON35" s="116"/>
      <c r="SOO35" s="116"/>
      <c r="SOP35" s="116"/>
      <c r="SOQ35" s="116"/>
      <c r="SOR35" s="116"/>
      <c r="SOS35" s="116"/>
      <c r="SOT35" s="116"/>
      <c r="SOU35" s="116"/>
      <c r="SOV35" s="116"/>
      <c r="SOW35" s="116"/>
      <c r="SOX35" s="116"/>
      <c r="SOY35" s="116"/>
      <c r="SOZ35" s="116"/>
      <c r="SPA35" s="116"/>
      <c r="SPB35" s="116"/>
      <c r="SPC35" s="116"/>
      <c r="SPD35" s="116"/>
      <c r="SPE35" s="116"/>
      <c r="SPF35" s="116"/>
      <c r="SPG35" s="116"/>
      <c r="SPH35" s="116"/>
      <c r="SPI35" s="116"/>
      <c r="SPJ35" s="116"/>
      <c r="SPK35" s="116"/>
      <c r="SPL35" s="116"/>
      <c r="SPM35" s="116"/>
      <c r="SPN35" s="116"/>
      <c r="SPO35" s="116"/>
      <c r="SPP35" s="116"/>
      <c r="SPQ35" s="116"/>
      <c r="SPR35" s="116"/>
      <c r="SPS35" s="116"/>
      <c r="SPT35" s="116"/>
      <c r="SPU35" s="116"/>
      <c r="SPV35" s="116"/>
      <c r="SPW35" s="116"/>
      <c r="SPX35" s="116"/>
      <c r="SPY35" s="116"/>
      <c r="SPZ35" s="116"/>
      <c r="SQA35" s="116"/>
      <c r="SQB35" s="116"/>
      <c r="SQC35" s="116"/>
      <c r="SQD35" s="116"/>
      <c r="SQE35" s="116"/>
      <c r="SQF35" s="116"/>
      <c r="SQG35" s="116"/>
      <c r="SQH35" s="116"/>
      <c r="SQI35" s="116"/>
      <c r="SQJ35" s="116"/>
      <c r="SQK35" s="116"/>
      <c r="SQL35" s="116"/>
      <c r="SQM35" s="116"/>
      <c r="SQN35" s="116"/>
      <c r="SQO35" s="116"/>
      <c r="SQP35" s="116"/>
      <c r="SQQ35" s="116"/>
      <c r="SQR35" s="116"/>
      <c r="SQS35" s="116"/>
      <c r="SQT35" s="116"/>
      <c r="SQU35" s="116"/>
      <c r="SQV35" s="116"/>
      <c r="SQW35" s="116"/>
      <c r="SQX35" s="116"/>
      <c r="SQY35" s="116"/>
      <c r="SQZ35" s="116"/>
      <c r="SRA35" s="116"/>
      <c r="SRB35" s="116"/>
      <c r="SRC35" s="116"/>
      <c r="SRD35" s="116"/>
      <c r="SRE35" s="116"/>
      <c r="SRF35" s="116"/>
      <c r="SRG35" s="116"/>
      <c r="SRH35" s="116"/>
      <c r="SRI35" s="116"/>
      <c r="SRJ35" s="116"/>
      <c r="SRK35" s="116"/>
      <c r="SRL35" s="116"/>
      <c r="SRM35" s="116"/>
      <c r="SRN35" s="116"/>
      <c r="SRO35" s="116"/>
      <c r="SRP35" s="116"/>
      <c r="SRQ35" s="116"/>
      <c r="SRR35" s="116"/>
      <c r="SRS35" s="116"/>
      <c r="SRT35" s="116"/>
      <c r="SRU35" s="116"/>
      <c r="SRV35" s="116"/>
      <c r="SRW35" s="116"/>
      <c r="SRX35" s="116"/>
      <c r="SRY35" s="116"/>
      <c r="SRZ35" s="116"/>
      <c r="SSA35" s="116"/>
      <c r="SSB35" s="116"/>
      <c r="SSC35" s="116"/>
      <c r="SSD35" s="116"/>
      <c r="SSE35" s="116"/>
      <c r="SSF35" s="116"/>
      <c r="SSG35" s="116"/>
      <c r="SSH35" s="116"/>
      <c r="SSI35" s="116"/>
      <c r="SSJ35" s="116"/>
      <c r="SSK35" s="116"/>
      <c r="SSL35" s="116"/>
      <c r="SSM35" s="116"/>
      <c r="SSN35" s="116"/>
      <c r="SSO35" s="116"/>
      <c r="SSP35" s="116"/>
      <c r="SSQ35" s="116"/>
      <c r="SSR35" s="116"/>
      <c r="SSS35" s="116"/>
      <c r="SST35" s="116"/>
      <c r="SSU35" s="116"/>
      <c r="SSV35" s="116"/>
      <c r="SSW35" s="116"/>
      <c r="SSX35" s="116"/>
      <c r="SSY35" s="116"/>
      <c r="SSZ35" s="116"/>
      <c r="STA35" s="116"/>
      <c r="STB35" s="116"/>
      <c r="STC35" s="116"/>
      <c r="STD35" s="116"/>
      <c r="STE35" s="116"/>
      <c r="STF35" s="116"/>
      <c r="STG35" s="116"/>
      <c r="STH35" s="116"/>
      <c r="STI35" s="116"/>
      <c r="STJ35" s="116"/>
      <c r="STK35" s="116"/>
      <c r="STL35" s="116"/>
      <c r="STM35" s="116"/>
      <c r="STN35" s="116"/>
      <c r="STO35" s="116"/>
      <c r="STP35" s="116"/>
      <c r="STQ35" s="116"/>
      <c r="STR35" s="116"/>
      <c r="STS35" s="116"/>
      <c r="STT35" s="116"/>
      <c r="STU35" s="116"/>
      <c r="STV35" s="116"/>
      <c r="STW35" s="116"/>
      <c r="STX35" s="116"/>
      <c r="STY35" s="116"/>
      <c r="STZ35" s="116"/>
      <c r="SUA35" s="116"/>
      <c r="SUB35" s="116"/>
      <c r="SUC35" s="116"/>
      <c r="SUD35" s="116"/>
      <c r="SUE35" s="116"/>
      <c r="SUF35" s="116"/>
      <c r="SUG35" s="116"/>
      <c r="SUH35" s="116"/>
      <c r="SUI35" s="116"/>
      <c r="SUJ35" s="116"/>
      <c r="SUK35" s="116"/>
      <c r="SUL35" s="116"/>
      <c r="SUM35" s="116"/>
      <c r="SUN35" s="116"/>
      <c r="SUO35" s="116"/>
      <c r="SUP35" s="116"/>
      <c r="SUQ35" s="116"/>
      <c r="SUR35" s="116"/>
      <c r="SUS35" s="116"/>
      <c r="SUT35" s="116"/>
      <c r="SUU35" s="116"/>
      <c r="SUV35" s="116"/>
      <c r="SUW35" s="116"/>
      <c r="SUX35" s="116"/>
      <c r="SUY35" s="116"/>
      <c r="SUZ35" s="116"/>
      <c r="SVA35" s="116"/>
      <c r="SVB35" s="116"/>
      <c r="SVC35" s="116"/>
      <c r="SVD35" s="116"/>
      <c r="SVE35" s="116"/>
      <c r="SVF35" s="116"/>
      <c r="SVG35" s="116"/>
      <c r="SVH35" s="116"/>
      <c r="SVI35" s="116"/>
      <c r="SVJ35" s="116"/>
      <c r="SVK35" s="116"/>
      <c r="SVL35" s="116"/>
      <c r="SVM35" s="116"/>
      <c r="SVN35" s="116"/>
      <c r="SVO35" s="116"/>
      <c r="SVP35" s="116"/>
      <c r="SVQ35" s="116"/>
      <c r="SVR35" s="116"/>
      <c r="SVS35" s="116"/>
      <c r="SVT35" s="116"/>
      <c r="SVU35" s="116"/>
      <c r="SVV35" s="116"/>
      <c r="SVW35" s="116"/>
      <c r="SVX35" s="116"/>
      <c r="SVY35" s="116"/>
      <c r="SVZ35" s="116"/>
      <c r="SWA35" s="116"/>
      <c r="SWB35" s="116"/>
      <c r="SWC35" s="116"/>
      <c r="SWD35" s="116"/>
      <c r="SWE35" s="116"/>
      <c r="SWF35" s="116"/>
      <c r="SWG35" s="116"/>
      <c r="SWH35" s="116"/>
      <c r="SWI35" s="116"/>
      <c r="SWJ35" s="116"/>
      <c r="SWK35" s="116"/>
      <c r="SWL35" s="116"/>
      <c r="SWM35" s="116"/>
      <c r="SWN35" s="116"/>
      <c r="SWO35" s="116"/>
      <c r="SWP35" s="116"/>
      <c r="SWQ35" s="116"/>
      <c r="SWR35" s="116"/>
      <c r="SWS35" s="116"/>
      <c r="SWT35" s="116"/>
      <c r="SWU35" s="116"/>
      <c r="SWV35" s="116"/>
      <c r="SWW35" s="116"/>
      <c r="SWX35" s="116"/>
      <c r="SWY35" s="116"/>
      <c r="SWZ35" s="116"/>
      <c r="SXA35" s="116"/>
      <c r="SXB35" s="116"/>
      <c r="SXC35" s="116"/>
      <c r="SXD35" s="116"/>
      <c r="SXE35" s="116"/>
      <c r="SXF35" s="116"/>
      <c r="SXG35" s="116"/>
      <c r="SXH35" s="116"/>
      <c r="SXI35" s="116"/>
      <c r="SXJ35" s="116"/>
      <c r="SXK35" s="116"/>
      <c r="SXL35" s="116"/>
      <c r="SXM35" s="116"/>
      <c r="SXN35" s="116"/>
      <c r="SXO35" s="116"/>
      <c r="SXP35" s="116"/>
      <c r="SXQ35" s="116"/>
      <c r="SXR35" s="116"/>
      <c r="SXS35" s="116"/>
      <c r="SXT35" s="116"/>
      <c r="SXU35" s="116"/>
      <c r="SXV35" s="116"/>
      <c r="SXW35" s="116"/>
      <c r="SXX35" s="116"/>
      <c r="SXY35" s="116"/>
      <c r="SXZ35" s="116"/>
      <c r="SYA35" s="116"/>
      <c r="SYB35" s="116"/>
      <c r="SYC35" s="116"/>
      <c r="SYD35" s="116"/>
      <c r="SYE35" s="116"/>
      <c r="SYF35" s="116"/>
      <c r="SYG35" s="116"/>
      <c r="SYH35" s="116"/>
      <c r="SYI35" s="116"/>
      <c r="SYJ35" s="116"/>
      <c r="SYK35" s="116"/>
      <c r="SYL35" s="116"/>
      <c r="SYM35" s="116"/>
      <c r="SYN35" s="116"/>
      <c r="SYO35" s="116"/>
      <c r="SYP35" s="116"/>
      <c r="SYQ35" s="116"/>
      <c r="SYR35" s="116"/>
      <c r="SYS35" s="116"/>
      <c r="SYT35" s="116"/>
      <c r="SYU35" s="116"/>
      <c r="SYV35" s="116"/>
      <c r="SYW35" s="116"/>
      <c r="SYX35" s="116"/>
      <c r="SYY35" s="116"/>
      <c r="SYZ35" s="116"/>
      <c r="SZA35" s="116"/>
      <c r="SZB35" s="116"/>
      <c r="SZC35" s="116"/>
      <c r="SZD35" s="116"/>
      <c r="SZE35" s="116"/>
      <c r="SZF35" s="116"/>
      <c r="SZG35" s="116"/>
      <c r="SZH35" s="116"/>
      <c r="SZI35" s="116"/>
      <c r="SZJ35" s="116"/>
      <c r="SZK35" s="116"/>
      <c r="SZL35" s="116"/>
      <c r="SZM35" s="116"/>
      <c r="SZN35" s="116"/>
      <c r="SZO35" s="116"/>
      <c r="SZP35" s="116"/>
      <c r="SZQ35" s="116"/>
      <c r="SZR35" s="116"/>
      <c r="SZS35" s="116"/>
      <c r="SZT35" s="116"/>
      <c r="SZU35" s="116"/>
      <c r="SZV35" s="116"/>
      <c r="SZW35" s="116"/>
      <c r="SZX35" s="116"/>
      <c r="SZY35" s="116"/>
      <c r="SZZ35" s="116"/>
      <c r="TAA35" s="116"/>
      <c r="TAB35" s="116"/>
      <c r="TAC35" s="116"/>
      <c r="TAD35" s="116"/>
      <c r="TAE35" s="116"/>
      <c r="TAF35" s="116"/>
      <c r="TAG35" s="116"/>
      <c r="TAH35" s="116"/>
      <c r="TAI35" s="116"/>
      <c r="TAJ35" s="116"/>
      <c r="TAK35" s="116"/>
      <c r="TAL35" s="116"/>
      <c r="TAM35" s="116"/>
      <c r="TAN35" s="116"/>
      <c r="TAO35" s="116"/>
      <c r="TAP35" s="116"/>
      <c r="TAQ35" s="116"/>
      <c r="TAR35" s="116"/>
      <c r="TAS35" s="116"/>
      <c r="TAT35" s="116"/>
      <c r="TAU35" s="116"/>
      <c r="TAV35" s="116"/>
      <c r="TAW35" s="116"/>
      <c r="TAX35" s="116"/>
      <c r="TAY35" s="116"/>
      <c r="TAZ35" s="116"/>
      <c r="TBA35" s="116"/>
      <c r="TBB35" s="116"/>
      <c r="TBC35" s="116"/>
      <c r="TBD35" s="116"/>
      <c r="TBE35" s="116"/>
      <c r="TBF35" s="116"/>
      <c r="TBG35" s="116"/>
      <c r="TBH35" s="116"/>
      <c r="TBI35" s="116"/>
      <c r="TBJ35" s="116"/>
      <c r="TBK35" s="116"/>
      <c r="TBL35" s="116"/>
      <c r="TBM35" s="116"/>
      <c r="TBN35" s="116"/>
      <c r="TBO35" s="116"/>
      <c r="TBP35" s="116"/>
      <c r="TBQ35" s="116"/>
      <c r="TBR35" s="116"/>
      <c r="TBS35" s="116"/>
      <c r="TBT35" s="116"/>
      <c r="TBU35" s="116"/>
      <c r="TBV35" s="116"/>
      <c r="TBW35" s="116"/>
      <c r="TBX35" s="116"/>
      <c r="TBY35" s="116"/>
      <c r="TBZ35" s="116"/>
      <c r="TCA35" s="116"/>
      <c r="TCB35" s="116"/>
      <c r="TCC35" s="116"/>
      <c r="TCD35" s="116"/>
      <c r="TCE35" s="116"/>
      <c r="TCF35" s="116"/>
      <c r="TCG35" s="116"/>
      <c r="TCH35" s="116"/>
      <c r="TCI35" s="116"/>
      <c r="TCJ35" s="116"/>
      <c r="TCK35" s="116"/>
      <c r="TCL35" s="116"/>
      <c r="TCM35" s="116"/>
      <c r="TCN35" s="116"/>
      <c r="TCO35" s="116"/>
      <c r="TCP35" s="116"/>
      <c r="TCQ35" s="116"/>
      <c r="TCR35" s="116"/>
      <c r="TCS35" s="116"/>
      <c r="TCT35" s="116"/>
      <c r="TCU35" s="116"/>
      <c r="TCV35" s="116"/>
      <c r="TCW35" s="116"/>
      <c r="TCX35" s="116"/>
      <c r="TCY35" s="116"/>
      <c r="TCZ35" s="116"/>
      <c r="TDA35" s="116"/>
      <c r="TDB35" s="116"/>
      <c r="TDC35" s="116"/>
      <c r="TDD35" s="116"/>
      <c r="TDE35" s="116"/>
      <c r="TDF35" s="116"/>
      <c r="TDG35" s="116"/>
      <c r="TDH35" s="116"/>
      <c r="TDI35" s="116"/>
      <c r="TDJ35" s="116"/>
      <c r="TDK35" s="116"/>
      <c r="TDL35" s="116"/>
      <c r="TDM35" s="116"/>
      <c r="TDN35" s="116"/>
      <c r="TDO35" s="116"/>
      <c r="TDP35" s="116"/>
      <c r="TDQ35" s="116"/>
      <c r="TDR35" s="116"/>
      <c r="TDS35" s="116"/>
      <c r="TDT35" s="116"/>
      <c r="TDU35" s="116"/>
      <c r="TDV35" s="116"/>
      <c r="TDW35" s="116"/>
      <c r="TDX35" s="116"/>
      <c r="TDY35" s="116"/>
      <c r="TDZ35" s="116"/>
      <c r="TEA35" s="116"/>
      <c r="TEB35" s="116"/>
      <c r="TEC35" s="116"/>
      <c r="TED35" s="116"/>
      <c r="TEE35" s="116"/>
      <c r="TEF35" s="116"/>
      <c r="TEG35" s="116"/>
      <c r="TEH35" s="116"/>
      <c r="TEI35" s="116"/>
      <c r="TEJ35" s="116"/>
      <c r="TEK35" s="116"/>
      <c r="TEL35" s="116"/>
      <c r="TEM35" s="116"/>
      <c r="TEN35" s="116"/>
      <c r="TEO35" s="116"/>
      <c r="TEP35" s="116"/>
      <c r="TEQ35" s="116"/>
      <c r="TER35" s="116"/>
      <c r="TES35" s="116"/>
      <c r="TET35" s="116"/>
      <c r="TEU35" s="116"/>
      <c r="TEV35" s="116"/>
      <c r="TEW35" s="116"/>
      <c r="TEX35" s="116"/>
      <c r="TEY35" s="116"/>
      <c r="TEZ35" s="116"/>
      <c r="TFA35" s="116"/>
      <c r="TFB35" s="116"/>
      <c r="TFC35" s="116"/>
      <c r="TFD35" s="116"/>
      <c r="TFE35" s="116"/>
      <c r="TFF35" s="116"/>
      <c r="TFG35" s="116"/>
      <c r="TFH35" s="116"/>
      <c r="TFI35" s="116"/>
      <c r="TFJ35" s="116"/>
      <c r="TFK35" s="116"/>
      <c r="TFL35" s="116"/>
      <c r="TFM35" s="116"/>
      <c r="TFN35" s="116"/>
      <c r="TFO35" s="116"/>
      <c r="TFP35" s="116"/>
      <c r="TFQ35" s="116"/>
      <c r="TFR35" s="116"/>
      <c r="TFS35" s="116"/>
      <c r="TFT35" s="116"/>
      <c r="TFU35" s="116"/>
      <c r="TFV35" s="116"/>
      <c r="TFW35" s="116"/>
      <c r="TFX35" s="116"/>
      <c r="TFY35" s="116"/>
      <c r="TFZ35" s="116"/>
      <c r="TGA35" s="116"/>
      <c r="TGB35" s="116"/>
      <c r="TGC35" s="116"/>
      <c r="TGD35" s="116"/>
      <c r="TGE35" s="116"/>
      <c r="TGF35" s="116"/>
      <c r="TGG35" s="116"/>
      <c r="TGH35" s="116"/>
      <c r="TGI35" s="116"/>
      <c r="TGJ35" s="116"/>
      <c r="TGK35" s="116"/>
      <c r="TGL35" s="116"/>
      <c r="TGM35" s="116"/>
      <c r="TGN35" s="116"/>
      <c r="TGO35" s="116"/>
      <c r="TGP35" s="116"/>
      <c r="TGQ35" s="116"/>
      <c r="TGR35" s="116"/>
      <c r="TGS35" s="116"/>
      <c r="TGT35" s="116"/>
      <c r="TGU35" s="116"/>
      <c r="TGV35" s="116"/>
      <c r="TGW35" s="116"/>
      <c r="TGX35" s="116"/>
      <c r="TGY35" s="116"/>
      <c r="TGZ35" s="116"/>
      <c r="THA35" s="116"/>
      <c r="THB35" s="116"/>
      <c r="THC35" s="116"/>
      <c r="THD35" s="116"/>
      <c r="THE35" s="116"/>
      <c r="THF35" s="116"/>
      <c r="THG35" s="116"/>
      <c r="THH35" s="116"/>
      <c r="THI35" s="116"/>
      <c r="THJ35" s="116"/>
      <c r="THK35" s="116"/>
      <c r="THL35" s="116"/>
      <c r="THM35" s="116"/>
      <c r="THN35" s="116"/>
      <c r="THO35" s="116"/>
      <c r="THP35" s="116"/>
      <c r="THQ35" s="116"/>
      <c r="THR35" s="116"/>
      <c r="THS35" s="116"/>
      <c r="THT35" s="116"/>
      <c r="THU35" s="116"/>
      <c r="THV35" s="116"/>
      <c r="THW35" s="116"/>
      <c r="THX35" s="116"/>
      <c r="THY35" s="116"/>
      <c r="THZ35" s="116"/>
      <c r="TIA35" s="116"/>
      <c r="TIB35" s="116"/>
      <c r="TIC35" s="116"/>
      <c r="TID35" s="116"/>
      <c r="TIE35" s="116"/>
      <c r="TIF35" s="116"/>
      <c r="TIG35" s="116"/>
      <c r="TIH35" s="116"/>
      <c r="TII35" s="116"/>
      <c r="TIJ35" s="116"/>
      <c r="TIK35" s="116"/>
      <c r="TIL35" s="116"/>
      <c r="TIM35" s="116"/>
      <c r="TIN35" s="116"/>
      <c r="TIO35" s="116"/>
      <c r="TIP35" s="116"/>
      <c r="TIQ35" s="116"/>
      <c r="TIR35" s="116"/>
      <c r="TIS35" s="116"/>
      <c r="TIT35" s="116"/>
      <c r="TIU35" s="116"/>
      <c r="TIV35" s="116"/>
      <c r="TIW35" s="116"/>
      <c r="TIX35" s="116"/>
      <c r="TIY35" s="116"/>
      <c r="TIZ35" s="116"/>
      <c r="TJA35" s="116"/>
      <c r="TJB35" s="116"/>
      <c r="TJC35" s="116"/>
      <c r="TJD35" s="116"/>
      <c r="TJE35" s="116"/>
      <c r="TJF35" s="116"/>
      <c r="TJG35" s="116"/>
      <c r="TJH35" s="116"/>
      <c r="TJI35" s="116"/>
      <c r="TJJ35" s="116"/>
      <c r="TJK35" s="116"/>
      <c r="TJL35" s="116"/>
      <c r="TJM35" s="116"/>
      <c r="TJN35" s="116"/>
      <c r="TJO35" s="116"/>
      <c r="TJP35" s="116"/>
      <c r="TJQ35" s="116"/>
      <c r="TJR35" s="116"/>
      <c r="TJS35" s="116"/>
      <c r="TJT35" s="116"/>
      <c r="TJU35" s="116"/>
      <c r="TJV35" s="116"/>
      <c r="TJW35" s="116"/>
      <c r="TJX35" s="116"/>
      <c r="TJY35" s="116"/>
      <c r="TJZ35" s="116"/>
      <c r="TKA35" s="116"/>
      <c r="TKB35" s="116"/>
      <c r="TKC35" s="116"/>
      <c r="TKD35" s="116"/>
      <c r="TKE35" s="116"/>
      <c r="TKF35" s="116"/>
      <c r="TKG35" s="116"/>
      <c r="TKH35" s="116"/>
      <c r="TKI35" s="116"/>
      <c r="TKJ35" s="116"/>
      <c r="TKK35" s="116"/>
      <c r="TKL35" s="116"/>
      <c r="TKM35" s="116"/>
      <c r="TKN35" s="116"/>
      <c r="TKO35" s="116"/>
      <c r="TKP35" s="116"/>
      <c r="TKQ35" s="116"/>
      <c r="TKR35" s="116"/>
      <c r="TKS35" s="116"/>
      <c r="TKT35" s="116"/>
      <c r="TKU35" s="116"/>
      <c r="TKV35" s="116"/>
      <c r="TKW35" s="116"/>
      <c r="TKX35" s="116"/>
      <c r="TKY35" s="116"/>
      <c r="TKZ35" s="116"/>
      <c r="TLA35" s="116"/>
      <c r="TLB35" s="116"/>
      <c r="TLC35" s="116"/>
      <c r="TLD35" s="116"/>
      <c r="TLE35" s="116"/>
      <c r="TLF35" s="116"/>
      <c r="TLG35" s="116"/>
      <c r="TLH35" s="116"/>
      <c r="TLI35" s="116"/>
      <c r="TLJ35" s="116"/>
      <c r="TLK35" s="116"/>
      <c r="TLL35" s="116"/>
      <c r="TLM35" s="116"/>
      <c r="TLN35" s="116"/>
      <c r="TLO35" s="116"/>
      <c r="TLP35" s="116"/>
      <c r="TLQ35" s="116"/>
      <c r="TLR35" s="116"/>
      <c r="TLS35" s="116"/>
      <c r="TLT35" s="116"/>
      <c r="TLU35" s="116"/>
      <c r="TLV35" s="116"/>
      <c r="TLW35" s="116"/>
      <c r="TLX35" s="116"/>
      <c r="TLY35" s="116"/>
      <c r="TLZ35" s="116"/>
      <c r="TMA35" s="116"/>
      <c r="TMB35" s="116"/>
      <c r="TMC35" s="116"/>
      <c r="TMD35" s="116"/>
      <c r="TME35" s="116"/>
      <c r="TMF35" s="116"/>
      <c r="TMG35" s="116"/>
      <c r="TMH35" s="116"/>
      <c r="TMI35" s="116"/>
      <c r="TMJ35" s="116"/>
      <c r="TMK35" s="116"/>
      <c r="TML35" s="116"/>
      <c r="TMM35" s="116"/>
      <c r="TMN35" s="116"/>
      <c r="TMO35" s="116"/>
      <c r="TMP35" s="116"/>
      <c r="TMQ35" s="116"/>
      <c r="TMR35" s="116"/>
      <c r="TMS35" s="116"/>
      <c r="TMT35" s="116"/>
      <c r="TMU35" s="116"/>
      <c r="TMV35" s="116"/>
      <c r="TMW35" s="116"/>
      <c r="TMX35" s="116"/>
      <c r="TMY35" s="116"/>
      <c r="TMZ35" s="116"/>
      <c r="TNA35" s="116"/>
      <c r="TNB35" s="116"/>
      <c r="TNC35" s="116"/>
      <c r="TND35" s="116"/>
      <c r="TNE35" s="116"/>
      <c r="TNF35" s="116"/>
      <c r="TNG35" s="116"/>
      <c r="TNH35" s="116"/>
      <c r="TNI35" s="116"/>
      <c r="TNJ35" s="116"/>
      <c r="TNK35" s="116"/>
      <c r="TNL35" s="116"/>
      <c r="TNM35" s="116"/>
      <c r="TNN35" s="116"/>
      <c r="TNO35" s="116"/>
      <c r="TNP35" s="116"/>
      <c r="TNQ35" s="116"/>
      <c r="TNR35" s="116"/>
      <c r="TNS35" s="116"/>
      <c r="TNT35" s="116"/>
      <c r="TNU35" s="116"/>
      <c r="TNV35" s="116"/>
      <c r="TNW35" s="116"/>
      <c r="TNX35" s="116"/>
      <c r="TNY35" s="116"/>
      <c r="TNZ35" s="116"/>
      <c r="TOA35" s="116"/>
      <c r="TOB35" s="116"/>
      <c r="TOC35" s="116"/>
      <c r="TOD35" s="116"/>
      <c r="TOE35" s="116"/>
      <c r="TOF35" s="116"/>
      <c r="TOG35" s="116"/>
      <c r="TOH35" s="116"/>
      <c r="TOI35" s="116"/>
      <c r="TOJ35" s="116"/>
      <c r="TOK35" s="116"/>
      <c r="TOL35" s="116"/>
      <c r="TOM35" s="116"/>
      <c r="TON35" s="116"/>
      <c r="TOO35" s="116"/>
      <c r="TOP35" s="116"/>
      <c r="TOQ35" s="116"/>
      <c r="TOR35" s="116"/>
      <c r="TOS35" s="116"/>
      <c r="TOT35" s="116"/>
      <c r="TOU35" s="116"/>
      <c r="TOV35" s="116"/>
      <c r="TOW35" s="116"/>
      <c r="TOX35" s="116"/>
      <c r="TOY35" s="116"/>
      <c r="TOZ35" s="116"/>
      <c r="TPA35" s="116"/>
      <c r="TPB35" s="116"/>
      <c r="TPC35" s="116"/>
      <c r="TPD35" s="116"/>
      <c r="TPE35" s="116"/>
      <c r="TPF35" s="116"/>
      <c r="TPG35" s="116"/>
      <c r="TPH35" s="116"/>
      <c r="TPI35" s="116"/>
      <c r="TPJ35" s="116"/>
      <c r="TPK35" s="116"/>
      <c r="TPL35" s="116"/>
      <c r="TPM35" s="116"/>
      <c r="TPN35" s="116"/>
      <c r="TPO35" s="116"/>
      <c r="TPP35" s="116"/>
      <c r="TPQ35" s="116"/>
      <c r="TPR35" s="116"/>
      <c r="TPS35" s="116"/>
      <c r="TPT35" s="116"/>
      <c r="TPU35" s="116"/>
      <c r="TPV35" s="116"/>
      <c r="TPW35" s="116"/>
      <c r="TPX35" s="116"/>
      <c r="TPY35" s="116"/>
      <c r="TPZ35" s="116"/>
      <c r="TQA35" s="116"/>
      <c r="TQB35" s="116"/>
      <c r="TQC35" s="116"/>
      <c r="TQD35" s="116"/>
      <c r="TQE35" s="116"/>
      <c r="TQF35" s="116"/>
      <c r="TQG35" s="116"/>
      <c r="TQH35" s="116"/>
      <c r="TQI35" s="116"/>
      <c r="TQJ35" s="116"/>
      <c r="TQK35" s="116"/>
      <c r="TQL35" s="116"/>
      <c r="TQM35" s="116"/>
      <c r="TQN35" s="116"/>
      <c r="TQO35" s="116"/>
      <c r="TQP35" s="116"/>
      <c r="TQQ35" s="116"/>
      <c r="TQR35" s="116"/>
      <c r="TQS35" s="116"/>
      <c r="TQT35" s="116"/>
      <c r="TQU35" s="116"/>
      <c r="TQV35" s="116"/>
      <c r="TQW35" s="116"/>
      <c r="TQX35" s="116"/>
      <c r="TQY35" s="116"/>
      <c r="TQZ35" s="116"/>
      <c r="TRA35" s="116"/>
      <c r="TRB35" s="116"/>
      <c r="TRC35" s="116"/>
      <c r="TRD35" s="116"/>
      <c r="TRE35" s="116"/>
      <c r="TRF35" s="116"/>
      <c r="TRG35" s="116"/>
      <c r="TRH35" s="116"/>
      <c r="TRI35" s="116"/>
      <c r="TRJ35" s="116"/>
      <c r="TRK35" s="116"/>
      <c r="TRL35" s="116"/>
      <c r="TRM35" s="116"/>
      <c r="TRN35" s="116"/>
      <c r="TRO35" s="116"/>
      <c r="TRP35" s="116"/>
      <c r="TRQ35" s="116"/>
      <c r="TRR35" s="116"/>
      <c r="TRS35" s="116"/>
      <c r="TRT35" s="116"/>
      <c r="TRU35" s="116"/>
      <c r="TRV35" s="116"/>
      <c r="TRW35" s="116"/>
      <c r="TRX35" s="116"/>
      <c r="TRY35" s="116"/>
      <c r="TRZ35" s="116"/>
      <c r="TSA35" s="116"/>
      <c r="TSB35" s="116"/>
      <c r="TSC35" s="116"/>
      <c r="TSD35" s="116"/>
      <c r="TSE35" s="116"/>
      <c r="TSF35" s="116"/>
      <c r="TSG35" s="116"/>
      <c r="TSH35" s="116"/>
      <c r="TSI35" s="116"/>
      <c r="TSJ35" s="116"/>
      <c r="TSK35" s="116"/>
      <c r="TSL35" s="116"/>
      <c r="TSM35" s="116"/>
      <c r="TSN35" s="116"/>
      <c r="TSO35" s="116"/>
      <c r="TSP35" s="116"/>
      <c r="TSQ35" s="116"/>
      <c r="TSR35" s="116"/>
      <c r="TSS35" s="116"/>
      <c r="TST35" s="116"/>
      <c r="TSU35" s="116"/>
      <c r="TSV35" s="116"/>
      <c r="TSW35" s="116"/>
      <c r="TSX35" s="116"/>
      <c r="TSY35" s="116"/>
      <c r="TSZ35" s="116"/>
      <c r="TTA35" s="116"/>
      <c r="TTB35" s="116"/>
      <c r="TTC35" s="116"/>
      <c r="TTD35" s="116"/>
      <c r="TTE35" s="116"/>
      <c r="TTF35" s="116"/>
      <c r="TTG35" s="116"/>
      <c r="TTH35" s="116"/>
      <c r="TTI35" s="116"/>
      <c r="TTJ35" s="116"/>
      <c r="TTK35" s="116"/>
      <c r="TTL35" s="116"/>
      <c r="TTM35" s="116"/>
      <c r="TTN35" s="116"/>
      <c r="TTO35" s="116"/>
      <c r="TTP35" s="116"/>
      <c r="TTQ35" s="116"/>
      <c r="TTR35" s="116"/>
      <c r="TTS35" s="116"/>
      <c r="TTT35" s="116"/>
      <c r="TTU35" s="116"/>
      <c r="TTV35" s="116"/>
      <c r="TTW35" s="116"/>
      <c r="TTX35" s="116"/>
      <c r="TTY35" s="116"/>
      <c r="TTZ35" s="116"/>
      <c r="TUA35" s="116"/>
      <c r="TUB35" s="116"/>
      <c r="TUC35" s="116"/>
      <c r="TUD35" s="116"/>
      <c r="TUE35" s="116"/>
      <c r="TUF35" s="116"/>
      <c r="TUG35" s="116"/>
      <c r="TUH35" s="116"/>
      <c r="TUI35" s="116"/>
      <c r="TUJ35" s="116"/>
      <c r="TUK35" s="116"/>
      <c r="TUL35" s="116"/>
      <c r="TUM35" s="116"/>
      <c r="TUN35" s="116"/>
      <c r="TUO35" s="116"/>
      <c r="TUP35" s="116"/>
      <c r="TUQ35" s="116"/>
      <c r="TUR35" s="116"/>
      <c r="TUS35" s="116"/>
      <c r="TUT35" s="116"/>
      <c r="TUU35" s="116"/>
      <c r="TUV35" s="116"/>
      <c r="TUW35" s="116"/>
      <c r="TUX35" s="116"/>
      <c r="TUY35" s="116"/>
      <c r="TUZ35" s="116"/>
      <c r="TVA35" s="116"/>
      <c r="TVB35" s="116"/>
      <c r="TVC35" s="116"/>
      <c r="TVD35" s="116"/>
      <c r="TVE35" s="116"/>
      <c r="TVF35" s="116"/>
      <c r="TVG35" s="116"/>
      <c r="TVH35" s="116"/>
      <c r="TVI35" s="116"/>
      <c r="TVJ35" s="116"/>
      <c r="TVK35" s="116"/>
      <c r="TVL35" s="116"/>
      <c r="TVM35" s="116"/>
      <c r="TVN35" s="116"/>
      <c r="TVO35" s="116"/>
      <c r="TVP35" s="116"/>
      <c r="TVQ35" s="116"/>
      <c r="TVR35" s="116"/>
      <c r="TVS35" s="116"/>
      <c r="TVT35" s="116"/>
      <c r="TVU35" s="116"/>
      <c r="TVV35" s="116"/>
      <c r="TVW35" s="116"/>
      <c r="TVX35" s="116"/>
      <c r="TVY35" s="116"/>
      <c r="TVZ35" s="116"/>
      <c r="TWA35" s="116"/>
      <c r="TWB35" s="116"/>
      <c r="TWC35" s="116"/>
      <c r="TWD35" s="116"/>
      <c r="TWE35" s="116"/>
      <c r="TWF35" s="116"/>
      <c r="TWG35" s="116"/>
      <c r="TWH35" s="116"/>
      <c r="TWI35" s="116"/>
      <c r="TWJ35" s="116"/>
      <c r="TWK35" s="116"/>
      <c r="TWL35" s="116"/>
      <c r="TWM35" s="116"/>
      <c r="TWN35" s="116"/>
      <c r="TWO35" s="116"/>
      <c r="TWP35" s="116"/>
      <c r="TWQ35" s="116"/>
      <c r="TWR35" s="116"/>
      <c r="TWS35" s="116"/>
      <c r="TWT35" s="116"/>
      <c r="TWU35" s="116"/>
      <c r="TWV35" s="116"/>
      <c r="TWW35" s="116"/>
      <c r="TWX35" s="116"/>
      <c r="TWY35" s="116"/>
      <c r="TWZ35" s="116"/>
      <c r="TXA35" s="116"/>
      <c r="TXB35" s="116"/>
      <c r="TXC35" s="116"/>
      <c r="TXD35" s="116"/>
      <c r="TXE35" s="116"/>
      <c r="TXF35" s="116"/>
      <c r="TXG35" s="116"/>
      <c r="TXH35" s="116"/>
      <c r="TXI35" s="116"/>
      <c r="TXJ35" s="116"/>
      <c r="TXK35" s="116"/>
      <c r="TXL35" s="116"/>
      <c r="TXM35" s="116"/>
      <c r="TXN35" s="116"/>
      <c r="TXO35" s="116"/>
      <c r="TXP35" s="116"/>
      <c r="TXQ35" s="116"/>
      <c r="TXR35" s="116"/>
      <c r="TXS35" s="116"/>
      <c r="TXT35" s="116"/>
      <c r="TXU35" s="116"/>
      <c r="TXV35" s="116"/>
      <c r="TXW35" s="116"/>
      <c r="TXX35" s="116"/>
      <c r="TXY35" s="116"/>
      <c r="TXZ35" s="116"/>
      <c r="TYA35" s="116"/>
      <c r="TYB35" s="116"/>
      <c r="TYC35" s="116"/>
      <c r="TYD35" s="116"/>
      <c r="TYE35" s="116"/>
      <c r="TYF35" s="116"/>
      <c r="TYG35" s="116"/>
      <c r="TYH35" s="116"/>
      <c r="TYI35" s="116"/>
      <c r="TYJ35" s="116"/>
      <c r="TYK35" s="116"/>
      <c r="TYL35" s="116"/>
      <c r="TYM35" s="116"/>
      <c r="TYN35" s="116"/>
      <c r="TYO35" s="116"/>
      <c r="TYP35" s="116"/>
      <c r="TYQ35" s="116"/>
      <c r="TYR35" s="116"/>
      <c r="TYS35" s="116"/>
      <c r="TYT35" s="116"/>
      <c r="TYU35" s="116"/>
      <c r="TYV35" s="116"/>
      <c r="TYW35" s="116"/>
      <c r="TYX35" s="116"/>
      <c r="TYY35" s="116"/>
      <c r="TYZ35" s="116"/>
      <c r="TZA35" s="116"/>
      <c r="TZB35" s="116"/>
      <c r="TZC35" s="116"/>
      <c r="TZD35" s="116"/>
      <c r="TZE35" s="116"/>
      <c r="TZF35" s="116"/>
      <c r="TZG35" s="116"/>
      <c r="TZH35" s="116"/>
      <c r="TZI35" s="116"/>
      <c r="TZJ35" s="116"/>
      <c r="TZK35" s="116"/>
      <c r="TZL35" s="116"/>
      <c r="TZM35" s="116"/>
      <c r="TZN35" s="116"/>
      <c r="TZO35" s="116"/>
      <c r="TZP35" s="116"/>
      <c r="TZQ35" s="116"/>
      <c r="TZR35" s="116"/>
      <c r="TZS35" s="116"/>
      <c r="TZT35" s="116"/>
      <c r="TZU35" s="116"/>
      <c r="TZV35" s="116"/>
      <c r="TZW35" s="116"/>
      <c r="TZX35" s="116"/>
      <c r="TZY35" s="116"/>
      <c r="TZZ35" s="116"/>
      <c r="UAA35" s="116"/>
      <c r="UAB35" s="116"/>
      <c r="UAC35" s="116"/>
      <c r="UAD35" s="116"/>
      <c r="UAE35" s="116"/>
      <c r="UAF35" s="116"/>
      <c r="UAG35" s="116"/>
      <c r="UAH35" s="116"/>
      <c r="UAI35" s="116"/>
      <c r="UAJ35" s="116"/>
      <c r="UAK35" s="116"/>
      <c r="UAL35" s="116"/>
      <c r="UAM35" s="116"/>
      <c r="UAN35" s="116"/>
      <c r="UAO35" s="116"/>
      <c r="UAP35" s="116"/>
      <c r="UAQ35" s="116"/>
      <c r="UAR35" s="116"/>
      <c r="UAS35" s="116"/>
      <c r="UAT35" s="116"/>
      <c r="UAU35" s="116"/>
      <c r="UAV35" s="116"/>
      <c r="UAW35" s="116"/>
      <c r="UAX35" s="116"/>
      <c r="UAY35" s="116"/>
      <c r="UAZ35" s="116"/>
      <c r="UBA35" s="116"/>
      <c r="UBB35" s="116"/>
      <c r="UBC35" s="116"/>
      <c r="UBD35" s="116"/>
      <c r="UBE35" s="116"/>
      <c r="UBF35" s="116"/>
      <c r="UBG35" s="116"/>
      <c r="UBH35" s="116"/>
      <c r="UBI35" s="116"/>
      <c r="UBJ35" s="116"/>
      <c r="UBK35" s="116"/>
      <c r="UBL35" s="116"/>
      <c r="UBM35" s="116"/>
      <c r="UBN35" s="116"/>
      <c r="UBO35" s="116"/>
      <c r="UBP35" s="116"/>
      <c r="UBQ35" s="116"/>
      <c r="UBR35" s="116"/>
      <c r="UBS35" s="116"/>
      <c r="UBT35" s="116"/>
      <c r="UBU35" s="116"/>
      <c r="UBV35" s="116"/>
      <c r="UBW35" s="116"/>
      <c r="UBX35" s="116"/>
      <c r="UBY35" s="116"/>
      <c r="UBZ35" s="116"/>
      <c r="UCA35" s="116"/>
      <c r="UCB35" s="116"/>
      <c r="UCC35" s="116"/>
      <c r="UCD35" s="116"/>
      <c r="UCE35" s="116"/>
      <c r="UCF35" s="116"/>
      <c r="UCG35" s="116"/>
      <c r="UCH35" s="116"/>
      <c r="UCI35" s="116"/>
      <c r="UCJ35" s="116"/>
      <c r="UCK35" s="116"/>
      <c r="UCL35" s="116"/>
      <c r="UCM35" s="116"/>
      <c r="UCN35" s="116"/>
      <c r="UCO35" s="116"/>
      <c r="UCP35" s="116"/>
      <c r="UCQ35" s="116"/>
      <c r="UCR35" s="116"/>
      <c r="UCS35" s="116"/>
      <c r="UCT35" s="116"/>
      <c r="UCU35" s="116"/>
      <c r="UCV35" s="116"/>
      <c r="UCW35" s="116"/>
      <c r="UCX35" s="116"/>
      <c r="UCY35" s="116"/>
      <c r="UCZ35" s="116"/>
      <c r="UDA35" s="116"/>
      <c r="UDB35" s="116"/>
      <c r="UDC35" s="116"/>
      <c r="UDD35" s="116"/>
      <c r="UDE35" s="116"/>
      <c r="UDF35" s="116"/>
      <c r="UDG35" s="116"/>
      <c r="UDH35" s="116"/>
      <c r="UDI35" s="116"/>
      <c r="UDJ35" s="116"/>
      <c r="UDK35" s="116"/>
      <c r="UDL35" s="116"/>
      <c r="UDM35" s="116"/>
      <c r="UDN35" s="116"/>
      <c r="UDO35" s="116"/>
      <c r="UDP35" s="116"/>
      <c r="UDQ35" s="116"/>
      <c r="UDR35" s="116"/>
      <c r="UDS35" s="116"/>
      <c r="UDT35" s="116"/>
      <c r="UDU35" s="116"/>
      <c r="UDV35" s="116"/>
      <c r="UDW35" s="116"/>
      <c r="UDX35" s="116"/>
      <c r="UDY35" s="116"/>
      <c r="UDZ35" s="116"/>
      <c r="UEA35" s="116"/>
      <c r="UEB35" s="116"/>
      <c r="UEC35" s="116"/>
      <c r="UED35" s="116"/>
      <c r="UEE35" s="116"/>
      <c r="UEF35" s="116"/>
      <c r="UEG35" s="116"/>
      <c r="UEH35" s="116"/>
      <c r="UEI35" s="116"/>
      <c r="UEJ35" s="116"/>
      <c r="UEK35" s="116"/>
      <c r="UEL35" s="116"/>
      <c r="UEM35" s="116"/>
      <c r="UEN35" s="116"/>
      <c r="UEO35" s="116"/>
      <c r="UEP35" s="116"/>
      <c r="UEQ35" s="116"/>
      <c r="UER35" s="116"/>
      <c r="UES35" s="116"/>
      <c r="UET35" s="116"/>
      <c r="UEU35" s="116"/>
      <c r="UEV35" s="116"/>
      <c r="UEW35" s="116"/>
      <c r="UEX35" s="116"/>
      <c r="UEY35" s="116"/>
      <c r="UEZ35" s="116"/>
      <c r="UFA35" s="116"/>
      <c r="UFB35" s="116"/>
      <c r="UFC35" s="116"/>
      <c r="UFD35" s="116"/>
      <c r="UFE35" s="116"/>
      <c r="UFF35" s="116"/>
      <c r="UFG35" s="116"/>
      <c r="UFH35" s="116"/>
      <c r="UFI35" s="116"/>
      <c r="UFJ35" s="116"/>
      <c r="UFK35" s="116"/>
      <c r="UFL35" s="116"/>
      <c r="UFM35" s="116"/>
      <c r="UFN35" s="116"/>
      <c r="UFO35" s="116"/>
      <c r="UFP35" s="116"/>
      <c r="UFQ35" s="116"/>
      <c r="UFR35" s="116"/>
      <c r="UFS35" s="116"/>
      <c r="UFT35" s="116"/>
      <c r="UFU35" s="116"/>
      <c r="UFV35" s="116"/>
      <c r="UFW35" s="116"/>
      <c r="UFX35" s="116"/>
      <c r="UFY35" s="116"/>
      <c r="UFZ35" s="116"/>
      <c r="UGA35" s="116"/>
      <c r="UGB35" s="116"/>
      <c r="UGC35" s="116"/>
      <c r="UGD35" s="116"/>
      <c r="UGE35" s="116"/>
      <c r="UGF35" s="116"/>
      <c r="UGG35" s="116"/>
      <c r="UGH35" s="116"/>
      <c r="UGI35" s="116"/>
      <c r="UGJ35" s="116"/>
      <c r="UGK35" s="116"/>
      <c r="UGL35" s="116"/>
      <c r="UGM35" s="116"/>
      <c r="UGN35" s="116"/>
      <c r="UGO35" s="116"/>
      <c r="UGP35" s="116"/>
      <c r="UGQ35" s="116"/>
      <c r="UGR35" s="116"/>
      <c r="UGS35" s="116"/>
      <c r="UGT35" s="116"/>
      <c r="UGU35" s="116"/>
      <c r="UGV35" s="116"/>
      <c r="UGW35" s="116"/>
      <c r="UGX35" s="116"/>
      <c r="UGY35" s="116"/>
      <c r="UGZ35" s="116"/>
      <c r="UHA35" s="116"/>
      <c r="UHB35" s="116"/>
      <c r="UHC35" s="116"/>
      <c r="UHD35" s="116"/>
      <c r="UHE35" s="116"/>
      <c r="UHF35" s="116"/>
      <c r="UHG35" s="116"/>
      <c r="UHH35" s="116"/>
      <c r="UHI35" s="116"/>
      <c r="UHJ35" s="116"/>
      <c r="UHK35" s="116"/>
      <c r="UHL35" s="116"/>
      <c r="UHM35" s="116"/>
      <c r="UHN35" s="116"/>
      <c r="UHO35" s="116"/>
      <c r="UHP35" s="116"/>
      <c r="UHQ35" s="116"/>
      <c r="UHR35" s="116"/>
      <c r="UHS35" s="116"/>
      <c r="UHT35" s="116"/>
      <c r="UHU35" s="116"/>
      <c r="UHV35" s="116"/>
      <c r="UHW35" s="116"/>
      <c r="UHX35" s="116"/>
      <c r="UHY35" s="116"/>
      <c r="UHZ35" s="116"/>
      <c r="UIA35" s="116"/>
      <c r="UIB35" s="116"/>
      <c r="UIC35" s="116"/>
      <c r="UID35" s="116"/>
      <c r="UIE35" s="116"/>
      <c r="UIF35" s="116"/>
      <c r="UIG35" s="116"/>
      <c r="UIH35" s="116"/>
      <c r="UII35" s="116"/>
      <c r="UIJ35" s="116"/>
      <c r="UIK35" s="116"/>
      <c r="UIL35" s="116"/>
      <c r="UIM35" s="116"/>
      <c r="UIN35" s="116"/>
      <c r="UIO35" s="116"/>
      <c r="UIP35" s="116"/>
      <c r="UIQ35" s="116"/>
      <c r="UIR35" s="116"/>
      <c r="UIS35" s="116"/>
      <c r="UIT35" s="116"/>
      <c r="UIU35" s="116"/>
      <c r="UIV35" s="116"/>
      <c r="UIW35" s="116"/>
      <c r="UIX35" s="116"/>
      <c r="UIY35" s="116"/>
      <c r="UIZ35" s="116"/>
      <c r="UJA35" s="116"/>
      <c r="UJB35" s="116"/>
      <c r="UJC35" s="116"/>
      <c r="UJD35" s="116"/>
      <c r="UJE35" s="116"/>
      <c r="UJF35" s="116"/>
      <c r="UJG35" s="116"/>
      <c r="UJH35" s="116"/>
      <c r="UJI35" s="116"/>
      <c r="UJJ35" s="116"/>
      <c r="UJK35" s="116"/>
      <c r="UJL35" s="116"/>
      <c r="UJM35" s="116"/>
      <c r="UJN35" s="116"/>
      <c r="UJO35" s="116"/>
      <c r="UJP35" s="116"/>
      <c r="UJQ35" s="116"/>
      <c r="UJR35" s="116"/>
      <c r="UJS35" s="116"/>
      <c r="UJT35" s="116"/>
      <c r="UJU35" s="116"/>
      <c r="UJV35" s="116"/>
      <c r="UJW35" s="116"/>
      <c r="UJX35" s="116"/>
      <c r="UJY35" s="116"/>
      <c r="UJZ35" s="116"/>
      <c r="UKA35" s="116"/>
      <c r="UKB35" s="116"/>
      <c r="UKC35" s="116"/>
      <c r="UKD35" s="116"/>
      <c r="UKE35" s="116"/>
      <c r="UKF35" s="116"/>
      <c r="UKG35" s="116"/>
      <c r="UKH35" s="116"/>
      <c r="UKI35" s="116"/>
      <c r="UKJ35" s="116"/>
      <c r="UKK35" s="116"/>
      <c r="UKL35" s="116"/>
      <c r="UKM35" s="116"/>
      <c r="UKN35" s="116"/>
      <c r="UKO35" s="116"/>
      <c r="UKP35" s="116"/>
      <c r="UKQ35" s="116"/>
      <c r="UKR35" s="116"/>
      <c r="UKS35" s="116"/>
      <c r="UKT35" s="116"/>
      <c r="UKU35" s="116"/>
      <c r="UKV35" s="116"/>
      <c r="UKW35" s="116"/>
      <c r="UKX35" s="116"/>
      <c r="UKY35" s="116"/>
      <c r="UKZ35" s="116"/>
      <c r="ULA35" s="116"/>
      <c r="ULB35" s="116"/>
      <c r="ULC35" s="116"/>
      <c r="ULD35" s="116"/>
      <c r="ULE35" s="116"/>
      <c r="ULF35" s="116"/>
      <c r="ULG35" s="116"/>
      <c r="ULH35" s="116"/>
      <c r="ULI35" s="116"/>
      <c r="ULJ35" s="116"/>
      <c r="ULK35" s="116"/>
      <c r="ULL35" s="116"/>
      <c r="ULM35" s="116"/>
      <c r="ULN35" s="116"/>
      <c r="ULO35" s="116"/>
      <c r="ULP35" s="116"/>
      <c r="ULQ35" s="116"/>
      <c r="ULR35" s="116"/>
      <c r="ULS35" s="116"/>
      <c r="ULT35" s="116"/>
      <c r="ULU35" s="116"/>
      <c r="ULV35" s="116"/>
      <c r="ULW35" s="116"/>
      <c r="ULX35" s="116"/>
      <c r="ULY35" s="116"/>
      <c r="ULZ35" s="116"/>
      <c r="UMA35" s="116"/>
      <c r="UMB35" s="116"/>
      <c r="UMC35" s="116"/>
      <c r="UMD35" s="116"/>
      <c r="UME35" s="116"/>
      <c r="UMF35" s="116"/>
      <c r="UMG35" s="116"/>
      <c r="UMH35" s="116"/>
      <c r="UMI35" s="116"/>
      <c r="UMJ35" s="116"/>
      <c r="UMK35" s="116"/>
      <c r="UML35" s="116"/>
      <c r="UMM35" s="116"/>
      <c r="UMN35" s="116"/>
      <c r="UMO35" s="116"/>
      <c r="UMP35" s="116"/>
      <c r="UMQ35" s="116"/>
      <c r="UMR35" s="116"/>
      <c r="UMS35" s="116"/>
      <c r="UMT35" s="116"/>
      <c r="UMU35" s="116"/>
      <c r="UMV35" s="116"/>
      <c r="UMW35" s="116"/>
      <c r="UMX35" s="116"/>
      <c r="UMY35" s="116"/>
      <c r="UMZ35" s="116"/>
      <c r="UNA35" s="116"/>
      <c r="UNB35" s="116"/>
      <c r="UNC35" s="116"/>
      <c r="UND35" s="116"/>
      <c r="UNE35" s="116"/>
      <c r="UNF35" s="116"/>
      <c r="UNG35" s="116"/>
      <c r="UNH35" s="116"/>
      <c r="UNI35" s="116"/>
      <c r="UNJ35" s="116"/>
      <c r="UNK35" s="116"/>
      <c r="UNL35" s="116"/>
      <c r="UNM35" s="116"/>
      <c r="UNN35" s="116"/>
      <c r="UNO35" s="116"/>
      <c r="UNP35" s="116"/>
      <c r="UNQ35" s="116"/>
      <c r="UNR35" s="116"/>
      <c r="UNS35" s="116"/>
      <c r="UNT35" s="116"/>
      <c r="UNU35" s="116"/>
      <c r="UNV35" s="116"/>
      <c r="UNW35" s="116"/>
      <c r="UNX35" s="116"/>
      <c r="UNY35" s="116"/>
      <c r="UNZ35" s="116"/>
      <c r="UOA35" s="116"/>
      <c r="UOB35" s="116"/>
      <c r="UOC35" s="116"/>
      <c r="UOD35" s="116"/>
      <c r="UOE35" s="116"/>
      <c r="UOF35" s="116"/>
      <c r="UOG35" s="116"/>
      <c r="UOH35" s="116"/>
      <c r="UOI35" s="116"/>
      <c r="UOJ35" s="116"/>
      <c r="UOK35" s="116"/>
      <c r="UOL35" s="116"/>
      <c r="UOM35" s="116"/>
      <c r="UON35" s="116"/>
      <c r="UOO35" s="116"/>
      <c r="UOP35" s="116"/>
      <c r="UOQ35" s="116"/>
      <c r="UOR35" s="116"/>
      <c r="UOS35" s="116"/>
      <c r="UOT35" s="116"/>
      <c r="UOU35" s="116"/>
      <c r="UOV35" s="116"/>
      <c r="UOW35" s="116"/>
      <c r="UOX35" s="116"/>
      <c r="UOY35" s="116"/>
      <c r="UOZ35" s="116"/>
      <c r="UPA35" s="116"/>
      <c r="UPB35" s="116"/>
      <c r="UPC35" s="116"/>
      <c r="UPD35" s="116"/>
      <c r="UPE35" s="116"/>
      <c r="UPF35" s="116"/>
      <c r="UPG35" s="116"/>
      <c r="UPH35" s="116"/>
      <c r="UPI35" s="116"/>
      <c r="UPJ35" s="116"/>
      <c r="UPK35" s="116"/>
      <c r="UPL35" s="116"/>
      <c r="UPM35" s="116"/>
      <c r="UPN35" s="116"/>
      <c r="UPO35" s="116"/>
      <c r="UPP35" s="116"/>
      <c r="UPQ35" s="116"/>
      <c r="UPR35" s="116"/>
      <c r="UPS35" s="116"/>
      <c r="UPT35" s="116"/>
      <c r="UPU35" s="116"/>
      <c r="UPV35" s="116"/>
      <c r="UPW35" s="116"/>
      <c r="UPX35" s="116"/>
      <c r="UPY35" s="116"/>
      <c r="UPZ35" s="116"/>
      <c r="UQA35" s="116"/>
      <c r="UQB35" s="116"/>
      <c r="UQC35" s="116"/>
      <c r="UQD35" s="116"/>
      <c r="UQE35" s="116"/>
      <c r="UQF35" s="116"/>
      <c r="UQG35" s="116"/>
      <c r="UQH35" s="116"/>
      <c r="UQI35" s="116"/>
      <c r="UQJ35" s="116"/>
      <c r="UQK35" s="116"/>
      <c r="UQL35" s="116"/>
      <c r="UQM35" s="116"/>
      <c r="UQN35" s="116"/>
      <c r="UQO35" s="116"/>
      <c r="UQP35" s="116"/>
      <c r="UQQ35" s="116"/>
      <c r="UQR35" s="116"/>
      <c r="UQS35" s="116"/>
      <c r="UQT35" s="116"/>
      <c r="UQU35" s="116"/>
      <c r="UQV35" s="116"/>
      <c r="UQW35" s="116"/>
      <c r="UQX35" s="116"/>
      <c r="UQY35" s="116"/>
      <c r="UQZ35" s="116"/>
      <c r="URA35" s="116"/>
      <c r="URB35" s="116"/>
      <c r="URC35" s="116"/>
      <c r="URD35" s="116"/>
      <c r="URE35" s="116"/>
      <c r="URF35" s="116"/>
      <c r="URG35" s="116"/>
      <c r="URH35" s="116"/>
      <c r="URI35" s="116"/>
      <c r="URJ35" s="116"/>
      <c r="URK35" s="116"/>
      <c r="URL35" s="116"/>
      <c r="URM35" s="116"/>
      <c r="URN35" s="116"/>
      <c r="URO35" s="116"/>
      <c r="URP35" s="116"/>
      <c r="URQ35" s="116"/>
      <c r="URR35" s="116"/>
      <c r="URS35" s="116"/>
      <c r="URT35" s="116"/>
      <c r="URU35" s="116"/>
      <c r="URV35" s="116"/>
      <c r="URW35" s="116"/>
      <c r="URX35" s="116"/>
      <c r="URY35" s="116"/>
      <c r="URZ35" s="116"/>
      <c r="USA35" s="116"/>
      <c r="USB35" s="116"/>
      <c r="USC35" s="116"/>
      <c r="USD35" s="116"/>
      <c r="USE35" s="116"/>
      <c r="USF35" s="116"/>
      <c r="USG35" s="116"/>
      <c r="USH35" s="116"/>
      <c r="USI35" s="116"/>
      <c r="USJ35" s="116"/>
      <c r="USK35" s="116"/>
      <c r="USL35" s="116"/>
      <c r="USM35" s="116"/>
      <c r="USN35" s="116"/>
      <c r="USO35" s="116"/>
      <c r="USP35" s="116"/>
      <c r="USQ35" s="116"/>
      <c r="USR35" s="116"/>
      <c r="USS35" s="116"/>
      <c r="UST35" s="116"/>
      <c r="USU35" s="116"/>
      <c r="USV35" s="116"/>
      <c r="USW35" s="116"/>
      <c r="USX35" s="116"/>
      <c r="USY35" s="116"/>
      <c r="USZ35" s="116"/>
      <c r="UTA35" s="116"/>
      <c r="UTB35" s="116"/>
      <c r="UTC35" s="116"/>
      <c r="UTD35" s="116"/>
      <c r="UTE35" s="116"/>
      <c r="UTF35" s="116"/>
      <c r="UTG35" s="116"/>
      <c r="UTH35" s="116"/>
      <c r="UTI35" s="116"/>
      <c r="UTJ35" s="116"/>
      <c r="UTK35" s="116"/>
      <c r="UTL35" s="116"/>
      <c r="UTM35" s="116"/>
      <c r="UTN35" s="116"/>
      <c r="UTO35" s="116"/>
      <c r="UTP35" s="116"/>
      <c r="UTQ35" s="116"/>
      <c r="UTR35" s="116"/>
      <c r="UTS35" s="116"/>
      <c r="UTT35" s="116"/>
      <c r="UTU35" s="116"/>
      <c r="UTV35" s="116"/>
      <c r="UTW35" s="116"/>
      <c r="UTX35" s="116"/>
      <c r="UTY35" s="116"/>
      <c r="UTZ35" s="116"/>
      <c r="UUA35" s="116"/>
      <c r="UUB35" s="116"/>
      <c r="UUC35" s="116"/>
      <c r="UUD35" s="116"/>
      <c r="UUE35" s="116"/>
      <c r="UUF35" s="116"/>
      <c r="UUG35" s="116"/>
      <c r="UUH35" s="116"/>
      <c r="UUI35" s="116"/>
      <c r="UUJ35" s="116"/>
      <c r="UUK35" s="116"/>
      <c r="UUL35" s="116"/>
      <c r="UUM35" s="116"/>
      <c r="UUN35" s="116"/>
      <c r="UUO35" s="116"/>
      <c r="UUP35" s="116"/>
      <c r="UUQ35" s="116"/>
      <c r="UUR35" s="116"/>
      <c r="UUS35" s="116"/>
      <c r="UUT35" s="116"/>
      <c r="UUU35" s="116"/>
      <c r="UUV35" s="116"/>
      <c r="UUW35" s="116"/>
      <c r="UUX35" s="116"/>
      <c r="UUY35" s="116"/>
      <c r="UUZ35" s="116"/>
      <c r="UVA35" s="116"/>
      <c r="UVB35" s="116"/>
      <c r="UVC35" s="116"/>
      <c r="UVD35" s="116"/>
      <c r="UVE35" s="116"/>
      <c r="UVF35" s="116"/>
      <c r="UVG35" s="116"/>
      <c r="UVH35" s="116"/>
      <c r="UVI35" s="116"/>
      <c r="UVJ35" s="116"/>
      <c r="UVK35" s="116"/>
      <c r="UVL35" s="116"/>
      <c r="UVM35" s="116"/>
      <c r="UVN35" s="116"/>
      <c r="UVO35" s="116"/>
      <c r="UVP35" s="116"/>
      <c r="UVQ35" s="116"/>
      <c r="UVR35" s="116"/>
      <c r="UVS35" s="116"/>
      <c r="UVT35" s="116"/>
      <c r="UVU35" s="116"/>
      <c r="UVV35" s="116"/>
      <c r="UVW35" s="116"/>
      <c r="UVX35" s="116"/>
      <c r="UVY35" s="116"/>
      <c r="UVZ35" s="116"/>
      <c r="UWA35" s="116"/>
      <c r="UWB35" s="116"/>
      <c r="UWC35" s="116"/>
      <c r="UWD35" s="116"/>
      <c r="UWE35" s="116"/>
      <c r="UWF35" s="116"/>
      <c r="UWG35" s="116"/>
      <c r="UWH35" s="116"/>
      <c r="UWI35" s="116"/>
      <c r="UWJ35" s="116"/>
      <c r="UWK35" s="116"/>
      <c r="UWL35" s="116"/>
      <c r="UWM35" s="116"/>
      <c r="UWN35" s="116"/>
      <c r="UWO35" s="116"/>
      <c r="UWP35" s="116"/>
      <c r="UWQ35" s="116"/>
      <c r="UWR35" s="116"/>
      <c r="UWS35" s="116"/>
      <c r="UWT35" s="116"/>
      <c r="UWU35" s="116"/>
      <c r="UWV35" s="116"/>
      <c r="UWW35" s="116"/>
      <c r="UWX35" s="116"/>
      <c r="UWY35" s="116"/>
      <c r="UWZ35" s="116"/>
      <c r="UXA35" s="116"/>
      <c r="UXB35" s="116"/>
      <c r="UXC35" s="116"/>
      <c r="UXD35" s="116"/>
      <c r="UXE35" s="116"/>
      <c r="UXF35" s="116"/>
      <c r="UXG35" s="116"/>
      <c r="UXH35" s="116"/>
      <c r="UXI35" s="116"/>
      <c r="UXJ35" s="116"/>
      <c r="UXK35" s="116"/>
      <c r="UXL35" s="116"/>
      <c r="UXM35" s="116"/>
      <c r="UXN35" s="116"/>
      <c r="UXO35" s="116"/>
      <c r="UXP35" s="116"/>
      <c r="UXQ35" s="116"/>
      <c r="UXR35" s="116"/>
      <c r="UXS35" s="116"/>
      <c r="UXT35" s="116"/>
      <c r="UXU35" s="116"/>
      <c r="UXV35" s="116"/>
      <c r="UXW35" s="116"/>
      <c r="UXX35" s="116"/>
      <c r="UXY35" s="116"/>
      <c r="UXZ35" s="116"/>
      <c r="UYA35" s="116"/>
      <c r="UYB35" s="116"/>
      <c r="UYC35" s="116"/>
      <c r="UYD35" s="116"/>
      <c r="UYE35" s="116"/>
      <c r="UYF35" s="116"/>
      <c r="UYG35" s="116"/>
      <c r="UYH35" s="116"/>
      <c r="UYI35" s="116"/>
      <c r="UYJ35" s="116"/>
      <c r="UYK35" s="116"/>
      <c r="UYL35" s="116"/>
      <c r="UYM35" s="116"/>
      <c r="UYN35" s="116"/>
      <c r="UYO35" s="116"/>
      <c r="UYP35" s="116"/>
      <c r="UYQ35" s="116"/>
      <c r="UYR35" s="116"/>
      <c r="UYS35" s="116"/>
      <c r="UYT35" s="116"/>
      <c r="UYU35" s="116"/>
      <c r="UYV35" s="116"/>
      <c r="UYW35" s="116"/>
      <c r="UYX35" s="116"/>
      <c r="UYY35" s="116"/>
      <c r="UYZ35" s="116"/>
      <c r="UZA35" s="116"/>
      <c r="UZB35" s="116"/>
      <c r="UZC35" s="116"/>
      <c r="UZD35" s="116"/>
      <c r="UZE35" s="116"/>
      <c r="UZF35" s="116"/>
      <c r="UZG35" s="116"/>
      <c r="UZH35" s="116"/>
      <c r="UZI35" s="116"/>
      <c r="UZJ35" s="116"/>
      <c r="UZK35" s="116"/>
      <c r="UZL35" s="116"/>
      <c r="UZM35" s="116"/>
      <c r="UZN35" s="116"/>
      <c r="UZO35" s="116"/>
      <c r="UZP35" s="116"/>
      <c r="UZQ35" s="116"/>
      <c r="UZR35" s="116"/>
      <c r="UZS35" s="116"/>
      <c r="UZT35" s="116"/>
      <c r="UZU35" s="116"/>
      <c r="UZV35" s="116"/>
      <c r="UZW35" s="116"/>
      <c r="UZX35" s="116"/>
      <c r="UZY35" s="116"/>
      <c r="UZZ35" s="116"/>
      <c r="VAA35" s="116"/>
      <c r="VAB35" s="116"/>
      <c r="VAC35" s="116"/>
      <c r="VAD35" s="116"/>
      <c r="VAE35" s="116"/>
      <c r="VAF35" s="116"/>
      <c r="VAG35" s="116"/>
      <c r="VAH35" s="116"/>
      <c r="VAI35" s="116"/>
      <c r="VAJ35" s="116"/>
      <c r="VAK35" s="116"/>
      <c r="VAL35" s="116"/>
      <c r="VAM35" s="116"/>
      <c r="VAN35" s="116"/>
      <c r="VAO35" s="116"/>
      <c r="VAP35" s="116"/>
      <c r="VAQ35" s="116"/>
      <c r="VAR35" s="116"/>
      <c r="VAS35" s="116"/>
      <c r="VAT35" s="116"/>
      <c r="VAU35" s="116"/>
      <c r="VAV35" s="116"/>
      <c r="VAW35" s="116"/>
      <c r="VAX35" s="116"/>
      <c r="VAY35" s="116"/>
      <c r="VAZ35" s="116"/>
      <c r="VBA35" s="116"/>
      <c r="VBB35" s="116"/>
      <c r="VBC35" s="116"/>
      <c r="VBD35" s="116"/>
      <c r="VBE35" s="116"/>
      <c r="VBF35" s="116"/>
      <c r="VBG35" s="116"/>
      <c r="VBH35" s="116"/>
      <c r="VBI35" s="116"/>
      <c r="VBJ35" s="116"/>
      <c r="VBK35" s="116"/>
      <c r="VBL35" s="116"/>
      <c r="VBM35" s="116"/>
      <c r="VBN35" s="116"/>
      <c r="VBO35" s="116"/>
      <c r="VBP35" s="116"/>
      <c r="VBQ35" s="116"/>
      <c r="VBR35" s="116"/>
      <c r="VBS35" s="116"/>
      <c r="VBT35" s="116"/>
      <c r="VBU35" s="116"/>
      <c r="VBV35" s="116"/>
      <c r="VBW35" s="116"/>
      <c r="VBX35" s="116"/>
      <c r="VBY35" s="116"/>
      <c r="VBZ35" s="116"/>
      <c r="VCA35" s="116"/>
      <c r="VCB35" s="116"/>
      <c r="VCC35" s="116"/>
      <c r="VCD35" s="116"/>
      <c r="VCE35" s="116"/>
      <c r="VCF35" s="116"/>
      <c r="VCG35" s="116"/>
      <c r="VCH35" s="116"/>
      <c r="VCI35" s="116"/>
      <c r="VCJ35" s="116"/>
      <c r="VCK35" s="116"/>
      <c r="VCL35" s="116"/>
      <c r="VCM35" s="116"/>
      <c r="VCN35" s="116"/>
      <c r="VCO35" s="116"/>
      <c r="VCP35" s="116"/>
      <c r="VCQ35" s="116"/>
      <c r="VCR35" s="116"/>
      <c r="VCS35" s="116"/>
      <c r="VCT35" s="116"/>
      <c r="VCU35" s="116"/>
      <c r="VCV35" s="116"/>
      <c r="VCW35" s="116"/>
      <c r="VCX35" s="116"/>
      <c r="VCY35" s="116"/>
      <c r="VCZ35" s="116"/>
      <c r="VDA35" s="116"/>
      <c r="VDB35" s="116"/>
      <c r="VDC35" s="116"/>
      <c r="VDD35" s="116"/>
      <c r="VDE35" s="116"/>
      <c r="VDF35" s="116"/>
      <c r="VDG35" s="116"/>
      <c r="VDH35" s="116"/>
      <c r="VDI35" s="116"/>
      <c r="VDJ35" s="116"/>
      <c r="VDK35" s="116"/>
      <c r="VDL35" s="116"/>
      <c r="VDM35" s="116"/>
      <c r="VDN35" s="116"/>
      <c r="VDO35" s="116"/>
      <c r="VDP35" s="116"/>
      <c r="VDQ35" s="116"/>
      <c r="VDR35" s="116"/>
      <c r="VDS35" s="116"/>
      <c r="VDT35" s="116"/>
      <c r="VDU35" s="116"/>
      <c r="VDV35" s="116"/>
      <c r="VDW35" s="116"/>
      <c r="VDX35" s="116"/>
      <c r="VDY35" s="116"/>
      <c r="VDZ35" s="116"/>
      <c r="VEA35" s="116"/>
      <c r="VEB35" s="116"/>
      <c r="VEC35" s="116"/>
      <c r="VED35" s="116"/>
      <c r="VEE35" s="116"/>
      <c r="VEF35" s="116"/>
      <c r="VEG35" s="116"/>
      <c r="VEH35" s="116"/>
      <c r="VEI35" s="116"/>
      <c r="VEJ35" s="116"/>
      <c r="VEK35" s="116"/>
      <c r="VEL35" s="116"/>
      <c r="VEM35" s="116"/>
      <c r="VEN35" s="116"/>
      <c r="VEO35" s="116"/>
      <c r="VEP35" s="116"/>
      <c r="VEQ35" s="116"/>
      <c r="VER35" s="116"/>
      <c r="VES35" s="116"/>
      <c r="VET35" s="116"/>
      <c r="VEU35" s="116"/>
      <c r="VEV35" s="116"/>
      <c r="VEW35" s="116"/>
      <c r="VEX35" s="116"/>
      <c r="VEY35" s="116"/>
      <c r="VEZ35" s="116"/>
      <c r="VFA35" s="116"/>
      <c r="VFB35" s="116"/>
      <c r="VFC35" s="116"/>
      <c r="VFD35" s="116"/>
      <c r="VFE35" s="116"/>
      <c r="VFF35" s="116"/>
      <c r="VFG35" s="116"/>
      <c r="VFH35" s="116"/>
      <c r="VFI35" s="116"/>
      <c r="VFJ35" s="116"/>
      <c r="VFK35" s="116"/>
      <c r="VFL35" s="116"/>
      <c r="VFM35" s="116"/>
      <c r="VFN35" s="116"/>
      <c r="VFO35" s="116"/>
      <c r="VFP35" s="116"/>
      <c r="VFQ35" s="116"/>
      <c r="VFR35" s="116"/>
      <c r="VFS35" s="116"/>
      <c r="VFT35" s="116"/>
      <c r="VFU35" s="116"/>
      <c r="VFV35" s="116"/>
      <c r="VFW35" s="116"/>
      <c r="VFX35" s="116"/>
      <c r="VFY35" s="116"/>
      <c r="VFZ35" s="116"/>
      <c r="VGA35" s="116"/>
      <c r="VGB35" s="116"/>
      <c r="VGC35" s="116"/>
      <c r="VGD35" s="116"/>
      <c r="VGE35" s="116"/>
      <c r="VGF35" s="116"/>
      <c r="VGG35" s="116"/>
      <c r="VGH35" s="116"/>
      <c r="VGI35" s="116"/>
      <c r="VGJ35" s="116"/>
      <c r="VGK35" s="116"/>
      <c r="VGL35" s="116"/>
      <c r="VGM35" s="116"/>
      <c r="VGN35" s="116"/>
      <c r="VGO35" s="116"/>
      <c r="VGP35" s="116"/>
      <c r="VGQ35" s="116"/>
      <c r="VGR35" s="116"/>
      <c r="VGS35" s="116"/>
      <c r="VGT35" s="116"/>
      <c r="VGU35" s="116"/>
      <c r="VGV35" s="116"/>
      <c r="VGW35" s="116"/>
      <c r="VGX35" s="116"/>
      <c r="VGY35" s="116"/>
      <c r="VGZ35" s="116"/>
      <c r="VHA35" s="116"/>
      <c r="VHB35" s="116"/>
      <c r="VHC35" s="116"/>
      <c r="VHD35" s="116"/>
      <c r="VHE35" s="116"/>
      <c r="VHF35" s="116"/>
      <c r="VHG35" s="116"/>
      <c r="VHH35" s="116"/>
      <c r="VHI35" s="116"/>
      <c r="VHJ35" s="116"/>
      <c r="VHK35" s="116"/>
      <c r="VHL35" s="116"/>
      <c r="VHM35" s="116"/>
      <c r="VHN35" s="116"/>
      <c r="VHO35" s="116"/>
      <c r="VHP35" s="116"/>
      <c r="VHQ35" s="116"/>
      <c r="VHR35" s="116"/>
      <c r="VHS35" s="116"/>
      <c r="VHT35" s="116"/>
      <c r="VHU35" s="116"/>
      <c r="VHV35" s="116"/>
      <c r="VHW35" s="116"/>
      <c r="VHX35" s="116"/>
      <c r="VHY35" s="116"/>
      <c r="VHZ35" s="116"/>
      <c r="VIA35" s="116"/>
      <c r="VIB35" s="116"/>
      <c r="VIC35" s="116"/>
      <c r="VID35" s="116"/>
      <c r="VIE35" s="116"/>
      <c r="VIF35" s="116"/>
      <c r="VIG35" s="116"/>
      <c r="VIH35" s="116"/>
      <c r="VII35" s="116"/>
      <c r="VIJ35" s="116"/>
      <c r="VIK35" s="116"/>
      <c r="VIL35" s="116"/>
      <c r="VIM35" s="116"/>
      <c r="VIN35" s="116"/>
      <c r="VIO35" s="116"/>
      <c r="VIP35" s="116"/>
      <c r="VIQ35" s="116"/>
      <c r="VIR35" s="116"/>
      <c r="VIS35" s="116"/>
      <c r="VIT35" s="116"/>
      <c r="VIU35" s="116"/>
      <c r="VIV35" s="116"/>
      <c r="VIW35" s="116"/>
      <c r="VIX35" s="116"/>
      <c r="VIY35" s="116"/>
      <c r="VIZ35" s="116"/>
      <c r="VJA35" s="116"/>
      <c r="VJB35" s="116"/>
      <c r="VJC35" s="116"/>
      <c r="VJD35" s="116"/>
      <c r="VJE35" s="116"/>
      <c r="VJF35" s="116"/>
      <c r="VJG35" s="116"/>
      <c r="VJH35" s="116"/>
      <c r="VJI35" s="116"/>
      <c r="VJJ35" s="116"/>
      <c r="VJK35" s="116"/>
      <c r="VJL35" s="116"/>
      <c r="VJM35" s="116"/>
      <c r="VJN35" s="116"/>
      <c r="VJO35" s="116"/>
      <c r="VJP35" s="116"/>
      <c r="VJQ35" s="116"/>
      <c r="VJR35" s="116"/>
      <c r="VJS35" s="116"/>
      <c r="VJT35" s="116"/>
      <c r="VJU35" s="116"/>
      <c r="VJV35" s="116"/>
      <c r="VJW35" s="116"/>
      <c r="VJX35" s="116"/>
      <c r="VJY35" s="116"/>
      <c r="VJZ35" s="116"/>
      <c r="VKA35" s="116"/>
      <c r="VKB35" s="116"/>
      <c r="VKC35" s="116"/>
      <c r="VKD35" s="116"/>
      <c r="VKE35" s="116"/>
      <c r="VKF35" s="116"/>
      <c r="VKG35" s="116"/>
      <c r="VKH35" s="116"/>
      <c r="VKI35" s="116"/>
      <c r="VKJ35" s="116"/>
      <c r="VKK35" s="116"/>
      <c r="VKL35" s="116"/>
      <c r="VKM35" s="116"/>
      <c r="VKN35" s="116"/>
      <c r="VKO35" s="116"/>
      <c r="VKP35" s="116"/>
      <c r="VKQ35" s="116"/>
      <c r="VKR35" s="116"/>
      <c r="VKS35" s="116"/>
      <c r="VKT35" s="116"/>
      <c r="VKU35" s="116"/>
      <c r="VKV35" s="116"/>
      <c r="VKW35" s="116"/>
      <c r="VKX35" s="116"/>
      <c r="VKY35" s="116"/>
      <c r="VKZ35" s="116"/>
      <c r="VLA35" s="116"/>
      <c r="VLB35" s="116"/>
      <c r="VLC35" s="116"/>
      <c r="VLD35" s="116"/>
      <c r="VLE35" s="116"/>
      <c r="VLF35" s="116"/>
      <c r="VLG35" s="116"/>
      <c r="VLH35" s="116"/>
      <c r="VLI35" s="116"/>
      <c r="VLJ35" s="116"/>
      <c r="VLK35" s="116"/>
      <c r="VLL35" s="116"/>
      <c r="VLM35" s="116"/>
      <c r="VLN35" s="116"/>
      <c r="VLO35" s="116"/>
      <c r="VLP35" s="116"/>
      <c r="VLQ35" s="116"/>
      <c r="VLR35" s="116"/>
      <c r="VLS35" s="116"/>
      <c r="VLT35" s="116"/>
      <c r="VLU35" s="116"/>
      <c r="VLV35" s="116"/>
      <c r="VLW35" s="116"/>
      <c r="VLX35" s="116"/>
      <c r="VLY35" s="116"/>
      <c r="VLZ35" s="116"/>
      <c r="VMA35" s="116"/>
      <c r="VMB35" s="116"/>
      <c r="VMC35" s="116"/>
      <c r="VMD35" s="116"/>
      <c r="VME35" s="116"/>
      <c r="VMF35" s="116"/>
      <c r="VMG35" s="116"/>
      <c r="VMH35" s="116"/>
      <c r="VMI35" s="116"/>
      <c r="VMJ35" s="116"/>
      <c r="VMK35" s="116"/>
      <c r="VML35" s="116"/>
      <c r="VMM35" s="116"/>
      <c r="VMN35" s="116"/>
      <c r="VMO35" s="116"/>
      <c r="VMP35" s="116"/>
      <c r="VMQ35" s="116"/>
      <c r="VMR35" s="116"/>
      <c r="VMS35" s="116"/>
      <c r="VMT35" s="116"/>
      <c r="VMU35" s="116"/>
      <c r="VMV35" s="116"/>
      <c r="VMW35" s="116"/>
      <c r="VMX35" s="116"/>
      <c r="VMY35" s="116"/>
      <c r="VMZ35" s="116"/>
      <c r="VNA35" s="116"/>
      <c r="VNB35" s="116"/>
      <c r="VNC35" s="116"/>
      <c r="VND35" s="116"/>
      <c r="VNE35" s="116"/>
      <c r="VNF35" s="116"/>
      <c r="VNG35" s="116"/>
      <c r="VNH35" s="116"/>
      <c r="VNI35" s="116"/>
      <c r="VNJ35" s="116"/>
      <c r="VNK35" s="116"/>
      <c r="VNL35" s="116"/>
      <c r="VNM35" s="116"/>
      <c r="VNN35" s="116"/>
      <c r="VNO35" s="116"/>
      <c r="VNP35" s="116"/>
      <c r="VNQ35" s="116"/>
      <c r="VNR35" s="116"/>
      <c r="VNS35" s="116"/>
      <c r="VNT35" s="116"/>
      <c r="VNU35" s="116"/>
      <c r="VNV35" s="116"/>
      <c r="VNW35" s="116"/>
      <c r="VNX35" s="116"/>
      <c r="VNY35" s="116"/>
      <c r="VNZ35" s="116"/>
      <c r="VOA35" s="116"/>
      <c r="VOB35" s="116"/>
      <c r="VOC35" s="116"/>
      <c r="VOD35" s="116"/>
      <c r="VOE35" s="116"/>
      <c r="VOF35" s="116"/>
      <c r="VOG35" s="116"/>
      <c r="VOH35" s="116"/>
      <c r="VOI35" s="116"/>
      <c r="VOJ35" s="116"/>
      <c r="VOK35" s="116"/>
      <c r="VOL35" s="116"/>
      <c r="VOM35" s="116"/>
      <c r="VON35" s="116"/>
      <c r="VOO35" s="116"/>
      <c r="VOP35" s="116"/>
      <c r="VOQ35" s="116"/>
      <c r="VOR35" s="116"/>
      <c r="VOS35" s="116"/>
      <c r="VOT35" s="116"/>
      <c r="VOU35" s="116"/>
      <c r="VOV35" s="116"/>
      <c r="VOW35" s="116"/>
      <c r="VOX35" s="116"/>
      <c r="VOY35" s="116"/>
      <c r="VOZ35" s="116"/>
      <c r="VPA35" s="116"/>
      <c r="VPB35" s="116"/>
      <c r="VPC35" s="116"/>
      <c r="VPD35" s="116"/>
      <c r="VPE35" s="116"/>
      <c r="VPF35" s="116"/>
      <c r="VPG35" s="116"/>
      <c r="VPH35" s="116"/>
      <c r="VPI35" s="116"/>
      <c r="VPJ35" s="116"/>
      <c r="VPK35" s="116"/>
      <c r="VPL35" s="116"/>
      <c r="VPM35" s="116"/>
      <c r="VPN35" s="116"/>
      <c r="VPO35" s="116"/>
      <c r="VPP35" s="116"/>
      <c r="VPQ35" s="116"/>
      <c r="VPR35" s="116"/>
      <c r="VPS35" s="116"/>
      <c r="VPT35" s="116"/>
      <c r="VPU35" s="116"/>
      <c r="VPV35" s="116"/>
      <c r="VPW35" s="116"/>
      <c r="VPX35" s="116"/>
      <c r="VPY35" s="116"/>
      <c r="VPZ35" s="116"/>
      <c r="VQA35" s="116"/>
      <c r="VQB35" s="116"/>
      <c r="VQC35" s="116"/>
      <c r="VQD35" s="116"/>
      <c r="VQE35" s="116"/>
      <c r="VQF35" s="116"/>
      <c r="VQG35" s="116"/>
      <c r="VQH35" s="116"/>
      <c r="VQI35" s="116"/>
      <c r="VQJ35" s="116"/>
      <c r="VQK35" s="116"/>
      <c r="VQL35" s="116"/>
      <c r="VQM35" s="116"/>
      <c r="VQN35" s="116"/>
      <c r="VQO35" s="116"/>
      <c r="VQP35" s="116"/>
      <c r="VQQ35" s="116"/>
      <c r="VQR35" s="116"/>
      <c r="VQS35" s="116"/>
      <c r="VQT35" s="116"/>
      <c r="VQU35" s="116"/>
      <c r="VQV35" s="116"/>
      <c r="VQW35" s="116"/>
      <c r="VQX35" s="116"/>
      <c r="VQY35" s="116"/>
      <c r="VQZ35" s="116"/>
      <c r="VRA35" s="116"/>
      <c r="VRB35" s="116"/>
      <c r="VRC35" s="116"/>
      <c r="VRD35" s="116"/>
      <c r="VRE35" s="116"/>
      <c r="VRF35" s="116"/>
      <c r="VRG35" s="116"/>
      <c r="VRH35" s="116"/>
      <c r="VRI35" s="116"/>
      <c r="VRJ35" s="116"/>
      <c r="VRK35" s="116"/>
      <c r="VRL35" s="116"/>
      <c r="VRM35" s="116"/>
      <c r="VRN35" s="116"/>
      <c r="VRO35" s="116"/>
      <c r="VRP35" s="116"/>
      <c r="VRQ35" s="116"/>
      <c r="VRR35" s="116"/>
      <c r="VRS35" s="116"/>
      <c r="VRT35" s="116"/>
      <c r="VRU35" s="116"/>
      <c r="VRV35" s="116"/>
      <c r="VRW35" s="116"/>
      <c r="VRX35" s="116"/>
      <c r="VRY35" s="116"/>
      <c r="VRZ35" s="116"/>
      <c r="VSA35" s="116"/>
      <c r="VSB35" s="116"/>
      <c r="VSC35" s="116"/>
      <c r="VSD35" s="116"/>
      <c r="VSE35" s="116"/>
      <c r="VSF35" s="116"/>
      <c r="VSG35" s="116"/>
      <c r="VSH35" s="116"/>
      <c r="VSI35" s="116"/>
      <c r="VSJ35" s="116"/>
      <c r="VSK35" s="116"/>
      <c r="VSL35" s="116"/>
      <c r="VSM35" s="116"/>
      <c r="VSN35" s="116"/>
      <c r="VSO35" s="116"/>
      <c r="VSP35" s="116"/>
      <c r="VSQ35" s="116"/>
      <c r="VSR35" s="116"/>
      <c r="VSS35" s="116"/>
      <c r="VST35" s="116"/>
      <c r="VSU35" s="116"/>
      <c r="VSV35" s="116"/>
      <c r="VSW35" s="116"/>
      <c r="VSX35" s="116"/>
      <c r="VSY35" s="116"/>
      <c r="VSZ35" s="116"/>
      <c r="VTA35" s="116"/>
      <c r="VTB35" s="116"/>
      <c r="VTC35" s="116"/>
      <c r="VTD35" s="116"/>
      <c r="VTE35" s="116"/>
      <c r="VTF35" s="116"/>
      <c r="VTG35" s="116"/>
      <c r="VTH35" s="116"/>
      <c r="VTI35" s="116"/>
      <c r="VTJ35" s="116"/>
      <c r="VTK35" s="116"/>
      <c r="VTL35" s="116"/>
      <c r="VTM35" s="116"/>
      <c r="VTN35" s="116"/>
      <c r="VTO35" s="116"/>
      <c r="VTP35" s="116"/>
      <c r="VTQ35" s="116"/>
      <c r="VTR35" s="116"/>
      <c r="VTS35" s="116"/>
      <c r="VTT35" s="116"/>
      <c r="VTU35" s="116"/>
      <c r="VTV35" s="116"/>
      <c r="VTW35" s="116"/>
      <c r="VTX35" s="116"/>
      <c r="VTY35" s="116"/>
      <c r="VTZ35" s="116"/>
      <c r="VUA35" s="116"/>
      <c r="VUB35" s="116"/>
      <c r="VUC35" s="116"/>
      <c r="VUD35" s="116"/>
      <c r="VUE35" s="116"/>
      <c r="VUF35" s="116"/>
      <c r="VUG35" s="116"/>
      <c r="VUH35" s="116"/>
      <c r="VUI35" s="116"/>
      <c r="VUJ35" s="116"/>
      <c r="VUK35" s="116"/>
      <c r="VUL35" s="116"/>
      <c r="VUM35" s="116"/>
      <c r="VUN35" s="116"/>
      <c r="VUO35" s="116"/>
      <c r="VUP35" s="116"/>
      <c r="VUQ35" s="116"/>
      <c r="VUR35" s="116"/>
      <c r="VUS35" s="116"/>
      <c r="VUT35" s="116"/>
      <c r="VUU35" s="116"/>
      <c r="VUV35" s="116"/>
      <c r="VUW35" s="116"/>
      <c r="VUX35" s="116"/>
      <c r="VUY35" s="116"/>
      <c r="VUZ35" s="116"/>
      <c r="VVA35" s="116"/>
      <c r="VVB35" s="116"/>
      <c r="VVC35" s="116"/>
      <c r="VVD35" s="116"/>
      <c r="VVE35" s="116"/>
      <c r="VVF35" s="116"/>
      <c r="VVG35" s="116"/>
      <c r="VVH35" s="116"/>
      <c r="VVI35" s="116"/>
      <c r="VVJ35" s="116"/>
      <c r="VVK35" s="116"/>
      <c r="VVL35" s="116"/>
      <c r="VVM35" s="116"/>
      <c r="VVN35" s="116"/>
      <c r="VVO35" s="116"/>
      <c r="VVP35" s="116"/>
      <c r="VVQ35" s="116"/>
      <c r="VVR35" s="116"/>
      <c r="VVS35" s="116"/>
      <c r="VVT35" s="116"/>
      <c r="VVU35" s="116"/>
      <c r="VVV35" s="116"/>
      <c r="VVW35" s="116"/>
      <c r="VVX35" s="116"/>
      <c r="VVY35" s="116"/>
      <c r="VVZ35" s="116"/>
      <c r="VWA35" s="116"/>
      <c r="VWB35" s="116"/>
      <c r="VWC35" s="116"/>
      <c r="VWD35" s="116"/>
      <c r="VWE35" s="116"/>
      <c r="VWF35" s="116"/>
      <c r="VWG35" s="116"/>
      <c r="VWH35" s="116"/>
      <c r="VWI35" s="116"/>
      <c r="VWJ35" s="116"/>
      <c r="VWK35" s="116"/>
      <c r="VWL35" s="116"/>
      <c r="VWM35" s="116"/>
      <c r="VWN35" s="116"/>
      <c r="VWO35" s="116"/>
      <c r="VWP35" s="116"/>
      <c r="VWQ35" s="116"/>
      <c r="VWR35" s="116"/>
      <c r="VWS35" s="116"/>
      <c r="VWT35" s="116"/>
      <c r="VWU35" s="116"/>
      <c r="VWV35" s="116"/>
      <c r="VWW35" s="116"/>
      <c r="VWX35" s="116"/>
      <c r="VWY35" s="116"/>
      <c r="VWZ35" s="116"/>
      <c r="VXA35" s="116"/>
      <c r="VXB35" s="116"/>
      <c r="VXC35" s="116"/>
      <c r="VXD35" s="116"/>
      <c r="VXE35" s="116"/>
      <c r="VXF35" s="116"/>
      <c r="VXG35" s="116"/>
      <c r="VXH35" s="116"/>
      <c r="VXI35" s="116"/>
      <c r="VXJ35" s="116"/>
      <c r="VXK35" s="116"/>
      <c r="VXL35" s="116"/>
      <c r="VXM35" s="116"/>
      <c r="VXN35" s="116"/>
      <c r="VXO35" s="116"/>
      <c r="VXP35" s="116"/>
      <c r="VXQ35" s="116"/>
      <c r="VXR35" s="116"/>
      <c r="VXS35" s="116"/>
      <c r="VXT35" s="116"/>
      <c r="VXU35" s="116"/>
      <c r="VXV35" s="116"/>
      <c r="VXW35" s="116"/>
      <c r="VXX35" s="116"/>
      <c r="VXY35" s="116"/>
      <c r="VXZ35" s="116"/>
      <c r="VYA35" s="116"/>
      <c r="VYB35" s="116"/>
      <c r="VYC35" s="116"/>
      <c r="VYD35" s="116"/>
      <c r="VYE35" s="116"/>
      <c r="VYF35" s="116"/>
      <c r="VYG35" s="116"/>
      <c r="VYH35" s="116"/>
      <c r="VYI35" s="116"/>
      <c r="VYJ35" s="116"/>
      <c r="VYK35" s="116"/>
      <c r="VYL35" s="116"/>
      <c r="VYM35" s="116"/>
      <c r="VYN35" s="116"/>
      <c r="VYO35" s="116"/>
      <c r="VYP35" s="116"/>
      <c r="VYQ35" s="116"/>
      <c r="VYR35" s="116"/>
      <c r="VYS35" s="116"/>
      <c r="VYT35" s="116"/>
      <c r="VYU35" s="116"/>
      <c r="VYV35" s="116"/>
      <c r="VYW35" s="116"/>
      <c r="VYX35" s="116"/>
      <c r="VYY35" s="116"/>
      <c r="VYZ35" s="116"/>
      <c r="VZA35" s="116"/>
      <c r="VZB35" s="116"/>
      <c r="VZC35" s="116"/>
      <c r="VZD35" s="116"/>
      <c r="VZE35" s="116"/>
      <c r="VZF35" s="116"/>
      <c r="VZG35" s="116"/>
      <c r="VZH35" s="116"/>
      <c r="VZI35" s="116"/>
      <c r="VZJ35" s="116"/>
      <c r="VZK35" s="116"/>
      <c r="VZL35" s="116"/>
      <c r="VZM35" s="116"/>
      <c r="VZN35" s="116"/>
      <c r="VZO35" s="116"/>
      <c r="VZP35" s="116"/>
      <c r="VZQ35" s="116"/>
      <c r="VZR35" s="116"/>
      <c r="VZS35" s="116"/>
      <c r="VZT35" s="116"/>
      <c r="VZU35" s="116"/>
      <c r="VZV35" s="116"/>
      <c r="VZW35" s="116"/>
      <c r="VZX35" s="116"/>
      <c r="VZY35" s="116"/>
      <c r="VZZ35" s="116"/>
      <c r="WAA35" s="116"/>
      <c r="WAB35" s="116"/>
      <c r="WAC35" s="116"/>
      <c r="WAD35" s="116"/>
      <c r="WAE35" s="116"/>
      <c r="WAF35" s="116"/>
      <c r="WAG35" s="116"/>
      <c r="WAH35" s="116"/>
      <c r="WAI35" s="116"/>
      <c r="WAJ35" s="116"/>
      <c r="WAK35" s="116"/>
      <c r="WAL35" s="116"/>
      <c r="WAM35" s="116"/>
      <c r="WAN35" s="116"/>
      <c r="WAO35" s="116"/>
      <c r="WAP35" s="116"/>
      <c r="WAQ35" s="116"/>
      <c r="WAR35" s="116"/>
      <c r="WAS35" s="116"/>
      <c r="WAT35" s="116"/>
      <c r="WAU35" s="116"/>
      <c r="WAV35" s="116"/>
      <c r="WAW35" s="116"/>
      <c r="WAX35" s="116"/>
      <c r="WAY35" s="116"/>
      <c r="WAZ35" s="116"/>
      <c r="WBA35" s="116"/>
      <c r="WBB35" s="116"/>
      <c r="WBC35" s="116"/>
      <c r="WBD35" s="116"/>
      <c r="WBE35" s="116"/>
      <c r="WBF35" s="116"/>
      <c r="WBG35" s="116"/>
      <c r="WBH35" s="116"/>
      <c r="WBI35" s="116"/>
      <c r="WBJ35" s="116"/>
      <c r="WBK35" s="116"/>
      <c r="WBL35" s="116"/>
      <c r="WBM35" s="116"/>
      <c r="WBN35" s="116"/>
      <c r="WBO35" s="116"/>
      <c r="WBP35" s="116"/>
      <c r="WBQ35" s="116"/>
      <c r="WBR35" s="116"/>
      <c r="WBS35" s="116"/>
      <c r="WBT35" s="116"/>
      <c r="WBU35" s="116"/>
      <c r="WBV35" s="116"/>
      <c r="WBW35" s="116"/>
      <c r="WBX35" s="116"/>
      <c r="WBY35" s="116"/>
      <c r="WBZ35" s="116"/>
      <c r="WCA35" s="116"/>
      <c r="WCB35" s="116"/>
      <c r="WCC35" s="116"/>
      <c r="WCD35" s="116"/>
      <c r="WCE35" s="116"/>
      <c r="WCF35" s="116"/>
      <c r="WCG35" s="116"/>
      <c r="WCH35" s="116"/>
      <c r="WCI35" s="116"/>
      <c r="WCJ35" s="116"/>
      <c r="WCK35" s="116"/>
      <c r="WCL35" s="116"/>
      <c r="WCM35" s="116"/>
      <c r="WCN35" s="116"/>
      <c r="WCO35" s="116"/>
      <c r="WCP35" s="116"/>
      <c r="WCQ35" s="116"/>
      <c r="WCR35" s="116"/>
      <c r="WCS35" s="116"/>
      <c r="WCT35" s="116"/>
      <c r="WCU35" s="116"/>
      <c r="WCV35" s="116"/>
      <c r="WCW35" s="116"/>
      <c r="WCX35" s="116"/>
      <c r="WCY35" s="116"/>
      <c r="WCZ35" s="116"/>
      <c r="WDA35" s="116"/>
      <c r="WDB35" s="116"/>
      <c r="WDC35" s="116"/>
      <c r="WDD35" s="116"/>
      <c r="WDE35" s="116"/>
      <c r="WDF35" s="116"/>
      <c r="WDG35" s="116"/>
      <c r="WDH35" s="116"/>
      <c r="WDI35" s="116"/>
      <c r="WDJ35" s="116"/>
      <c r="WDK35" s="116"/>
      <c r="WDL35" s="116"/>
      <c r="WDM35" s="116"/>
      <c r="WDN35" s="116"/>
      <c r="WDO35" s="116"/>
      <c r="WDP35" s="116"/>
      <c r="WDQ35" s="116"/>
      <c r="WDR35" s="116"/>
      <c r="WDS35" s="116"/>
      <c r="WDT35" s="116"/>
      <c r="WDU35" s="116"/>
      <c r="WDV35" s="116"/>
      <c r="WDW35" s="116"/>
      <c r="WDX35" s="116"/>
      <c r="WDY35" s="116"/>
      <c r="WDZ35" s="116"/>
      <c r="WEA35" s="116"/>
      <c r="WEB35" s="116"/>
      <c r="WEC35" s="116"/>
      <c r="WED35" s="116"/>
      <c r="WEE35" s="116"/>
      <c r="WEF35" s="116"/>
      <c r="WEG35" s="116"/>
      <c r="WEH35" s="116"/>
      <c r="WEI35" s="116"/>
      <c r="WEJ35" s="116"/>
      <c r="WEK35" s="116"/>
      <c r="WEL35" s="116"/>
      <c r="WEM35" s="116"/>
      <c r="WEN35" s="116"/>
      <c r="WEO35" s="116"/>
      <c r="WEP35" s="116"/>
      <c r="WEQ35" s="116"/>
      <c r="WER35" s="116"/>
      <c r="WES35" s="116"/>
      <c r="WET35" s="116"/>
      <c r="WEU35" s="116"/>
      <c r="WEV35" s="116"/>
      <c r="WEW35" s="116"/>
      <c r="WEX35" s="116"/>
      <c r="WEY35" s="116"/>
      <c r="WEZ35" s="116"/>
      <c r="WFA35" s="116"/>
      <c r="WFB35" s="116"/>
      <c r="WFC35" s="116"/>
      <c r="WFD35" s="116"/>
      <c r="WFE35" s="116"/>
      <c r="WFF35" s="116"/>
      <c r="WFG35" s="116"/>
      <c r="WFH35" s="116"/>
      <c r="WFI35" s="116"/>
      <c r="WFJ35" s="116"/>
      <c r="WFK35" s="116"/>
      <c r="WFL35" s="116"/>
      <c r="WFM35" s="116"/>
      <c r="WFN35" s="116"/>
      <c r="WFO35" s="116"/>
      <c r="WFP35" s="116"/>
      <c r="WFQ35" s="116"/>
      <c r="WFR35" s="116"/>
      <c r="WFS35" s="116"/>
      <c r="WFT35" s="116"/>
      <c r="WFU35" s="116"/>
      <c r="WFV35" s="116"/>
      <c r="WFW35" s="116"/>
      <c r="WFX35" s="116"/>
      <c r="WFY35" s="116"/>
      <c r="WFZ35" s="116"/>
      <c r="WGA35" s="116"/>
      <c r="WGB35" s="116"/>
      <c r="WGC35" s="116"/>
      <c r="WGD35" s="116"/>
      <c r="WGE35" s="116"/>
      <c r="WGF35" s="116"/>
      <c r="WGG35" s="116"/>
      <c r="WGH35" s="116"/>
      <c r="WGI35" s="116"/>
      <c r="WGJ35" s="116"/>
      <c r="WGK35" s="116"/>
      <c r="WGL35" s="116"/>
      <c r="WGM35" s="116"/>
      <c r="WGN35" s="116"/>
      <c r="WGO35" s="116"/>
      <c r="WGP35" s="116"/>
      <c r="WGQ35" s="116"/>
      <c r="WGR35" s="116"/>
      <c r="WGS35" s="116"/>
      <c r="WGT35" s="116"/>
      <c r="WGU35" s="116"/>
      <c r="WGV35" s="116"/>
      <c r="WGW35" s="116"/>
      <c r="WGX35" s="116"/>
      <c r="WGY35" s="116"/>
      <c r="WGZ35" s="116"/>
      <c r="WHA35" s="116"/>
      <c r="WHB35" s="116"/>
      <c r="WHC35" s="116"/>
      <c r="WHD35" s="116"/>
      <c r="WHE35" s="116"/>
      <c r="WHF35" s="116"/>
      <c r="WHG35" s="116"/>
      <c r="WHH35" s="116"/>
      <c r="WHI35" s="116"/>
      <c r="WHJ35" s="116"/>
      <c r="WHK35" s="116"/>
      <c r="WHL35" s="116"/>
      <c r="WHM35" s="116"/>
      <c r="WHN35" s="116"/>
      <c r="WHO35" s="116"/>
      <c r="WHP35" s="116"/>
      <c r="WHQ35" s="116"/>
      <c r="WHR35" s="116"/>
      <c r="WHS35" s="116"/>
      <c r="WHT35" s="116"/>
      <c r="WHU35" s="116"/>
      <c r="WHV35" s="116"/>
      <c r="WHW35" s="116"/>
      <c r="WHX35" s="116"/>
      <c r="WHY35" s="116"/>
      <c r="WHZ35" s="116"/>
      <c r="WIA35" s="116"/>
      <c r="WIB35" s="116"/>
      <c r="WIC35" s="116"/>
      <c r="WID35" s="116"/>
      <c r="WIE35" s="116"/>
      <c r="WIF35" s="116"/>
      <c r="WIG35" s="116"/>
      <c r="WIH35" s="116"/>
      <c r="WII35" s="116"/>
      <c r="WIJ35" s="116"/>
      <c r="WIK35" s="116"/>
      <c r="WIL35" s="116"/>
      <c r="WIM35" s="116"/>
      <c r="WIN35" s="116"/>
      <c r="WIO35" s="116"/>
      <c r="WIP35" s="116"/>
      <c r="WIQ35" s="116"/>
      <c r="WIR35" s="116"/>
      <c r="WIS35" s="116"/>
      <c r="WIT35" s="116"/>
      <c r="WIU35" s="116"/>
      <c r="WIV35" s="116"/>
      <c r="WIW35" s="116"/>
      <c r="WIX35" s="116"/>
      <c r="WIY35" s="116"/>
      <c r="WIZ35" s="116"/>
      <c r="WJA35" s="116"/>
      <c r="WJB35" s="116"/>
      <c r="WJC35" s="116"/>
      <c r="WJD35" s="116"/>
      <c r="WJE35" s="116"/>
      <c r="WJF35" s="116"/>
      <c r="WJG35" s="116"/>
      <c r="WJH35" s="116"/>
      <c r="WJI35" s="116"/>
      <c r="WJJ35" s="116"/>
      <c r="WJK35" s="116"/>
      <c r="WJL35" s="116"/>
      <c r="WJM35" s="116"/>
      <c r="WJN35" s="116"/>
      <c r="WJO35" s="116"/>
      <c r="WJP35" s="116"/>
      <c r="WJQ35" s="116"/>
      <c r="WJR35" s="116"/>
      <c r="WJS35" s="116"/>
      <c r="WJT35" s="116"/>
      <c r="WJU35" s="116"/>
      <c r="WJV35" s="116"/>
      <c r="WJW35" s="116"/>
      <c r="WJX35" s="116"/>
      <c r="WJY35" s="116"/>
      <c r="WJZ35" s="116"/>
      <c r="WKA35" s="116"/>
      <c r="WKB35" s="116"/>
      <c r="WKC35" s="116"/>
      <c r="WKD35" s="116"/>
      <c r="WKE35" s="116"/>
      <c r="WKF35" s="116"/>
      <c r="WKG35" s="116"/>
      <c r="WKH35" s="116"/>
      <c r="WKI35" s="116"/>
      <c r="WKJ35" s="116"/>
      <c r="WKK35" s="116"/>
      <c r="WKL35" s="116"/>
      <c r="WKM35" s="116"/>
      <c r="WKN35" s="116"/>
      <c r="WKO35" s="116"/>
      <c r="WKP35" s="116"/>
      <c r="WKQ35" s="116"/>
      <c r="WKR35" s="116"/>
      <c r="WKS35" s="116"/>
      <c r="WKT35" s="116"/>
      <c r="WKU35" s="116"/>
      <c r="WKV35" s="116"/>
      <c r="WKW35" s="116"/>
      <c r="WKX35" s="116"/>
      <c r="WKY35" s="116"/>
      <c r="WKZ35" s="116"/>
      <c r="WLA35" s="116"/>
      <c r="WLB35" s="116"/>
      <c r="WLC35" s="116"/>
      <c r="WLD35" s="116"/>
      <c r="WLE35" s="116"/>
      <c r="WLF35" s="116"/>
      <c r="WLG35" s="116"/>
      <c r="WLH35" s="116"/>
      <c r="WLI35" s="116"/>
      <c r="WLJ35" s="116"/>
      <c r="WLK35" s="116"/>
      <c r="WLL35" s="116"/>
      <c r="WLM35" s="116"/>
      <c r="WLN35" s="116"/>
      <c r="WLO35" s="116"/>
      <c r="WLP35" s="116"/>
      <c r="WLQ35" s="116"/>
      <c r="WLR35" s="116"/>
      <c r="WLS35" s="116"/>
      <c r="WLT35" s="116"/>
      <c r="WLU35" s="116"/>
      <c r="WLV35" s="116"/>
      <c r="WLW35" s="116"/>
      <c r="WLX35" s="116"/>
      <c r="WLY35" s="116"/>
      <c r="WLZ35" s="116"/>
      <c r="WMA35" s="116"/>
      <c r="WMB35" s="116"/>
      <c r="WMC35" s="116"/>
      <c r="WMD35" s="116"/>
      <c r="WME35" s="116"/>
      <c r="WMF35" s="116"/>
      <c r="WMG35" s="116"/>
      <c r="WMH35" s="116"/>
      <c r="WMI35" s="116"/>
      <c r="WMJ35" s="116"/>
      <c r="WMK35" s="116"/>
      <c r="WML35" s="116"/>
      <c r="WMM35" s="116"/>
      <c r="WMN35" s="116"/>
      <c r="WMO35" s="116"/>
      <c r="WMP35" s="116"/>
      <c r="WMQ35" s="116"/>
      <c r="WMR35" s="116"/>
      <c r="WMS35" s="116"/>
      <c r="WMT35" s="116"/>
      <c r="WMU35" s="116"/>
      <c r="WMV35" s="116"/>
      <c r="WMW35" s="116"/>
      <c r="WMX35" s="116"/>
      <c r="WMY35" s="116"/>
      <c r="WMZ35" s="116"/>
      <c r="WNA35" s="116"/>
      <c r="WNB35" s="116"/>
      <c r="WNC35" s="116"/>
      <c r="WND35" s="116"/>
      <c r="WNE35" s="116"/>
      <c r="WNF35" s="116"/>
      <c r="WNG35" s="116"/>
      <c r="WNH35" s="116"/>
      <c r="WNI35" s="116"/>
      <c r="WNJ35" s="116"/>
      <c r="WNK35" s="116"/>
      <c r="WNL35" s="116"/>
      <c r="WNM35" s="116"/>
      <c r="WNN35" s="116"/>
      <c r="WNO35" s="116"/>
      <c r="WNP35" s="116"/>
      <c r="WNQ35" s="116"/>
      <c r="WNR35" s="116"/>
      <c r="WNS35" s="116"/>
      <c r="WNT35" s="116"/>
      <c r="WNU35" s="116"/>
      <c r="WNV35" s="116"/>
      <c r="WNW35" s="116"/>
      <c r="WNX35" s="116"/>
      <c r="WNY35" s="116"/>
      <c r="WNZ35" s="116"/>
      <c r="WOA35" s="116"/>
      <c r="WOB35" s="116"/>
      <c r="WOC35" s="116"/>
      <c r="WOD35" s="116"/>
      <c r="WOE35" s="116"/>
      <c r="WOF35" s="116"/>
      <c r="WOG35" s="116"/>
      <c r="WOH35" s="116"/>
      <c r="WOI35" s="116"/>
      <c r="WOJ35" s="116"/>
      <c r="WOK35" s="116"/>
      <c r="WOL35" s="116"/>
      <c r="WOM35" s="116"/>
      <c r="WON35" s="116"/>
      <c r="WOO35" s="116"/>
      <c r="WOP35" s="116"/>
      <c r="WOQ35" s="116"/>
      <c r="WOR35" s="116"/>
      <c r="WOS35" s="116"/>
      <c r="WOT35" s="116"/>
      <c r="WOU35" s="116"/>
      <c r="WOV35" s="116"/>
      <c r="WOW35" s="116"/>
      <c r="WOX35" s="116"/>
      <c r="WOY35" s="116"/>
      <c r="WOZ35" s="116"/>
      <c r="WPA35" s="116"/>
      <c r="WPB35" s="116"/>
      <c r="WPC35" s="116"/>
      <c r="WPD35" s="116"/>
      <c r="WPE35" s="116"/>
      <c r="WPF35" s="116"/>
      <c r="WPG35" s="116"/>
      <c r="WPH35" s="116"/>
      <c r="WPI35" s="116"/>
      <c r="WPJ35" s="116"/>
      <c r="WPK35" s="116"/>
      <c r="WPL35" s="116"/>
      <c r="WPM35" s="116"/>
      <c r="WPN35" s="116"/>
      <c r="WPO35" s="116"/>
      <c r="WPP35" s="116"/>
      <c r="WPQ35" s="116"/>
      <c r="WPR35" s="116"/>
      <c r="WPS35" s="116"/>
      <c r="WPT35" s="116"/>
      <c r="WPU35" s="116"/>
      <c r="WPV35" s="116"/>
      <c r="WPW35" s="116"/>
      <c r="WPX35" s="116"/>
      <c r="WPY35" s="116"/>
      <c r="WPZ35" s="116"/>
      <c r="WQA35" s="116"/>
      <c r="WQB35" s="116"/>
      <c r="WQC35" s="116"/>
      <c r="WQD35" s="116"/>
      <c r="WQE35" s="116"/>
      <c r="WQF35" s="116"/>
      <c r="WQG35" s="116"/>
      <c r="WQH35" s="116"/>
      <c r="WQI35" s="116"/>
      <c r="WQJ35" s="116"/>
      <c r="WQK35" s="116"/>
      <c r="WQL35" s="116"/>
      <c r="WQM35" s="116"/>
      <c r="WQN35" s="116"/>
      <c r="WQO35" s="116"/>
      <c r="WQP35" s="116"/>
      <c r="WQQ35" s="116"/>
      <c r="WQR35" s="116"/>
      <c r="WQS35" s="116"/>
      <c r="WQT35" s="116"/>
      <c r="WQU35" s="116"/>
      <c r="WQV35" s="116"/>
      <c r="WQW35" s="116"/>
      <c r="WQX35" s="116"/>
      <c r="WQY35" s="116"/>
      <c r="WQZ35" s="116"/>
      <c r="WRA35" s="116"/>
      <c r="WRB35" s="116"/>
      <c r="WRC35" s="116"/>
      <c r="WRD35" s="116"/>
      <c r="WRE35" s="116"/>
      <c r="WRF35" s="116"/>
      <c r="WRG35" s="116"/>
      <c r="WRH35" s="116"/>
      <c r="WRI35" s="116"/>
      <c r="WRJ35" s="116"/>
      <c r="WRK35" s="116"/>
      <c r="WRL35" s="116"/>
      <c r="WRM35" s="116"/>
      <c r="WRN35" s="116"/>
      <c r="WRO35" s="116"/>
      <c r="WRP35" s="116"/>
      <c r="WRQ35" s="116"/>
      <c r="WRR35" s="116"/>
      <c r="WRS35" s="116"/>
      <c r="WRT35" s="116"/>
      <c r="WRU35" s="116"/>
      <c r="WRV35" s="116"/>
      <c r="WRW35" s="116"/>
      <c r="WRX35" s="116"/>
      <c r="WRY35" s="116"/>
      <c r="WRZ35" s="116"/>
      <c r="WSA35" s="116"/>
      <c r="WSB35" s="116"/>
      <c r="WSC35" s="116"/>
      <c r="WSD35" s="116"/>
      <c r="WSE35" s="116"/>
      <c r="WSF35" s="116"/>
      <c r="WSG35" s="116"/>
      <c r="WSH35" s="116"/>
      <c r="WSI35" s="116"/>
      <c r="WSJ35" s="116"/>
      <c r="WSK35" s="116"/>
      <c r="WSL35" s="116"/>
      <c r="WSM35" s="116"/>
      <c r="WSN35" s="116"/>
      <c r="WSO35" s="116"/>
      <c r="WSP35" s="116"/>
      <c r="WSQ35" s="116"/>
      <c r="WSR35" s="116"/>
      <c r="WSS35" s="116"/>
      <c r="WST35" s="116"/>
      <c r="WSU35" s="116"/>
      <c r="WSV35" s="116"/>
      <c r="WSW35" s="116"/>
      <c r="WSX35" s="116"/>
      <c r="WSY35" s="116"/>
      <c r="WSZ35" s="116"/>
      <c r="WTA35" s="116"/>
      <c r="WTB35" s="116"/>
      <c r="WTC35" s="116"/>
      <c r="WTD35" s="116"/>
      <c r="WTE35" s="116"/>
      <c r="WTF35" s="116"/>
      <c r="WTG35" s="116"/>
      <c r="WTH35" s="116"/>
      <c r="WTI35" s="116"/>
      <c r="WTJ35" s="116"/>
      <c r="WTK35" s="116"/>
      <c r="WTL35" s="116"/>
      <c r="WTM35" s="116"/>
      <c r="WTN35" s="116"/>
      <c r="WTO35" s="116"/>
      <c r="WTP35" s="116"/>
      <c r="WTQ35" s="116"/>
      <c r="WTR35" s="116"/>
      <c r="WTS35" s="116"/>
      <c r="WTT35" s="116"/>
      <c r="WTU35" s="116"/>
      <c r="WTV35" s="116"/>
      <c r="WTW35" s="116"/>
      <c r="WTX35" s="116"/>
      <c r="WTY35" s="116"/>
      <c r="WTZ35" s="116"/>
      <c r="WUA35" s="116"/>
      <c r="WUB35" s="116"/>
      <c r="WUC35" s="116"/>
      <c r="WUD35" s="116"/>
      <c r="WUE35" s="116"/>
      <c r="WUF35" s="116"/>
      <c r="WUG35" s="116"/>
      <c r="WUH35" s="116"/>
      <c r="WUI35" s="116"/>
      <c r="WUJ35" s="116"/>
      <c r="WUK35" s="116"/>
      <c r="WUL35" s="116"/>
      <c r="WUM35" s="116"/>
      <c r="WUN35" s="116"/>
      <c r="WUO35" s="116"/>
      <c r="WUP35" s="116"/>
      <c r="WUQ35" s="116"/>
      <c r="WUR35" s="116"/>
      <c r="WUS35" s="116"/>
      <c r="WUT35" s="116"/>
      <c r="WUU35" s="116"/>
      <c r="WUV35" s="116"/>
      <c r="WUW35" s="116"/>
      <c r="WUX35" s="116"/>
      <c r="WUY35" s="116"/>
      <c r="WUZ35" s="116"/>
      <c r="WVA35" s="116"/>
      <c r="WVB35" s="116"/>
      <c r="WVC35" s="116"/>
      <c r="WVD35" s="116"/>
      <c r="WVE35" s="116"/>
      <c r="WVF35" s="116"/>
      <c r="WVG35" s="116"/>
      <c r="WVH35" s="116"/>
      <c r="WVI35" s="116"/>
      <c r="WVJ35" s="116"/>
      <c r="WVK35" s="116"/>
      <c r="WVL35" s="116"/>
      <c r="WVM35" s="116"/>
      <c r="WVN35" s="116"/>
      <c r="WVO35" s="116"/>
      <c r="WVP35" s="116"/>
      <c r="WVQ35" s="116"/>
      <c r="WVR35" s="116"/>
      <c r="WVS35" s="116"/>
      <c r="WVT35" s="116"/>
      <c r="WVU35" s="116"/>
      <c r="WVV35" s="116"/>
      <c r="WVW35" s="116"/>
      <c r="WVX35" s="116"/>
      <c r="WVY35" s="116"/>
      <c r="WVZ35" s="116"/>
      <c r="WWA35" s="116"/>
      <c r="WWB35" s="116"/>
      <c r="WWC35" s="116"/>
      <c r="WWD35" s="116"/>
      <c r="WWE35" s="116"/>
      <c r="WWF35" s="116"/>
      <c r="WWG35" s="116"/>
      <c r="WWH35" s="116"/>
      <c r="WWI35" s="116"/>
      <c r="WWJ35" s="116"/>
      <c r="WWK35" s="116"/>
      <c r="WWL35" s="116"/>
      <c r="WWM35" s="116"/>
      <c r="WWN35" s="116"/>
      <c r="WWO35" s="116"/>
      <c r="WWP35" s="116"/>
      <c r="WWQ35" s="116"/>
      <c r="WWR35" s="116"/>
      <c r="WWS35" s="116"/>
      <c r="WWT35" s="116"/>
      <c r="WWU35" s="116"/>
      <c r="WWV35" s="116"/>
      <c r="WWW35" s="116"/>
      <c r="WWX35" s="116"/>
      <c r="WWY35" s="116"/>
      <c r="WWZ35" s="116"/>
      <c r="WXA35" s="116"/>
      <c r="WXB35" s="116"/>
      <c r="WXC35" s="116"/>
      <c r="WXD35" s="116"/>
      <c r="WXE35" s="116"/>
      <c r="WXF35" s="116"/>
      <c r="WXG35" s="116"/>
      <c r="WXH35" s="116"/>
      <c r="WXI35" s="116"/>
      <c r="WXJ35" s="116"/>
      <c r="WXK35" s="116"/>
      <c r="WXL35" s="116"/>
      <c r="WXM35" s="116"/>
      <c r="WXN35" s="116"/>
      <c r="WXO35" s="116"/>
      <c r="WXP35" s="116"/>
      <c r="WXQ35" s="116"/>
      <c r="WXR35" s="116"/>
      <c r="WXS35" s="116"/>
      <c r="WXT35" s="116"/>
      <c r="WXU35" s="116"/>
      <c r="WXV35" s="116"/>
      <c r="WXW35" s="116"/>
      <c r="WXX35" s="116"/>
      <c r="WXY35" s="116"/>
      <c r="WXZ35" s="116"/>
      <c r="WYA35" s="116"/>
      <c r="WYB35" s="116"/>
      <c r="WYC35" s="116"/>
      <c r="WYD35" s="116"/>
      <c r="WYE35" s="116"/>
      <c r="WYF35" s="116"/>
      <c r="WYG35" s="116"/>
      <c r="WYH35" s="116"/>
      <c r="WYI35" s="116"/>
      <c r="WYJ35" s="116"/>
      <c r="WYK35" s="116"/>
      <c r="WYL35" s="116"/>
      <c r="WYM35" s="116"/>
      <c r="WYN35" s="116"/>
      <c r="WYO35" s="116"/>
      <c r="WYP35" s="116"/>
      <c r="WYQ35" s="116"/>
      <c r="WYR35" s="116"/>
      <c r="WYS35" s="116"/>
      <c r="WYT35" s="116"/>
      <c r="WYU35" s="116"/>
      <c r="WYV35" s="116"/>
      <c r="WYW35" s="116"/>
      <c r="WYX35" s="116"/>
      <c r="WYY35" s="116"/>
      <c r="WYZ35" s="116"/>
      <c r="WZA35" s="116"/>
      <c r="WZB35" s="116"/>
      <c r="WZC35" s="116"/>
      <c r="WZD35" s="116"/>
      <c r="WZE35" s="116"/>
      <c r="WZF35" s="116"/>
      <c r="WZG35" s="116"/>
      <c r="WZH35" s="116"/>
      <c r="WZI35" s="116"/>
      <c r="WZJ35" s="116"/>
      <c r="WZK35" s="116"/>
      <c r="WZL35" s="116"/>
      <c r="WZM35" s="116"/>
      <c r="WZN35" s="116"/>
      <c r="WZO35" s="116"/>
      <c r="WZP35" s="116"/>
      <c r="WZQ35" s="116"/>
      <c r="WZR35" s="116"/>
      <c r="WZS35" s="116"/>
      <c r="WZT35" s="116"/>
      <c r="WZU35" s="116"/>
      <c r="WZV35" s="116"/>
      <c r="WZW35" s="116"/>
      <c r="WZX35" s="116"/>
      <c r="WZY35" s="116"/>
      <c r="WZZ35" s="116"/>
      <c r="XAA35" s="116"/>
      <c r="XAB35" s="116"/>
      <c r="XAC35" s="116"/>
      <c r="XAD35" s="116"/>
      <c r="XAE35" s="116"/>
      <c r="XAF35" s="116"/>
      <c r="XAG35" s="116"/>
      <c r="XAH35" s="116"/>
      <c r="XAI35" s="116"/>
      <c r="XAJ35" s="116"/>
      <c r="XAK35" s="116"/>
      <c r="XAL35" s="116"/>
      <c r="XAM35" s="116"/>
      <c r="XAN35" s="116"/>
      <c r="XAO35" s="116"/>
      <c r="XAP35" s="116"/>
      <c r="XAQ35" s="116"/>
      <c r="XAR35" s="116"/>
      <c r="XAS35" s="116"/>
      <c r="XAT35" s="116"/>
      <c r="XAU35" s="116"/>
      <c r="XAV35" s="116"/>
      <c r="XAW35" s="116"/>
      <c r="XAX35" s="116"/>
      <c r="XAY35" s="116"/>
      <c r="XAZ35" s="116"/>
      <c r="XBA35" s="116"/>
      <c r="XBB35" s="116"/>
      <c r="XBC35" s="116"/>
      <c r="XBD35" s="116"/>
      <c r="XBE35" s="116"/>
      <c r="XBF35" s="116"/>
      <c r="XBG35" s="116"/>
      <c r="XBH35" s="116"/>
      <c r="XBI35" s="116"/>
      <c r="XBJ35" s="116"/>
      <c r="XBK35" s="116"/>
      <c r="XBL35" s="116"/>
      <c r="XBM35" s="116"/>
      <c r="XBN35" s="116"/>
      <c r="XBO35" s="116"/>
      <c r="XBP35" s="116"/>
      <c r="XBQ35" s="116"/>
      <c r="XBR35" s="116"/>
      <c r="XBS35" s="116"/>
      <c r="XBT35" s="116"/>
      <c r="XBU35" s="116"/>
      <c r="XBV35" s="116"/>
      <c r="XBW35" s="116"/>
      <c r="XBX35" s="116"/>
      <c r="XBY35" s="116"/>
      <c r="XBZ35" s="116"/>
      <c r="XCA35" s="116"/>
      <c r="XCB35" s="116"/>
      <c r="XCC35" s="116"/>
      <c r="XCD35" s="116"/>
      <c r="XCE35" s="116"/>
      <c r="XCF35" s="116"/>
      <c r="XCG35" s="116"/>
      <c r="XCH35" s="116"/>
      <c r="XCI35" s="116"/>
      <c r="XCJ35" s="116"/>
      <c r="XCK35" s="116"/>
      <c r="XCL35" s="116"/>
      <c r="XCM35" s="116"/>
      <c r="XCN35" s="116"/>
      <c r="XCO35" s="116"/>
      <c r="XCP35" s="116"/>
      <c r="XCQ35" s="116"/>
      <c r="XCR35" s="116"/>
      <c r="XCS35" s="116"/>
      <c r="XCT35" s="116"/>
      <c r="XCU35" s="116"/>
      <c r="XCV35" s="116"/>
      <c r="XCW35" s="116"/>
      <c r="XCX35" s="116"/>
      <c r="XCY35" s="116"/>
      <c r="XCZ35" s="116"/>
      <c r="XDA35" s="116"/>
      <c r="XDB35" s="116"/>
      <c r="XDC35" s="116"/>
      <c r="XDD35" s="116"/>
      <c r="XDE35" s="116"/>
      <c r="XDF35" s="116"/>
      <c r="XDG35" s="116"/>
      <c r="XDH35" s="116"/>
      <c r="XDI35" s="116"/>
      <c r="XDJ35" s="116"/>
      <c r="XDK35" s="116"/>
      <c r="XDL35" s="116"/>
      <c r="XDM35" s="116"/>
      <c r="XDN35" s="116"/>
      <c r="XDO35" s="116"/>
      <c r="XDP35" s="116"/>
      <c r="XDQ35" s="116"/>
      <c r="XDR35" s="116"/>
      <c r="XDS35" s="116"/>
      <c r="XDT35" s="116"/>
      <c r="XDU35" s="116"/>
      <c r="XDV35" s="116"/>
      <c r="XDW35" s="116"/>
      <c r="XDX35" s="116"/>
      <c r="XDY35" s="116"/>
      <c r="XDZ35" s="116"/>
      <c r="XEA35" s="116"/>
      <c r="XEB35" s="116"/>
      <c r="XEC35" s="116"/>
      <c r="XED35" s="116"/>
      <c r="XEE35" s="116"/>
      <c r="XEF35" s="116"/>
      <c r="XEG35" s="116"/>
      <c r="XEH35" s="116"/>
      <c r="XEI35" s="116"/>
      <c r="XEJ35" s="116"/>
      <c r="XEK35" s="116"/>
      <c r="XEL35" s="116"/>
      <c r="XEM35" s="116"/>
      <c r="XEN35" s="116"/>
      <c r="XEO35" s="116"/>
      <c r="XEP35" s="116"/>
      <c r="XEQ35" s="116"/>
      <c r="XER35" s="116"/>
      <c r="XES35" s="116"/>
      <c r="XET35" s="116"/>
      <c r="XEU35" s="116"/>
      <c r="XEV35" s="116"/>
      <c r="XEW35" s="116"/>
      <c r="XEX35" s="116"/>
      <c r="XEY35" s="116"/>
      <c r="XEZ35" s="116"/>
      <c r="XFA35" s="116"/>
      <c r="XFB35" s="116"/>
    </row>
    <row r="36" spans="1:16382" s="42" customFormat="1" ht="201.5">
      <c r="A36" s="285" t="s">
        <v>99</v>
      </c>
      <c r="B36" s="286" t="s">
        <v>402</v>
      </c>
      <c r="C36" s="287" t="s">
        <v>105</v>
      </c>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c r="IG36" s="116"/>
      <c r="IH36" s="116"/>
      <c r="II36" s="116"/>
      <c r="IJ36" s="116"/>
      <c r="IK36" s="116"/>
      <c r="IL36" s="116"/>
      <c r="IM36" s="116"/>
      <c r="IN36" s="116"/>
      <c r="IO36" s="116"/>
      <c r="IP36" s="116"/>
      <c r="IQ36" s="116"/>
      <c r="IR36" s="116"/>
      <c r="IS36" s="116"/>
      <c r="IT36" s="116"/>
      <c r="IU36" s="116"/>
      <c r="IV36" s="116"/>
      <c r="IW36" s="116"/>
      <c r="IX36" s="116"/>
      <c r="IY36" s="116"/>
      <c r="IZ36" s="116"/>
      <c r="JA36" s="116"/>
      <c r="JB36" s="116"/>
      <c r="JC36" s="116"/>
      <c r="JD36" s="116"/>
      <c r="JE36" s="116"/>
      <c r="JF36" s="116"/>
      <c r="JG36" s="116"/>
      <c r="JH36" s="116"/>
      <c r="JI36" s="116"/>
      <c r="JJ36" s="116"/>
      <c r="JK36" s="116"/>
      <c r="JL36" s="116"/>
      <c r="JM36" s="116"/>
      <c r="JN36" s="116"/>
      <c r="JO36" s="116"/>
      <c r="JP36" s="116"/>
      <c r="JQ36" s="116"/>
      <c r="JR36" s="116"/>
      <c r="JS36" s="116"/>
      <c r="JT36" s="116"/>
      <c r="JU36" s="116"/>
      <c r="JV36" s="116"/>
      <c r="JW36" s="116"/>
      <c r="JX36" s="116"/>
      <c r="JY36" s="116"/>
      <c r="JZ36" s="116"/>
      <c r="KA36" s="116"/>
      <c r="KB36" s="116"/>
      <c r="KC36" s="116"/>
      <c r="KD36" s="116"/>
      <c r="KE36" s="116"/>
      <c r="KF36" s="116"/>
      <c r="KG36" s="116"/>
      <c r="KH36" s="116"/>
      <c r="KI36" s="116"/>
      <c r="KJ36" s="116"/>
      <c r="KK36" s="116"/>
      <c r="KL36" s="116"/>
      <c r="KM36" s="116"/>
      <c r="KN36" s="116"/>
      <c r="KO36" s="116"/>
      <c r="KP36" s="116"/>
      <c r="KQ36" s="116"/>
      <c r="KR36" s="116"/>
      <c r="KS36" s="116"/>
      <c r="KT36" s="116"/>
      <c r="KU36" s="116"/>
      <c r="KV36" s="116"/>
      <c r="KW36" s="116"/>
      <c r="KX36" s="116"/>
      <c r="KY36" s="116"/>
      <c r="KZ36" s="116"/>
      <c r="LA36" s="116"/>
      <c r="LB36" s="116"/>
      <c r="LC36" s="116"/>
      <c r="LD36" s="116"/>
      <c r="LE36" s="116"/>
      <c r="LF36" s="116"/>
      <c r="LG36" s="116"/>
      <c r="LH36" s="116"/>
      <c r="LI36" s="116"/>
      <c r="LJ36" s="116"/>
      <c r="LK36" s="116"/>
      <c r="LL36" s="116"/>
      <c r="LM36" s="116"/>
      <c r="LN36" s="116"/>
      <c r="LO36" s="116"/>
      <c r="LP36" s="116"/>
      <c r="LQ36" s="116"/>
      <c r="LR36" s="116"/>
      <c r="LS36" s="116"/>
      <c r="LT36" s="116"/>
      <c r="LU36" s="116"/>
      <c r="LV36" s="116"/>
      <c r="LW36" s="116"/>
      <c r="LX36" s="116"/>
      <c r="LY36" s="116"/>
      <c r="LZ36" s="116"/>
      <c r="MA36" s="116"/>
      <c r="MB36" s="116"/>
      <c r="MC36" s="116"/>
      <c r="MD36" s="116"/>
      <c r="ME36" s="116"/>
      <c r="MF36" s="116"/>
      <c r="MG36" s="116"/>
      <c r="MH36" s="116"/>
      <c r="MI36" s="116"/>
      <c r="MJ36" s="116"/>
      <c r="MK36" s="116"/>
      <c r="ML36" s="116"/>
      <c r="MM36" s="116"/>
      <c r="MN36" s="116"/>
      <c r="MO36" s="116"/>
      <c r="MP36" s="116"/>
      <c r="MQ36" s="116"/>
      <c r="MR36" s="116"/>
      <c r="MS36" s="116"/>
      <c r="MT36" s="116"/>
      <c r="MU36" s="116"/>
      <c r="MV36" s="116"/>
      <c r="MW36" s="116"/>
      <c r="MX36" s="116"/>
      <c r="MY36" s="116"/>
      <c r="MZ36" s="116"/>
      <c r="NA36" s="116"/>
      <c r="NB36" s="116"/>
      <c r="NC36" s="116"/>
      <c r="ND36" s="116"/>
      <c r="NE36" s="116"/>
      <c r="NF36" s="116"/>
      <c r="NG36" s="116"/>
      <c r="NH36" s="116"/>
      <c r="NI36" s="116"/>
      <c r="NJ36" s="116"/>
      <c r="NK36" s="116"/>
      <c r="NL36" s="116"/>
      <c r="NM36" s="116"/>
      <c r="NN36" s="116"/>
      <c r="NO36" s="116"/>
      <c r="NP36" s="116"/>
      <c r="NQ36" s="116"/>
      <c r="NR36" s="116"/>
      <c r="NS36" s="116"/>
      <c r="NT36" s="116"/>
      <c r="NU36" s="116"/>
      <c r="NV36" s="116"/>
      <c r="NW36" s="116"/>
      <c r="NX36" s="116"/>
      <c r="NY36" s="116"/>
      <c r="NZ36" s="116"/>
      <c r="OA36" s="116"/>
      <c r="OB36" s="116"/>
      <c r="OC36" s="116"/>
      <c r="OD36" s="116"/>
      <c r="OE36" s="116"/>
      <c r="OF36" s="116"/>
      <c r="OG36" s="116"/>
      <c r="OH36" s="116"/>
      <c r="OI36" s="116"/>
      <c r="OJ36" s="116"/>
      <c r="OK36" s="116"/>
      <c r="OL36" s="116"/>
      <c r="OM36" s="116"/>
      <c r="ON36" s="116"/>
      <c r="OO36" s="116"/>
      <c r="OP36" s="116"/>
      <c r="OQ36" s="116"/>
      <c r="OR36" s="116"/>
      <c r="OS36" s="116"/>
      <c r="OT36" s="116"/>
      <c r="OU36" s="116"/>
      <c r="OV36" s="116"/>
      <c r="OW36" s="116"/>
      <c r="OX36" s="116"/>
      <c r="OY36" s="116"/>
      <c r="OZ36" s="116"/>
      <c r="PA36" s="116"/>
      <c r="PB36" s="116"/>
      <c r="PC36" s="116"/>
      <c r="PD36" s="116"/>
      <c r="PE36" s="116"/>
      <c r="PF36" s="116"/>
      <c r="PG36" s="116"/>
      <c r="PH36" s="116"/>
      <c r="PI36" s="116"/>
      <c r="PJ36" s="116"/>
      <c r="PK36" s="116"/>
      <c r="PL36" s="116"/>
      <c r="PM36" s="116"/>
      <c r="PN36" s="116"/>
      <c r="PO36" s="116"/>
      <c r="PP36" s="116"/>
      <c r="PQ36" s="116"/>
      <c r="PR36" s="116"/>
      <c r="PS36" s="116"/>
      <c r="PT36" s="116"/>
      <c r="PU36" s="116"/>
      <c r="PV36" s="116"/>
      <c r="PW36" s="116"/>
      <c r="PX36" s="116"/>
      <c r="PY36" s="116"/>
      <c r="PZ36" s="116"/>
      <c r="QA36" s="116"/>
      <c r="QB36" s="116"/>
      <c r="QC36" s="116"/>
      <c r="QD36" s="116"/>
      <c r="QE36" s="116"/>
      <c r="QF36" s="116"/>
      <c r="QG36" s="116"/>
      <c r="QH36" s="116"/>
      <c r="QI36" s="116"/>
      <c r="QJ36" s="116"/>
      <c r="QK36" s="116"/>
      <c r="QL36" s="116"/>
      <c r="QM36" s="116"/>
      <c r="QN36" s="116"/>
      <c r="QO36" s="116"/>
      <c r="QP36" s="116"/>
      <c r="QQ36" s="116"/>
      <c r="QR36" s="116"/>
      <c r="QS36" s="116"/>
      <c r="QT36" s="116"/>
      <c r="QU36" s="116"/>
      <c r="QV36" s="116"/>
      <c r="QW36" s="116"/>
      <c r="QX36" s="116"/>
      <c r="QY36" s="116"/>
      <c r="QZ36" s="116"/>
      <c r="RA36" s="116"/>
      <c r="RB36" s="116"/>
      <c r="RC36" s="116"/>
      <c r="RD36" s="116"/>
      <c r="RE36" s="116"/>
      <c r="RF36" s="116"/>
      <c r="RG36" s="116"/>
      <c r="RH36" s="116"/>
      <c r="RI36" s="116"/>
      <c r="RJ36" s="116"/>
      <c r="RK36" s="116"/>
      <c r="RL36" s="116"/>
      <c r="RM36" s="116"/>
      <c r="RN36" s="116"/>
      <c r="RO36" s="116"/>
      <c r="RP36" s="116"/>
      <c r="RQ36" s="116"/>
      <c r="RR36" s="116"/>
      <c r="RS36" s="116"/>
      <c r="RT36" s="116"/>
      <c r="RU36" s="116"/>
      <c r="RV36" s="116"/>
      <c r="RW36" s="116"/>
      <c r="RX36" s="116"/>
      <c r="RY36" s="116"/>
      <c r="RZ36" s="116"/>
      <c r="SA36" s="116"/>
      <c r="SB36" s="116"/>
      <c r="SC36" s="116"/>
      <c r="SD36" s="116"/>
      <c r="SE36" s="116"/>
      <c r="SF36" s="116"/>
      <c r="SG36" s="116"/>
      <c r="SH36" s="116"/>
      <c r="SI36" s="116"/>
      <c r="SJ36" s="116"/>
      <c r="SK36" s="116"/>
      <c r="SL36" s="116"/>
      <c r="SM36" s="116"/>
      <c r="SN36" s="116"/>
      <c r="SO36" s="116"/>
      <c r="SP36" s="116"/>
      <c r="SQ36" s="116"/>
      <c r="SR36" s="116"/>
      <c r="SS36" s="116"/>
      <c r="ST36" s="116"/>
      <c r="SU36" s="116"/>
      <c r="SV36" s="116"/>
      <c r="SW36" s="116"/>
      <c r="SX36" s="116"/>
      <c r="SY36" s="116"/>
      <c r="SZ36" s="116"/>
      <c r="TA36" s="116"/>
      <c r="TB36" s="116"/>
      <c r="TC36" s="116"/>
      <c r="TD36" s="116"/>
      <c r="TE36" s="116"/>
      <c r="TF36" s="116"/>
      <c r="TG36" s="116"/>
      <c r="TH36" s="116"/>
      <c r="TI36" s="116"/>
      <c r="TJ36" s="116"/>
      <c r="TK36" s="116"/>
      <c r="TL36" s="116"/>
      <c r="TM36" s="116"/>
      <c r="TN36" s="116"/>
      <c r="TO36" s="116"/>
      <c r="TP36" s="116"/>
      <c r="TQ36" s="116"/>
      <c r="TR36" s="116"/>
      <c r="TS36" s="116"/>
      <c r="TT36" s="116"/>
      <c r="TU36" s="116"/>
      <c r="TV36" s="116"/>
      <c r="TW36" s="116"/>
      <c r="TX36" s="116"/>
      <c r="TY36" s="116"/>
      <c r="TZ36" s="116"/>
      <c r="UA36" s="116"/>
      <c r="UB36" s="116"/>
      <c r="UC36" s="116"/>
      <c r="UD36" s="116"/>
      <c r="UE36" s="116"/>
      <c r="UF36" s="116"/>
      <c r="UG36" s="116"/>
      <c r="UH36" s="116"/>
      <c r="UI36" s="116"/>
      <c r="UJ36" s="116"/>
      <c r="UK36" s="116"/>
      <c r="UL36" s="116"/>
      <c r="UM36" s="116"/>
      <c r="UN36" s="116"/>
      <c r="UO36" s="116"/>
      <c r="UP36" s="116"/>
      <c r="UQ36" s="116"/>
      <c r="UR36" s="116"/>
      <c r="US36" s="116"/>
      <c r="UT36" s="116"/>
      <c r="UU36" s="116"/>
      <c r="UV36" s="116"/>
      <c r="UW36" s="116"/>
      <c r="UX36" s="116"/>
      <c r="UY36" s="116"/>
      <c r="UZ36" s="116"/>
      <c r="VA36" s="116"/>
      <c r="VB36" s="116"/>
      <c r="VC36" s="116"/>
      <c r="VD36" s="116"/>
      <c r="VE36" s="116"/>
      <c r="VF36" s="116"/>
      <c r="VG36" s="116"/>
      <c r="VH36" s="116"/>
      <c r="VI36" s="116"/>
      <c r="VJ36" s="116"/>
      <c r="VK36" s="116"/>
      <c r="VL36" s="116"/>
      <c r="VM36" s="116"/>
      <c r="VN36" s="116"/>
      <c r="VO36" s="116"/>
      <c r="VP36" s="116"/>
      <c r="VQ36" s="116"/>
      <c r="VR36" s="116"/>
      <c r="VS36" s="116"/>
      <c r="VT36" s="116"/>
      <c r="VU36" s="116"/>
      <c r="VV36" s="116"/>
      <c r="VW36" s="116"/>
      <c r="VX36" s="116"/>
      <c r="VY36" s="116"/>
      <c r="VZ36" s="116"/>
      <c r="WA36" s="116"/>
      <c r="WB36" s="116"/>
      <c r="WC36" s="116"/>
      <c r="WD36" s="116"/>
      <c r="WE36" s="116"/>
      <c r="WF36" s="116"/>
      <c r="WG36" s="116"/>
      <c r="WH36" s="116"/>
      <c r="WI36" s="116"/>
      <c r="WJ36" s="116"/>
      <c r="WK36" s="116"/>
      <c r="WL36" s="116"/>
      <c r="WM36" s="116"/>
      <c r="WN36" s="116"/>
      <c r="WO36" s="116"/>
      <c r="WP36" s="116"/>
      <c r="WQ36" s="116"/>
      <c r="WR36" s="116"/>
      <c r="WS36" s="116"/>
      <c r="WT36" s="116"/>
      <c r="WU36" s="116"/>
      <c r="WV36" s="116"/>
      <c r="WW36" s="116"/>
      <c r="WX36" s="116"/>
      <c r="WY36" s="116"/>
      <c r="WZ36" s="116"/>
      <c r="XA36" s="116"/>
      <c r="XB36" s="116"/>
      <c r="XC36" s="116"/>
      <c r="XD36" s="116"/>
      <c r="XE36" s="116"/>
      <c r="XF36" s="116"/>
      <c r="XG36" s="116"/>
      <c r="XH36" s="116"/>
      <c r="XI36" s="116"/>
      <c r="XJ36" s="116"/>
      <c r="XK36" s="116"/>
      <c r="XL36" s="116"/>
      <c r="XM36" s="116"/>
      <c r="XN36" s="116"/>
      <c r="XO36" s="116"/>
      <c r="XP36" s="116"/>
      <c r="XQ36" s="116"/>
      <c r="XR36" s="116"/>
      <c r="XS36" s="116"/>
      <c r="XT36" s="116"/>
      <c r="XU36" s="116"/>
      <c r="XV36" s="116"/>
      <c r="XW36" s="116"/>
      <c r="XX36" s="116"/>
      <c r="XY36" s="116"/>
      <c r="XZ36" s="116"/>
      <c r="YA36" s="116"/>
      <c r="YB36" s="116"/>
      <c r="YC36" s="116"/>
      <c r="YD36" s="116"/>
      <c r="YE36" s="116"/>
      <c r="YF36" s="116"/>
      <c r="YG36" s="116"/>
      <c r="YH36" s="116"/>
      <c r="YI36" s="116"/>
      <c r="YJ36" s="116"/>
      <c r="YK36" s="116"/>
      <c r="YL36" s="116"/>
      <c r="YM36" s="116"/>
      <c r="YN36" s="116"/>
      <c r="YO36" s="116"/>
      <c r="YP36" s="116"/>
      <c r="YQ36" s="116"/>
      <c r="YR36" s="116"/>
      <c r="YS36" s="116"/>
      <c r="YT36" s="116"/>
      <c r="YU36" s="116"/>
      <c r="YV36" s="116"/>
      <c r="YW36" s="116"/>
      <c r="YX36" s="116"/>
      <c r="YY36" s="116"/>
      <c r="YZ36" s="116"/>
      <c r="ZA36" s="116"/>
      <c r="ZB36" s="116"/>
      <c r="ZC36" s="116"/>
      <c r="ZD36" s="116"/>
      <c r="ZE36" s="116"/>
      <c r="ZF36" s="116"/>
      <c r="ZG36" s="116"/>
      <c r="ZH36" s="116"/>
      <c r="ZI36" s="116"/>
      <c r="ZJ36" s="116"/>
      <c r="ZK36" s="116"/>
      <c r="ZL36" s="116"/>
      <c r="ZM36" s="116"/>
      <c r="ZN36" s="116"/>
      <c r="ZO36" s="116"/>
      <c r="ZP36" s="116"/>
      <c r="ZQ36" s="116"/>
      <c r="ZR36" s="116"/>
      <c r="ZS36" s="116"/>
      <c r="ZT36" s="116"/>
      <c r="ZU36" s="116"/>
      <c r="ZV36" s="116"/>
      <c r="ZW36" s="116"/>
      <c r="ZX36" s="116"/>
      <c r="ZY36" s="116"/>
      <c r="ZZ36" s="116"/>
      <c r="AAA36" s="116"/>
      <c r="AAB36" s="116"/>
      <c r="AAC36" s="116"/>
      <c r="AAD36" s="116"/>
      <c r="AAE36" s="116"/>
      <c r="AAF36" s="116"/>
      <c r="AAG36" s="116"/>
      <c r="AAH36" s="116"/>
      <c r="AAI36" s="116"/>
      <c r="AAJ36" s="116"/>
      <c r="AAK36" s="116"/>
      <c r="AAL36" s="116"/>
      <c r="AAM36" s="116"/>
      <c r="AAN36" s="116"/>
      <c r="AAO36" s="116"/>
      <c r="AAP36" s="116"/>
      <c r="AAQ36" s="116"/>
      <c r="AAR36" s="116"/>
      <c r="AAS36" s="116"/>
      <c r="AAT36" s="116"/>
      <c r="AAU36" s="116"/>
      <c r="AAV36" s="116"/>
      <c r="AAW36" s="116"/>
      <c r="AAX36" s="116"/>
      <c r="AAY36" s="116"/>
      <c r="AAZ36" s="116"/>
      <c r="ABA36" s="116"/>
      <c r="ABB36" s="116"/>
      <c r="ABC36" s="116"/>
      <c r="ABD36" s="116"/>
      <c r="ABE36" s="116"/>
      <c r="ABF36" s="116"/>
      <c r="ABG36" s="116"/>
      <c r="ABH36" s="116"/>
      <c r="ABI36" s="116"/>
      <c r="ABJ36" s="116"/>
      <c r="ABK36" s="116"/>
      <c r="ABL36" s="116"/>
      <c r="ABM36" s="116"/>
      <c r="ABN36" s="116"/>
      <c r="ABO36" s="116"/>
      <c r="ABP36" s="116"/>
      <c r="ABQ36" s="116"/>
      <c r="ABR36" s="116"/>
      <c r="ABS36" s="116"/>
      <c r="ABT36" s="116"/>
      <c r="ABU36" s="116"/>
      <c r="ABV36" s="116"/>
      <c r="ABW36" s="116"/>
      <c r="ABX36" s="116"/>
      <c r="ABY36" s="116"/>
      <c r="ABZ36" s="116"/>
      <c r="ACA36" s="116"/>
      <c r="ACB36" s="116"/>
      <c r="ACC36" s="116"/>
      <c r="ACD36" s="116"/>
      <c r="ACE36" s="116"/>
      <c r="ACF36" s="116"/>
      <c r="ACG36" s="116"/>
      <c r="ACH36" s="116"/>
      <c r="ACI36" s="116"/>
      <c r="ACJ36" s="116"/>
      <c r="ACK36" s="116"/>
      <c r="ACL36" s="116"/>
      <c r="ACM36" s="116"/>
      <c r="ACN36" s="116"/>
      <c r="ACO36" s="116"/>
      <c r="ACP36" s="116"/>
      <c r="ACQ36" s="116"/>
      <c r="ACR36" s="116"/>
      <c r="ACS36" s="116"/>
      <c r="ACT36" s="116"/>
      <c r="ACU36" s="116"/>
      <c r="ACV36" s="116"/>
      <c r="ACW36" s="116"/>
      <c r="ACX36" s="116"/>
      <c r="ACY36" s="116"/>
      <c r="ACZ36" s="116"/>
      <c r="ADA36" s="116"/>
      <c r="ADB36" s="116"/>
      <c r="ADC36" s="116"/>
      <c r="ADD36" s="116"/>
      <c r="ADE36" s="116"/>
      <c r="ADF36" s="116"/>
      <c r="ADG36" s="116"/>
      <c r="ADH36" s="116"/>
      <c r="ADI36" s="116"/>
      <c r="ADJ36" s="116"/>
      <c r="ADK36" s="116"/>
      <c r="ADL36" s="116"/>
      <c r="ADM36" s="116"/>
      <c r="ADN36" s="116"/>
      <c r="ADO36" s="116"/>
      <c r="ADP36" s="116"/>
      <c r="ADQ36" s="116"/>
      <c r="ADR36" s="116"/>
      <c r="ADS36" s="116"/>
      <c r="ADT36" s="116"/>
      <c r="ADU36" s="116"/>
      <c r="ADV36" s="116"/>
      <c r="ADW36" s="116"/>
      <c r="ADX36" s="116"/>
      <c r="ADY36" s="116"/>
      <c r="ADZ36" s="116"/>
      <c r="AEA36" s="116"/>
      <c r="AEB36" s="116"/>
      <c r="AEC36" s="116"/>
      <c r="AED36" s="116"/>
      <c r="AEE36" s="116"/>
      <c r="AEF36" s="116"/>
      <c r="AEG36" s="116"/>
      <c r="AEH36" s="116"/>
      <c r="AEI36" s="116"/>
      <c r="AEJ36" s="116"/>
      <c r="AEK36" s="116"/>
      <c r="AEL36" s="116"/>
      <c r="AEM36" s="116"/>
      <c r="AEN36" s="116"/>
      <c r="AEO36" s="116"/>
      <c r="AEP36" s="116"/>
      <c r="AEQ36" s="116"/>
      <c r="AER36" s="116"/>
      <c r="AES36" s="116"/>
      <c r="AET36" s="116"/>
      <c r="AEU36" s="116"/>
      <c r="AEV36" s="116"/>
      <c r="AEW36" s="116"/>
      <c r="AEX36" s="116"/>
      <c r="AEY36" s="116"/>
      <c r="AEZ36" s="116"/>
      <c r="AFA36" s="116"/>
      <c r="AFB36" s="116"/>
      <c r="AFC36" s="116"/>
      <c r="AFD36" s="116"/>
      <c r="AFE36" s="116"/>
      <c r="AFF36" s="116"/>
      <c r="AFG36" s="116"/>
      <c r="AFH36" s="116"/>
      <c r="AFI36" s="116"/>
      <c r="AFJ36" s="116"/>
      <c r="AFK36" s="116"/>
      <c r="AFL36" s="116"/>
      <c r="AFM36" s="116"/>
      <c r="AFN36" s="116"/>
      <c r="AFO36" s="116"/>
      <c r="AFP36" s="116"/>
      <c r="AFQ36" s="116"/>
      <c r="AFR36" s="116"/>
      <c r="AFS36" s="116"/>
      <c r="AFT36" s="116"/>
      <c r="AFU36" s="116"/>
      <c r="AFV36" s="116"/>
      <c r="AFW36" s="116"/>
      <c r="AFX36" s="116"/>
      <c r="AFY36" s="116"/>
      <c r="AFZ36" s="116"/>
      <c r="AGA36" s="116"/>
      <c r="AGB36" s="116"/>
      <c r="AGC36" s="116"/>
      <c r="AGD36" s="116"/>
      <c r="AGE36" s="116"/>
      <c r="AGF36" s="116"/>
      <c r="AGG36" s="116"/>
      <c r="AGH36" s="116"/>
      <c r="AGI36" s="116"/>
      <c r="AGJ36" s="116"/>
      <c r="AGK36" s="116"/>
      <c r="AGL36" s="116"/>
      <c r="AGM36" s="116"/>
      <c r="AGN36" s="116"/>
      <c r="AGO36" s="116"/>
      <c r="AGP36" s="116"/>
      <c r="AGQ36" s="116"/>
      <c r="AGR36" s="116"/>
      <c r="AGS36" s="116"/>
      <c r="AGT36" s="116"/>
      <c r="AGU36" s="116"/>
      <c r="AGV36" s="116"/>
      <c r="AGW36" s="116"/>
      <c r="AGX36" s="116"/>
      <c r="AGY36" s="116"/>
      <c r="AGZ36" s="116"/>
      <c r="AHA36" s="116"/>
      <c r="AHB36" s="116"/>
      <c r="AHC36" s="116"/>
      <c r="AHD36" s="116"/>
      <c r="AHE36" s="116"/>
      <c r="AHF36" s="116"/>
      <c r="AHG36" s="116"/>
      <c r="AHH36" s="116"/>
      <c r="AHI36" s="116"/>
      <c r="AHJ36" s="116"/>
      <c r="AHK36" s="116"/>
      <c r="AHL36" s="116"/>
      <c r="AHM36" s="116"/>
      <c r="AHN36" s="116"/>
      <c r="AHO36" s="116"/>
      <c r="AHP36" s="116"/>
      <c r="AHQ36" s="116"/>
      <c r="AHR36" s="116"/>
      <c r="AHS36" s="116"/>
      <c r="AHT36" s="116"/>
      <c r="AHU36" s="116"/>
      <c r="AHV36" s="116"/>
      <c r="AHW36" s="116"/>
      <c r="AHX36" s="116"/>
      <c r="AHY36" s="116"/>
      <c r="AHZ36" s="116"/>
      <c r="AIA36" s="116"/>
      <c r="AIB36" s="116"/>
      <c r="AIC36" s="116"/>
      <c r="AID36" s="116"/>
      <c r="AIE36" s="116"/>
      <c r="AIF36" s="116"/>
      <c r="AIG36" s="116"/>
      <c r="AIH36" s="116"/>
      <c r="AII36" s="116"/>
      <c r="AIJ36" s="116"/>
      <c r="AIK36" s="116"/>
      <c r="AIL36" s="116"/>
      <c r="AIM36" s="116"/>
      <c r="AIN36" s="116"/>
      <c r="AIO36" s="116"/>
      <c r="AIP36" s="116"/>
      <c r="AIQ36" s="116"/>
      <c r="AIR36" s="116"/>
      <c r="AIS36" s="116"/>
      <c r="AIT36" s="116"/>
      <c r="AIU36" s="116"/>
      <c r="AIV36" s="116"/>
      <c r="AIW36" s="116"/>
      <c r="AIX36" s="116"/>
      <c r="AIY36" s="116"/>
      <c r="AIZ36" s="116"/>
      <c r="AJA36" s="116"/>
      <c r="AJB36" s="116"/>
      <c r="AJC36" s="116"/>
      <c r="AJD36" s="116"/>
      <c r="AJE36" s="116"/>
      <c r="AJF36" s="116"/>
      <c r="AJG36" s="116"/>
      <c r="AJH36" s="116"/>
      <c r="AJI36" s="116"/>
      <c r="AJJ36" s="116"/>
      <c r="AJK36" s="116"/>
      <c r="AJL36" s="116"/>
      <c r="AJM36" s="116"/>
      <c r="AJN36" s="116"/>
      <c r="AJO36" s="116"/>
      <c r="AJP36" s="116"/>
      <c r="AJQ36" s="116"/>
      <c r="AJR36" s="116"/>
      <c r="AJS36" s="116"/>
      <c r="AJT36" s="116"/>
      <c r="AJU36" s="116"/>
      <c r="AJV36" s="116"/>
      <c r="AJW36" s="116"/>
      <c r="AJX36" s="116"/>
      <c r="AJY36" s="116"/>
      <c r="AJZ36" s="116"/>
      <c r="AKA36" s="116"/>
      <c r="AKB36" s="116"/>
      <c r="AKC36" s="116"/>
      <c r="AKD36" s="116"/>
      <c r="AKE36" s="116"/>
      <c r="AKF36" s="116"/>
      <c r="AKG36" s="116"/>
      <c r="AKH36" s="116"/>
      <c r="AKI36" s="116"/>
      <c r="AKJ36" s="116"/>
      <c r="AKK36" s="116"/>
      <c r="AKL36" s="116"/>
      <c r="AKM36" s="116"/>
      <c r="AKN36" s="116"/>
      <c r="AKO36" s="116"/>
      <c r="AKP36" s="116"/>
      <c r="AKQ36" s="116"/>
      <c r="AKR36" s="116"/>
      <c r="AKS36" s="116"/>
      <c r="AKT36" s="116"/>
      <c r="AKU36" s="116"/>
      <c r="AKV36" s="116"/>
      <c r="AKW36" s="116"/>
      <c r="AKX36" s="116"/>
      <c r="AKY36" s="116"/>
      <c r="AKZ36" s="116"/>
      <c r="ALA36" s="116"/>
      <c r="ALB36" s="116"/>
      <c r="ALC36" s="116"/>
      <c r="ALD36" s="116"/>
      <c r="ALE36" s="116"/>
      <c r="ALF36" s="116"/>
      <c r="ALG36" s="116"/>
      <c r="ALH36" s="116"/>
      <c r="ALI36" s="116"/>
      <c r="ALJ36" s="116"/>
      <c r="ALK36" s="116"/>
      <c r="ALL36" s="116"/>
      <c r="ALM36" s="116"/>
      <c r="ALN36" s="116"/>
      <c r="ALO36" s="116"/>
      <c r="ALP36" s="116"/>
      <c r="ALQ36" s="116"/>
      <c r="ALR36" s="116"/>
      <c r="ALS36" s="116"/>
      <c r="ALT36" s="116"/>
      <c r="ALU36" s="116"/>
      <c r="ALV36" s="116"/>
      <c r="ALW36" s="116"/>
      <c r="ALX36" s="116"/>
      <c r="ALY36" s="116"/>
      <c r="ALZ36" s="116"/>
      <c r="AMA36" s="116"/>
      <c r="AMB36" s="116"/>
      <c r="AMC36" s="116"/>
      <c r="AMD36" s="116"/>
      <c r="AME36" s="116"/>
      <c r="AMF36" s="116"/>
      <c r="AMG36" s="116"/>
      <c r="AMH36" s="116"/>
      <c r="AMI36" s="116"/>
      <c r="AMJ36" s="116"/>
      <c r="AMK36" s="116"/>
      <c r="AML36" s="116"/>
      <c r="AMM36" s="116"/>
      <c r="AMN36" s="116"/>
      <c r="AMO36" s="116"/>
      <c r="AMP36" s="116"/>
      <c r="AMQ36" s="116"/>
      <c r="AMR36" s="116"/>
      <c r="AMS36" s="116"/>
      <c r="AMT36" s="116"/>
      <c r="AMU36" s="116"/>
      <c r="AMV36" s="116"/>
      <c r="AMW36" s="116"/>
      <c r="AMX36" s="116"/>
      <c r="AMY36" s="116"/>
      <c r="AMZ36" s="116"/>
      <c r="ANA36" s="116"/>
      <c r="ANB36" s="116"/>
      <c r="ANC36" s="116"/>
      <c r="AND36" s="116"/>
      <c r="ANE36" s="116"/>
      <c r="ANF36" s="116"/>
      <c r="ANG36" s="116"/>
      <c r="ANH36" s="116"/>
      <c r="ANI36" s="116"/>
      <c r="ANJ36" s="116"/>
      <c r="ANK36" s="116"/>
      <c r="ANL36" s="116"/>
      <c r="ANM36" s="116"/>
      <c r="ANN36" s="116"/>
      <c r="ANO36" s="116"/>
      <c r="ANP36" s="116"/>
      <c r="ANQ36" s="116"/>
      <c r="ANR36" s="116"/>
      <c r="ANS36" s="116"/>
      <c r="ANT36" s="116"/>
      <c r="ANU36" s="116"/>
      <c r="ANV36" s="116"/>
      <c r="ANW36" s="116"/>
      <c r="ANX36" s="116"/>
      <c r="ANY36" s="116"/>
      <c r="ANZ36" s="116"/>
      <c r="AOA36" s="116"/>
      <c r="AOB36" s="116"/>
      <c r="AOC36" s="116"/>
      <c r="AOD36" s="116"/>
      <c r="AOE36" s="116"/>
      <c r="AOF36" s="116"/>
      <c r="AOG36" s="116"/>
      <c r="AOH36" s="116"/>
      <c r="AOI36" s="116"/>
      <c r="AOJ36" s="116"/>
      <c r="AOK36" s="116"/>
      <c r="AOL36" s="116"/>
      <c r="AOM36" s="116"/>
      <c r="AON36" s="116"/>
      <c r="AOO36" s="116"/>
      <c r="AOP36" s="116"/>
      <c r="AOQ36" s="116"/>
      <c r="AOR36" s="116"/>
      <c r="AOS36" s="116"/>
      <c r="AOT36" s="116"/>
      <c r="AOU36" s="116"/>
      <c r="AOV36" s="116"/>
      <c r="AOW36" s="116"/>
      <c r="AOX36" s="116"/>
      <c r="AOY36" s="116"/>
      <c r="AOZ36" s="116"/>
      <c r="APA36" s="116"/>
      <c r="APB36" s="116"/>
      <c r="APC36" s="116"/>
      <c r="APD36" s="116"/>
      <c r="APE36" s="116"/>
      <c r="APF36" s="116"/>
      <c r="APG36" s="116"/>
      <c r="APH36" s="116"/>
      <c r="API36" s="116"/>
      <c r="APJ36" s="116"/>
      <c r="APK36" s="116"/>
      <c r="APL36" s="116"/>
      <c r="APM36" s="116"/>
      <c r="APN36" s="116"/>
      <c r="APO36" s="116"/>
      <c r="APP36" s="116"/>
      <c r="APQ36" s="116"/>
      <c r="APR36" s="116"/>
      <c r="APS36" s="116"/>
      <c r="APT36" s="116"/>
      <c r="APU36" s="116"/>
      <c r="APV36" s="116"/>
      <c r="APW36" s="116"/>
      <c r="APX36" s="116"/>
      <c r="APY36" s="116"/>
      <c r="APZ36" s="116"/>
      <c r="AQA36" s="116"/>
      <c r="AQB36" s="116"/>
      <c r="AQC36" s="116"/>
      <c r="AQD36" s="116"/>
      <c r="AQE36" s="116"/>
      <c r="AQF36" s="116"/>
      <c r="AQG36" s="116"/>
      <c r="AQH36" s="116"/>
      <c r="AQI36" s="116"/>
      <c r="AQJ36" s="116"/>
      <c r="AQK36" s="116"/>
      <c r="AQL36" s="116"/>
      <c r="AQM36" s="116"/>
      <c r="AQN36" s="116"/>
      <c r="AQO36" s="116"/>
      <c r="AQP36" s="116"/>
      <c r="AQQ36" s="116"/>
      <c r="AQR36" s="116"/>
      <c r="AQS36" s="116"/>
      <c r="AQT36" s="116"/>
      <c r="AQU36" s="116"/>
      <c r="AQV36" s="116"/>
      <c r="AQW36" s="116"/>
      <c r="AQX36" s="116"/>
      <c r="AQY36" s="116"/>
      <c r="AQZ36" s="116"/>
      <c r="ARA36" s="116"/>
      <c r="ARB36" s="116"/>
      <c r="ARC36" s="116"/>
      <c r="ARD36" s="116"/>
      <c r="ARE36" s="116"/>
      <c r="ARF36" s="116"/>
      <c r="ARG36" s="116"/>
      <c r="ARH36" s="116"/>
      <c r="ARI36" s="116"/>
      <c r="ARJ36" s="116"/>
      <c r="ARK36" s="116"/>
      <c r="ARL36" s="116"/>
      <c r="ARM36" s="116"/>
      <c r="ARN36" s="116"/>
      <c r="ARO36" s="116"/>
      <c r="ARP36" s="116"/>
      <c r="ARQ36" s="116"/>
      <c r="ARR36" s="116"/>
      <c r="ARS36" s="116"/>
      <c r="ART36" s="116"/>
      <c r="ARU36" s="116"/>
      <c r="ARV36" s="116"/>
      <c r="ARW36" s="116"/>
      <c r="ARX36" s="116"/>
      <c r="ARY36" s="116"/>
      <c r="ARZ36" s="116"/>
      <c r="ASA36" s="116"/>
      <c r="ASB36" s="116"/>
      <c r="ASC36" s="116"/>
      <c r="ASD36" s="116"/>
      <c r="ASE36" s="116"/>
      <c r="ASF36" s="116"/>
      <c r="ASG36" s="116"/>
      <c r="ASH36" s="116"/>
      <c r="ASI36" s="116"/>
      <c r="ASJ36" s="116"/>
      <c r="ASK36" s="116"/>
      <c r="ASL36" s="116"/>
      <c r="ASM36" s="116"/>
      <c r="ASN36" s="116"/>
      <c r="ASO36" s="116"/>
      <c r="ASP36" s="116"/>
      <c r="ASQ36" s="116"/>
      <c r="ASR36" s="116"/>
      <c r="ASS36" s="116"/>
      <c r="AST36" s="116"/>
      <c r="ASU36" s="116"/>
      <c r="ASV36" s="116"/>
      <c r="ASW36" s="116"/>
      <c r="ASX36" s="116"/>
      <c r="ASY36" s="116"/>
      <c r="ASZ36" s="116"/>
      <c r="ATA36" s="116"/>
      <c r="ATB36" s="116"/>
      <c r="ATC36" s="116"/>
      <c r="ATD36" s="116"/>
      <c r="ATE36" s="116"/>
      <c r="ATF36" s="116"/>
      <c r="ATG36" s="116"/>
      <c r="ATH36" s="116"/>
      <c r="ATI36" s="116"/>
      <c r="ATJ36" s="116"/>
      <c r="ATK36" s="116"/>
      <c r="ATL36" s="116"/>
      <c r="ATM36" s="116"/>
      <c r="ATN36" s="116"/>
      <c r="ATO36" s="116"/>
      <c r="ATP36" s="116"/>
      <c r="ATQ36" s="116"/>
      <c r="ATR36" s="116"/>
      <c r="ATS36" s="116"/>
      <c r="ATT36" s="116"/>
      <c r="ATU36" s="116"/>
      <c r="ATV36" s="116"/>
      <c r="ATW36" s="116"/>
      <c r="ATX36" s="116"/>
      <c r="ATY36" s="116"/>
      <c r="ATZ36" s="116"/>
      <c r="AUA36" s="116"/>
      <c r="AUB36" s="116"/>
      <c r="AUC36" s="116"/>
      <c r="AUD36" s="116"/>
      <c r="AUE36" s="116"/>
      <c r="AUF36" s="116"/>
      <c r="AUG36" s="116"/>
      <c r="AUH36" s="116"/>
      <c r="AUI36" s="116"/>
      <c r="AUJ36" s="116"/>
      <c r="AUK36" s="116"/>
      <c r="AUL36" s="116"/>
      <c r="AUM36" s="116"/>
      <c r="AUN36" s="116"/>
      <c r="AUO36" s="116"/>
      <c r="AUP36" s="116"/>
      <c r="AUQ36" s="116"/>
      <c r="AUR36" s="116"/>
      <c r="AUS36" s="116"/>
      <c r="AUT36" s="116"/>
      <c r="AUU36" s="116"/>
      <c r="AUV36" s="116"/>
      <c r="AUW36" s="116"/>
      <c r="AUX36" s="116"/>
      <c r="AUY36" s="116"/>
      <c r="AUZ36" s="116"/>
      <c r="AVA36" s="116"/>
      <c r="AVB36" s="116"/>
      <c r="AVC36" s="116"/>
      <c r="AVD36" s="116"/>
      <c r="AVE36" s="116"/>
      <c r="AVF36" s="116"/>
      <c r="AVG36" s="116"/>
      <c r="AVH36" s="116"/>
      <c r="AVI36" s="116"/>
      <c r="AVJ36" s="116"/>
      <c r="AVK36" s="116"/>
      <c r="AVL36" s="116"/>
      <c r="AVM36" s="116"/>
      <c r="AVN36" s="116"/>
      <c r="AVO36" s="116"/>
      <c r="AVP36" s="116"/>
      <c r="AVQ36" s="116"/>
      <c r="AVR36" s="116"/>
      <c r="AVS36" s="116"/>
      <c r="AVT36" s="116"/>
      <c r="AVU36" s="116"/>
      <c r="AVV36" s="116"/>
      <c r="AVW36" s="116"/>
      <c r="AVX36" s="116"/>
      <c r="AVY36" s="116"/>
      <c r="AVZ36" s="116"/>
      <c r="AWA36" s="116"/>
      <c r="AWB36" s="116"/>
      <c r="AWC36" s="116"/>
      <c r="AWD36" s="116"/>
      <c r="AWE36" s="116"/>
      <c r="AWF36" s="116"/>
      <c r="AWG36" s="116"/>
      <c r="AWH36" s="116"/>
      <c r="AWI36" s="116"/>
      <c r="AWJ36" s="116"/>
      <c r="AWK36" s="116"/>
      <c r="AWL36" s="116"/>
      <c r="AWM36" s="116"/>
      <c r="AWN36" s="116"/>
      <c r="AWO36" s="116"/>
      <c r="AWP36" s="116"/>
      <c r="AWQ36" s="116"/>
      <c r="AWR36" s="116"/>
      <c r="AWS36" s="116"/>
      <c r="AWT36" s="116"/>
      <c r="AWU36" s="116"/>
      <c r="AWV36" s="116"/>
      <c r="AWW36" s="116"/>
      <c r="AWX36" s="116"/>
      <c r="AWY36" s="116"/>
      <c r="AWZ36" s="116"/>
      <c r="AXA36" s="116"/>
      <c r="AXB36" s="116"/>
      <c r="AXC36" s="116"/>
      <c r="AXD36" s="116"/>
      <c r="AXE36" s="116"/>
      <c r="AXF36" s="116"/>
      <c r="AXG36" s="116"/>
      <c r="AXH36" s="116"/>
      <c r="AXI36" s="116"/>
      <c r="AXJ36" s="116"/>
      <c r="AXK36" s="116"/>
      <c r="AXL36" s="116"/>
      <c r="AXM36" s="116"/>
      <c r="AXN36" s="116"/>
      <c r="AXO36" s="116"/>
      <c r="AXP36" s="116"/>
      <c r="AXQ36" s="116"/>
      <c r="AXR36" s="116"/>
      <c r="AXS36" s="116"/>
      <c r="AXT36" s="116"/>
      <c r="AXU36" s="116"/>
      <c r="AXV36" s="116"/>
      <c r="AXW36" s="116"/>
      <c r="AXX36" s="116"/>
      <c r="AXY36" s="116"/>
      <c r="AXZ36" s="116"/>
      <c r="AYA36" s="116"/>
      <c r="AYB36" s="116"/>
      <c r="AYC36" s="116"/>
      <c r="AYD36" s="116"/>
      <c r="AYE36" s="116"/>
      <c r="AYF36" s="116"/>
      <c r="AYG36" s="116"/>
      <c r="AYH36" s="116"/>
      <c r="AYI36" s="116"/>
      <c r="AYJ36" s="116"/>
      <c r="AYK36" s="116"/>
      <c r="AYL36" s="116"/>
      <c r="AYM36" s="116"/>
      <c r="AYN36" s="116"/>
      <c r="AYO36" s="116"/>
      <c r="AYP36" s="116"/>
      <c r="AYQ36" s="116"/>
      <c r="AYR36" s="116"/>
      <c r="AYS36" s="116"/>
      <c r="AYT36" s="116"/>
      <c r="AYU36" s="116"/>
      <c r="AYV36" s="116"/>
      <c r="AYW36" s="116"/>
      <c r="AYX36" s="116"/>
      <c r="AYY36" s="116"/>
      <c r="AYZ36" s="116"/>
      <c r="AZA36" s="116"/>
      <c r="AZB36" s="116"/>
      <c r="AZC36" s="116"/>
      <c r="AZD36" s="116"/>
      <c r="AZE36" s="116"/>
      <c r="AZF36" s="116"/>
      <c r="AZG36" s="116"/>
      <c r="AZH36" s="116"/>
      <c r="AZI36" s="116"/>
      <c r="AZJ36" s="116"/>
      <c r="AZK36" s="116"/>
      <c r="AZL36" s="116"/>
      <c r="AZM36" s="116"/>
      <c r="AZN36" s="116"/>
      <c r="AZO36" s="116"/>
      <c r="AZP36" s="116"/>
      <c r="AZQ36" s="116"/>
      <c r="AZR36" s="116"/>
      <c r="AZS36" s="116"/>
      <c r="AZT36" s="116"/>
      <c r="AZU36" s="116"/>
      <c r="AZV36" s="116"/>
      <c r="AZW36" s="116"/>
      <c r="AZX36" s="116"/>
      <c r="AZY36" s="116"/>
      <c r="AZZ36" s="116"/>
      <c r="BAA36" s="116"/>
      <c r="BAB36" s="116"/>
      <c r="BAC36" s="116"/>
      <c r="BAD36" s="116"/>
      <c r="BAE36" s="116"/>
      <c r="BAF36" s="116"/>
      <c r="BAG36" s="116"/>
      <c r="BAH36" s="116"/>
      <c r="BAI36" s="116"/>
      <c r="BAJ36" s="116"/>
      <c r="BAK36" s="116"/>
      <c r="BAL36" s="116"/>
      <c r="BAM36" s="116"/>
      <c r="BAN36" s="116"/>
      <c r="BAO36" s="116"/>
      <c r="BAP36" s="116"/>
      <c r="BAQ36" s="116"/>
      <c r="BAR36" s="116"/>
      <c r="BAS36" s="116"/>
      <c r="BAT36" s="116"/>
      <c r="BAU36" s="116"/>
      <c r="BAV36" s="116"/>
      <c r="BAW36" s="116"/>
      <c r="BAX36" s="116"/>
      <c r="BAY36" s="116"/>
      <c r="BAZ36" s="116"/>
      <c r="BBA36" s="116"/>
      <c r="BBB36" s="116"/>
      <c r="BBC36" s="116"/>
      <c r="BBD36" s="116"/>
      <c r="BBE36" s="116"/>
      <c r="BBF36" s="116"/>
      <c r="BBG36" s="116"/>
      <c r="BBH36" s="116"/>
      <c r="BBI36" s="116"/>
      <c r="BBJ36" s="116"/>
      <c r="BBK36" s="116"/>
      <c r="BBL36" s="116"/>
      <c r="BBM36" s="116"/>
      <c r="BBN36" s="116"/>
      <c r="BBO36" s="116"/>
      <c r="BBP36" s="116"/>
      <c r="BBQ36" s="116"/>
      <c r="BBR36" s="116"/>
      <c r="BBS36" s="116"/>
      <c r="BBT36" s="116"/>
      <c r="BBU36" s="116"/>
      <c r="BBV36" s="116"/>
      <c r="BBW36" s="116"/>
      <c r="BBX36" s="116"/>
      <c r="BBY36" s="116"/>
      <c r="BBZ36" s="116"/>
      <c r="BCA36" s="116"/>
      <c r="BCB36" s="116"/>
      <c r="BCC36" s="116"/>
      <c r="BCD36" s="116"/>
      <c r="BCE36" s="116"/>
      <c r="BCF36" s="116"/>
      <c r="BCG36" s="116"/>
      <c r="BCH36" s="116"/>
      <c r="BCI36" s="116"/>
      <c r="BCJ36" s="116"/>
      <c r="BCK36" s="116"/>
      <c r="BCL36" s="116"/>
      <c r="BCM36" s="116"/>
      <c r="BCN36" s="116"/>
      <c r="BCO36" s="116"/>
      <c r="BCP36" s="116"/>
      <c r="BCQ36" s="116"/>
      <c r="BCR36" s="116"/>
      <c r="BCS36" s="116"/>
      <c r="BCT36" s="116"/>
      <c r="BCU36" s="116"/>
      <c r="BCV36" s="116"/>
      <c r="BCW36" s="116"/>
      <c r="BCX36" s="116"/>
      <c r="BCY36" s="116"/>
      <c r="BCZ36" s="116"/>
      <c r="BDA36" s="116"/>
      <c r="BDB36" s="116"/>
      <c r="BDC36" s="116"/>
      <c r="BDD36" s="116"/>
      <c r="BDE36" s="116"/>
      <c r="BDF36" s="116"/>
      <c r="BDG36" s="116"/>
      <c r="BDH36" s="116"/>
      <c r="BDI36" s="116"/>
      <c r="BDJ36" s="116"/>
      <c r="BDK36" s="116"/>
      <c r="BDL36" s="116"/>
      <c r="BDM36" s="116"/>
      <c r="BDN36" s="116"/>
      <c r="BDO36" s="116"/>
      <c r="BDP36" s="116"/>
      <c r="BDQ36" s="116"/>
      <c r="BDR36" s="116"/>
      <c r="BDS36" s="116"/>
      <c r="BDT36" s="116"/>
      <c r="BDU36" s="116"/>
      <c r="BDV36" s="116"/>
      <c r="BDW36" s="116"/>
      <c r="BDX36" s="116"/>
      <c r="BDY36" s="116"/>
      <c r="BDZ36" s="116"/>
      <c r="BEA36" s="116"/>
      <c r="BEB36" s="116"/>
      <c r="BEC36" s="116"/>
      <c r="BED36" s="116"/>
      <c r="BEE36" s="116"/>
      <c r="BEF36" s="116"/>
      <c r="BEG36" s="116"/>
      <c r="BEH36" s="116"/>
      <c r="BEI36" s="116"/>
      <c r="BEJ36" s="116"/>
      <c r="BEK36" s="116"/>
      <c r="BEL36" s="116"/>
      <c r="BEM36" s="116"/>
      <c r="BEN36" s="116"/>
      <c r="BEO36" s="116"/>
      <c r="BEP36" s="116"/>
      <c r="BEQ36" s="116"/>
      <c r="BER36" s="116"/>
      <c r="BES36" s="116"/>
      <c r="BET36" s="116"/>
      <c r="BEU36" s="116"/>
      <c r="BEV36" s="116"/>
      <c r="BEW36" s="116"/>
      <c r="BEX36" s="116"/>
      <c r="BEY36" s="116"/>
      <c r="BEZ36" s="116"/>
      <c r="BFA36" s="116"/>
      <c r="BFB36" s="116"/>
      <c r="BFC36" s="116"/>
      <c r="BFD36" s="116"/>
      <c r="BFE36" s="116"/>
      <c r="BFF36" s="116"/>
      <c r="BFG36" s="116"/>
      <c r="BFH36" s="116"/>
      <c r="BFI36" s="116"/>
      <c r="BFJ36" s="116"/>
      <c r="BFK36" s="116"/>
      <c r="BFL36" s="116"/>
      <c r="BFM36" s="116"/>
      <c r="BFN36" s="116"/>
      <c r="BFO36" s="116"/>
      <c r="BFP36" s="116"/>
      <c r="BFQ36" s="116"/>
      <c r="BFR36" s="116"/>
      <c r="BFS36" s="116"/>
      <c r="BFT36" s="116"/>
      <c r="BFU36" s="116"/>
      <c r="BFV36" s="116"/>
      <c r="BFW36" s="116"/>
      <c r="BFX36" s="116"/>
      <c r="BFY36" s="116"/>
      <c r="BFZ36" s="116"/>
      <c r="BGA36" s="116"/>
      <c r="BGB36" s="116"/>
      <c r="BGC36" s="116"/>
      <c r="BGD36" s="116"/>
      <c r="BGE36" s="116"/>
      <c r="BGF36" s="116"/>
      <c r="BGG36" s="116"/>
      <c r="BGH36" s="116"/>
      <c r="BGI36" s="116"/>
      <c r="BGJ36" s="116"/>
      <c r="BGK36" s="116"/>
      <c r="BGL36" s="116"/>
      <c r="BGM36" s="116"/>
      <c r="BGN36" s="116"/>
      <c r="BGO36" s="116"/>
      <c r="BGP36" s="116"/>
      <c r="BGQ36" s="116"/>
      <c r="BGR36" s="116"/>
      <c r="BGS36" s="116"/>
      <c r="BGT36" s="116"/>
      <c r="BGU36" s="116"/>
      <c r="BGV36" s="116"/>
      <c r="BGW36" s="116"/>
      <c r="BGX36" s="116"/>
      <c r="BGY36" s="116"/>
      <c r="BGZ36" s="116"/>
      <c r="BHA36" s="116"/>
      <c r="BHB36" s="116"/>
      <c r="BHC36" s="116"/>
      <c r="BHD36" s="116"/>
      <c r="BHE36" s="116"/>
      <c r="BHF36" s="116"/>
      <c r="BHG36" s="116"/>
      <c r="BHH36" s="116"/>
      <c r="BHI36" s="116"/>
      <c r="BHJ36" s="116"/>
      <c r="BHK36" s="116"/>
      <c r="BHL36" s="116"/>
      <c r="BHM36" s="116"/>
      <c r="BHN36" s="116"/>
      <c r="BHO36" s="116"/>
      <c r="BHP36" s="116"/>
      <c r="BHQ36" s="116"/>
      <c r="BHR36" s="116"/>
      <c r="BHS36" s="116"/>
      <c r="BHT36" s="116"/>
      <c r="BHU36" s="116"/>
      <c r="BHV36" s="116"/>
      <c r="BHW36" s="116"/>
      <c r="BHX36" s="116"/>
      <c r="BHY36" s="116"/>
      <c r="BHZ36" s="116"/>
      <c r="BIA36" s="116"/>
      <c r="BIB36" s="116"/>
      <c r="BIC36" s="116"/>
      <c r="BID36" s="116"/>
      <c r="BIE36" s="116"/>
      <c r="BIF36" s="116"/>
      <c r="BIG36" s="116"/>
      <c r="BIH36" s="116"/>
      <c r="BII36" s="116"/>
      <c r="BIJ36" s="116"/>
      <c r="BIK36" s="116"/>
      <c r="BIL36" s="116"/>
      <c r="BIM36" s="116"/>
      <c r="BIN36" s="116"/>
      <c r="BIO36" s="116"/>
      <c r="BIP36" s="116"/>
      <c r="BIQ36" s="116"/>
      <c r="BIR36" s="116"/>
      <c r="BIS36" s="116"/>
      <c r="BIT36" s="116"/>
      <c r="BIU36" s="116"/>
      <c r="BIV36" s="116"/>
      <c r="BIW36" s="116"/>
      <c r="BIX36" s="116"/>
      <c r="BIY36" s="116"/>
      <c r="BIZ36" s="116"/>
      <c r="BJA36" s="116"/>
      <c r="BJB36" s="116"/>
      <c r="BJC36" s="116"/>
      <c r="BJD36" s="116"/>
      <c r="BJE36" s="116"/>
      <c r="BJF36" s="116"/>
      <c r="BJG36" s="116"/>
      <c r="BJH36" s="116"/>
      <c r="BJI36" s="116"/>
      <c r="BJJ36" s="116"/>
      <c r="BJK36" s="116"/>
      <c r="BJL36" s="116"/>
      <c r="BJM36" s="116"/>
      <c r="BJN36" s="116"/>
      <c r="BJO36" s="116"/>
      <c r="BJP36" s="116"/>
      <c r="BJQ36" s="116"/>
      <c r="BJR36" s="116"/>
      <c r="BJS36" s="116"/>
      <c r="BJT36" s="116"/>
      <c r="BJU36" s="116"/>
      <c r="BJV36" s="116"/>
      <c r="BJW36" s="116"/>
      <c r="BJX36" s="116"/>
      <c r="BJY36" s="116"/>
      <c r="BJZ36" s="116"/>
      <c r="BKA36" s="116"/>
      <c r="BKB36" s="116"/>
      <c r="BKC36" s="116"/>
      <c r="BKD36" s="116"/>
      <c r="BKE36" s="116"/>
      <c r="BKF36" s="116"/>
      <c r="BKG36" s="116"/>
      <c r="BKH36" s="116"/>
      <c r="BKI36" s="116"/>
      <c r="BKJ36" s="116"/>
      <c r="BKK36" s="116"/>
      <c r="BKL36" s="116"/>
      <c r="BKM36" s="116"/>
      <c r="BKN36" s="116"/>
      <c r="BKO36" s="116"/>
      <c r="BKP36" s="116"/>
      <c r="BKQ36" s="116"/>
      <c r="BKR36" s="116"/>
      <c r="BKS36" s="116"/>
      <c r="BKT36" s="116"/>
      <c r="BKU36" s="116"/>
      <c r="BKV36" s="116"/>
      <c r="BKW36" s="116"/>
      <c r="BKX36" s="116"/>
      <c r="BKY36" s="116"/>
      <c r="BKZ36" s="116"/>
      <c r="BLA36" s="116"/>
      <c r="BLB36" s="116"/>
      <c r="BLC36" s="116"/>
      <c r="BLD36" s="116"/>
      <c r="BLE36" s="116"/>
      <c r="BLF36" s="116"/>
      <c r="BLG36" s="116"/>
      <c r="BLH36" s="116"/>
      <c r="BLI36" s="116"/>
      <c r="BLJ36" s="116"/>
      <c r="BLK36" s="116"/>
      <c r="BLL36" s="116"/>
      <c r="BLM36" s="116"/>
      <c r="BLN36" s="116"/>
      <c r="BLO36" s="116"/>
      <c r="BLP36" s="116"/>
      <c r="BLQ36" s="116"/>
      <c r="BLR36" s="116"/>
      <c r="BLS36" s="116"/>
      <c r="BLT36" s="116"/>
      <c r="BLU36" s="116"/>
      <c r="BLV36" s="116"/>
      <c r="BLW36" s="116"/>
      <c r="BLX36" s="116"/>
      <c r="BLY36" s="116"/>
      <c r="BLZ36" s="116"/>
      <c r="BMA36" s="116"/>
      <c r="BMB36" s="116"/>
      <c r="BMC36" s="116"/>
      <c r="BMD36" s="116"/>
      <c r="BME36" s="116"/>
      <c r="BMF36" s="116"/>
      <c r="BMG36" s="116"/>
      <c r="BMH36" s="116"/>
      <c r="BMI36" s="116"/>
      <c r="BMJ36" s="116"/>
      <c r="BMK36" s="116"/>
      <c r="BML36" s="116"/>
      <c r="BMM36" s="116"/>
      <c r="BMN36" s="116"/>
      <c r="BMO36" s="116"/>
      <c r="BMP36" s="116"/>
      <c r="BMQ36" s="116"/>
      <c r="BMR36" s="116"/>
      <c r="BMS36" s="116"/>
      <c r="BMT36" s="116"/>
      <c r="BMU36" s="116"/>
      <c r="BMV36" s="116"/>
      <c r="BMW36" s="116"/>
      <c r="BMX36" s="116"/>
      <c r="BMY36" s="116"/>
      <c r="BMZ36" s="116"/>
      <c r="BNA36" s="116"/>
      <c r="BNB36" s="116"/>
      <c r="BNC36" s="116"/>
      <c r="BND36" s="116"/>
      <c r="BNE36" s="116"/>
      <c r="BNF36" s="116"/>
      <c r="BNG36" s="116"/>
      <c r="BNH36" s="116"/>
      <c r="BNI36" s="116"/>
      <c r="BNJ36" s="116"/>
      <c r="BNK36" s="116"/>
      <c r="BNL36" s="116"/>
      <c r="BNM36" s="116"/>
      <c r="BNN36" s="116"/>
      <c r="BNO36" s="116"/>
      <c r="BNP36" s="116"/>
      <c r="BNQ36" s="116"/>
      <c r="BNR36" s="116"/>
      <c r="BNS36" s="116"/>
      <c r="BNT36" s="116"/>
      <c r="BNU36" s="116"/>
      <c r="BNV36" s="116"/>
      <c r="BNW36" s="116"/>
      <c r="BNX36" s="116"/>
      <c r="BNY36" s="116"/>
      <c r="BNZ36" s="116"/>
      <c r="BOA36" s="116"/>
      <c r="BOB36" s="116"/>
      <c r="BOC36" s="116"/>
      <c r="BOD36" s="116"/>
      <c r="BOE36" s="116"/>
      <c r="BOF36" s="116"/>
      <c r="BOG36" s="116"/>
      <c r="BOH36" s="116"/>
      <c r="BOI36" s="116"/>
      <c r="BOJ36" s="116"/>
      <c r="BOK36" s="116"/>
      <c r="BOL36" s="116"/>
      <c r="BOM36" s="116"/>
      <c r="BON36" s="116"/>
      <c r="BOO36" s="116"/>
      <c r="BOP36" s="116"/>
      <c r="BOQ36" s="116"/>
      <c r="BOR36" s="116"/>
      <c r="BOS36" s="116"/>
      <c r="BOT36" s="116"/>
      <c r="BOU36" s="116"/>
      <c r="BOV36" s="116"/>
      <c r="BOW36" s="116"/>
      <c r="BOX36" s="116"/>
      <c r="BOY36" s="116"/>
      <c r="BOZ36" s="116"/>
      <c r="BPA36" s="116"/>
      <c r="BPB36" s="116"/>
      <c r="BPC36" s="116"/>
      <c r="BPD36" s="116"/>
      <c r="BPE36" s="116"/>
      <c r="BPF36" s="116"/>
      <c r="BPG36" s="116"/>
      <c r="BPH36" s="116"/>
      <c r="BPI36" s="116"/>
      <c r="BPJ36" s="116"/>
      <c r="BPK36" s="116"/>
      <c r="BPL36" s="116"/>
      <c r="BPM36" s="116"/>
      <c r="BPN36" s="116"/>
      <c r="BPO36" s="116"/>
      <c r="BPP36" s="116"/>
      <c r="BPQ36" s="116"/>
      <c r="BPR36" s="116"/>
      <c r="BPS36" s="116"/>
      <c r="BPT36" s="116"/>
      <c r="BPU36" s="116"/>
      <c r="BPV36" s="116"/>
      <c r="BPW36" s="116"/>
      <c r="BPX36" s="116"/>
      <c r="BPY36" s="116"/>
      <c r="BPZ36" s="116"/>
      <c r="BQA36" s="116"/>
      <c r="BQB36" s="116"/>
      <c r="BQC36" s="116"/>
      <c r="BQD36" s="116"/>
      <c r="BQE36" s="116"/>
      <c r="BQF36" s="116"/>
      <c r="BQG36" s="116"/>
      <c r="BQH36" s="116"/>
      <c r="BQI36" s="116"/>
      <c r="BQJ36" s="116"/>
      <c r="BQK36" s="116"/>
      <c r="BQL36" s="116"/>
      <c r="BQM36" s="116"/>
      <c r="BQN36" s="116"/>
      <c r="BQO36" s="116"/>
      <c r="BQP36" s="116"/>
      <c r="BQQ36" s="116"/>
      <c r="BQR36" s="116"/>
      <c r="BQS36" s="116"/>
      <c r="BQT36" s="116"/>
      <c r="BQU36" s="116"/>
      <c r="BQV36" s="116"/>
      <c r="BQW36" s="116"/>
      <c r="BQX36" s="116"/>
      <c r="BQY36" s="116"/>
      <c r="BQZ36" s="116"/>
      <c r="BRA36" s="116"/>
      <c r="BRB36" s="116"/>
      <c r="BRC36" s="116"/>
      <c r="BRD36" s="116"/>
      <c r="BRE36" s="116"/>
      <c r="BRF36" s="116"/>
      <c r="BRG36" s="116"/>
      <c r="BRH36" s="116"/>
      <c r="BRI36" s="116"/>
      <c r="BRJ36" s="116"/>
      <c r="BRK36" s="116"/>
      <c r="BRL36" s="116"/>
      <c r="BRM36" s="116"/>
      <c r="BRN36" s="116"/>
      <c r="BRO36" s="116"/>
      <c r="BRP36" s="116"/>
      <c r="BRQ36" s="116"/>
      <c r="BRR36" s="116"/>
      <c r="BRS36" s="116"/>
      <c r="BRT36" s="116"/>
      <c r="BRU36" s="116"/>
      <c r="BRV36" s="116"/>
      <c r="BRW36" s="116"/>
      <c r="BRX36" s="116"/>
      <c r="BRY36" s="116"/>
      <c r="BRZ36" s="116"/>
      <c r="BSA36" s="116"/>
      <c r="BSB36" s="116"/>
      <c r="BSC36" s="116"/>
      <c r="BSD36" s="116"/>
      <c r="BSE36" s="116"/>
      <c r="BSF36" s="116"/>
      <c r="BSG36" s="116"/>
      <c r="BSH36" s="116"/>
      <c r="BSI36" s="116"/>
      <c r="BSJ36" s="116"/>
      <c r="BSK36" s="116"/>
      <c r="BSL36" s="116"/>
      <c r="BSM36" s="116"/>
      <c r="BSN36" s="116"/>
      <c r="BSO36" s="116"/>
      <c r="BSP36" s="116"/>
      <c r="BSQ36" s="116"/>
      <c r="BSR36" s="116"/>
      <c r="BSS36" s="116"/>
      <c r="BST36" s="116"/>
      <c r="BSU36" s="116"/>
      <c r="BSV36" s="116"/>
      <c r="BSW36" s="116"/>
      <c r="BSX36" s="116"/>
      <c r="BSY36" s="116"/>
      <c r="BSZ36" s="116"/>
      <c r="BTA36" s="116"/>
      <c r="BTB36" s="116"/>
      <c r="BTC36" s="116"/>
      <c r="BTD36" s="116"/>
      <c r="BTE36" s="116"/>
      <c r="BTF36" s="116"/>
      <c r="BTG36" s="116"/>
      <c r="BTH36" s="116"/>
      <c r="BTI36" s="116"/>
      <c r="BTJ36" s="116"/>
      <c r="BTK36" s="116"/>
      <c r="BTL36" s="116"/>
      <c r="BTM36" s="116"/>
      <c r="BTN36" s="116"/>
      <c r="BTO36" s="116"/>
      <c r="BTP36" s="116"/>
      <c r="BTQ36" s="116"/>
      <c r="BTR36" s="116"/>
      <c r="BTS36" s="116"/>
      <c r="BTT36" s="116"/>
      <c r="BTU36" s="116"/>
      <c r="BTV36" s="116"/>
      <c r="BTW36" s="116"/>
      <c r="BTX36" s="116"/>
      <c r="BTY36" s="116"/>
      <c r="BTZ36" s="116"/>
      <c r="BUA36" s="116"/>
      <c r="BUB36" s="116"/>
      <c r="BUC36" s="116"/>
      <c r="BUD36" s="116"/>
      <c r="BUE36" s="116"/>
      <c r="BUF36" s="116"/>
      <c r="BUG36" s="116"/>
      <c r="BUH36" s="116"/>
      <c r="BUI36" s="116"/>
      <c r="BUJ36" s="116"/>
      <c r="BUK36" s="116"/>
      <c r="BUL36" s="116"/>
      <c r="BUM36" s="116"/>
      <c r="BUN36" s="116"/>
      <c r="BUO36" s="116"/>
      <c r="BUP36" s="116"/>
      <c r="BUQ36" s="116"/>
      <c r="BUR36" s="116"/>
      <c r="BUS36" s="116"/>
      <c r="BUT36" s="116"/>
      <c r="BUU36" s="116"/>
      <c r="BUV36" s="116"/>
      <c r="BUW36" s="116"/>
      <c r="BUX36" s="116"/>
      <c r="BUY36" s="116"/>
      <c r="BUZ36" s="116"/>
      <c r="BVA36" s="116"/>
      <c r="BVB36" s="116"/>
      <c r="BVC36" s="116"/>
      <c r="BVD36" s="116"/>
      <c r="BVE36" s="116"/>
      <c r="BVF36" s="116"/>
      <c r="BVG36" s="116"/>
      <c r="BVH36" s="116"/>
      <c r="BVI36" s="116"/>
      <c r="BVJ36" s="116"/>
      <c r="BVK36" s="116"/>
      <c r="BVL36" s="116"/>
      <c r="BVM36" s="116"/>
      <c r="BVN36" s="116"/>
      <c r="BVO36" s="116"/>
      <c r="BVP36" s="116"/>
      <c r="BVQ36" s="116"/>
      <c r="BVR36" s="116"/>
      <c r="BVS36" s="116"/>
      <c r="BVT36" s="116"/>
      <c r="BVU36" s="116"/>
      <c r="BVV36" s="116"/>
      <c r="BVW36" s="116"/>
      <c r="BVX36" s="116"/>
      <c r="BVY36" s="116"/>
      <c r="BVZ36" s="116"/>
      <c r="BWA36" s="116"/>
      <c r="BWB36" s="116"/>
      <c r="BWC36" s="116"/>
      <c r="BWD36" s="116"/>
      <c r="BWE36" s="116"/>
      <c r="BWF36" s="116"/>
      <c r="BWG36" s="116"/>
      <c r="BWH36" s="116"/>
      <c r="BWI36" s="116"/>
      <c r="BWJ36" s="116"/>
      <c r="BWK36" s="116"/>
      <c r="BWL36" s="116"/>
      <c r="BWM36" s="116"/>
      <c r="BWN36" s="116"/>
      <c r="BWO36" s="116"/>
      <c r="BWP36" s="116"/>
      <c r="BWQ36" s="116"/>
      <c r="BWR36" s="116"/>
      <c r="BWS36" s="116"/>
      <c r="BWT36" s="116"/>
      <c r="BWU36" s="116"/>
      <c r="BWV36" s="116"/>
      <c r="BWW36" s="116"/>
      <c r="BWX36" s="116"/>
      <c r="BWY36" s="116"/>
      <c r="BWZ36" s="116"/>
      <c r="BXA36" s="116"/>
      <c r="BXB36" s="116"/>
      <c r="BXC36" s="116"/>
      <c r="BXD36" s="116"/>
      <c r="BXE36" s="116"/>
      <c r="BXF36" s="116"/>
      <c r="BXG36" s="116"/>
      <c r="BXH36" s="116"/>
      <c r="BXI36" s="116"/>
      <c r="BXJ36" s="116"/>
      <c r="BXK36" s="116"/>
      <c r="BXL36" s="116"/>
      <c r="BXM36" s="116"/>
      <c r="BXN36" s="116"/>
      <c r="BXO36" s="116"/>
      <c r="BXP36" s="116"/>
      <c r="BXQ36" s="116"/>
      <c r="BXR36" s="116"/>
      <c r="BXS36" s="116"/>
      <c r="BXT36" s="116"/>
      <c r="BXU36" s="116"/>
      <c r="BXV36" s="116"/>
      <c r="BXW36" s="116"/>
      <c r="BXX36" s="116"/>
      <c r="BXY36" s="116"/>
      <c r="BXZ36" s="116"/>
      <c r="BYA36" s="116"/>
      <c r="BYB36" s="116"/>
      <c r="BYC36" s="116"/>
      <c r="BYD36" s="116"/>
      <c r="BYE36" s="116"/>
      <c r="BYF36" s="116"/>
      <c r="BYG36" s="116"/>
      <c r="BYH36" s="116"/>
      <c r="BYI36" s="116"/>
      <c r="BYJ36" s="116"/>
      <c r="BYK36" s="116"/>
      <c r="BYL36" s="116"/>
      <c r="BYM36" s="116"/>
      <c r="BYN36" s="116"/>
      <c r="BYO36" s="116"/>
      <c r="BYP36" s="116"/>
      <c r="BYQ36" s="116"/>
      <c r="BYR36" s="116"/>
      <c r="BYS36" s="116"/>
      <c r="BYT36" s="116"/>
      <c r="BYU36" s="116"/>
      <c r="BYV36" s="116"/>
      <c r="BYW36" s="116"/>
      <c r="BYX36" s="116"/>
      <c r="BYY36" s="116"/>
      <c r="BYZ36" s="116"/>
      <c r="BZA36" s="116"/>
      <c r="BZB36" s="116"/>
      <c r="BZC36" s="116"/>
      <c r="BZD36" s="116"/>
      <c r="BZE36" s="116"/>
      <c r="BZF36" s="116"/>
      <c r="BZG36" s="116"/>
      <c r="BZH36" s="116"/>
      <c r="BZI36" s="116"/>
      <c r="BZJ36" s="116"/>
      <c r="BZK36" s="116"/>
      <c r="BZL36" s="116"/>
      <c r="BZM36" s="116"/>
      <c r="BZN36" s="116"/>
      <c r="BZO36" s="116"/>
      <c r="BZP36" s="116"/>
      <c r="BZQ36" s="116"/>
      <c r="BZR36" s="116"/>
      <c r="BZS36" s="116"/>
      <c r="BZT36" s="116"/>
      <c r="BZU36" s="116"/>
      <c r="BZV36" s="116"/>
      <c r="BZW36" s="116"/>
      <c r="BZX36" s="116"/>
      <c r="BZY36" s="116"/>
      <c r="BZZ36" s="116"/>
      <c r="CAA36" s="116"/>
      <c r="CAB36" s="116"/>
      <c r="CAC36" s="116"/>
      <c r="CAD36" s="116"/>
      <c r="CAE36" s="116"/>
      <c r="CAF36" s="116"/>
      <c r="CAG36" s="116"/>
      <c r="CAH36" s="116"/>
      <c r="CAI36" s="116"/>
      <c r="CAJ36" s="116"/>
      <c r="CAK36" s="116"/>
      <c r="CAL36" s="116"/>
      <c r="CAM36" s="116"/>
      <c r="CAN36" s="116"/>
      <c r="CAO36" s="116"/>
      <c r="CAP36" s="116"/>
      <c r="CAQ36" s="116"/>
      <c r="CAR36" s="116"/>
      <c r="CAS36" s="116"/>
      <c r="CAT36" s="116"/>
      <c r="CAU36" s="116"/>
      <c r="CAV36" s="116"/>
      <c r="CAW36" s="116"/>
      <c r="CAX36" s="116"/>
      <c r="CAY36" s="116"/>
      <c r="CAZ36" s="116"/>
      <c r="CBA36" s="116"/>
      <c r="CBB36" s="116"/>
      <c r="CBC36" s="116"/>
      <c r="CBD36" s="116"/>
      <c r="CBE36" s="116"/>
      <c r="CBF36" s="116"/>
      <c r="CBG36" s="116"/>
      <c r="CBH36" s="116"/>
      <c r="CBI36" s="116"/>
      <c r="CBJ36" s="116"/>
      <c r="CBK36" s="116"/>
      <c r="CBL36" s="116"/>
      <c r="CBM36" s="116"/>
      <c r="CBN36" s="116"/>
      <c r="CBO36" s="116"/>
      <c r="CBP36" s="116"/>
      <c r="CBQ36" s="116"/>
      <c r="CBR36" s="116"/>
      <c r="CBS36" s="116"/>
      <c r="CBT36" s="116"/>
      <c r="CBU36" s="116"/>
      <c r="CBV36" s="116"/>
      <c r="CBW36" s="116"/>
      <c r="CBX36" s="116"/>
      <c r="CBY36" s="116"/>
      <c r="CBZ36" s="116"/>
      <c r="CCA36" s="116"/>
      <c r="CCB36" s="116"/>
      <c r="CCC36" s="116"/>
      <c r="CCD36" s="116"/>
      <c r="CCE36" s="116"/>
      <c r="CCF36" s="116"/>
      <c r="CCG36" s="116"/>
      <c r="CCH36" s="116"/>
      <c r="CCI36" s="116"/>
      <c r="CCJ36" s="116"/>
      <c r="CCK36" s="116"/>
      <c r="CCL36" s="116"/>
      <c r="CCM36" s="116"/>
      <c r="CCN36" s="116"/>
      <c r="CCO36" s="116"/>
      <c r="CCP36" s="116"/>
      <c r="CCQ36" s="116"/>
      <c r="CCR36" s="116"/>
      <c r="CCS36" s="116"/>
      <c r="CCT36" s="116"/>
      <c r="CCU36" s="116"/>
      <c r="CCV36" s="116"/>
      <c r="CCW36" s="116"/>
      <c r="CCX36" s="116"/>
      <c r="CCY36" s="116"/>
      <c r="CCZ36" s="116"/>
      <c r="CDA36" s="116"/>
      <c r="CDB36" s="116"/>
      <c r="CDC36" s="116"/>
      <c r="CDD36" s="116"/>
      <c r="CDE36" s="116"/>
      <c r="CDF36" s="116"/>
      <c r="CDG36" s="116"/>
      <c r="CDH36" s="116"/>
      <c r="CDI36" s="116"/>
      <c r="CDJ36" s="116"/>
      <c r="CDK36" s="116"/>
      <c r="CDL36" s="116"/>
      <c r="CDM36" s="116"/>
      <c r="CDN36" s="116"/>
      <c r="CDO36" s="116"/>
      <c r="CDP36" s="116"/>
      <c r="CDQ36" s="116"/>
      <c r="CDR36" s="116"/>
      <c r="CDS36" s="116"/>
      <c r="CDT36" s="116"/>
      <c r="CDU36" s="116"/>
      <c r="CDV36" s="116"/>
      <c r="CDW36" s="116"/>
      <c r="CDX36" s="116"/>
      <c r="CDY36" s="116"/>
      <c r="CDZ36" s="116"/>
      <c r="CEA36" s="116"/>
      <c r="CEB36" s="116"/>
      <c r="CEC36" s="116"/>
      <c r="CED36" s="116"/>
      <c r="CEE36" s="116"/>
      <c r="CEF36" s="116"/>
      <c r="CEG36" s="116"/>
      <c r="CEH36" s="116"/>
      <c r="CEI36" s="116"/>
      <c r="CEJ36" s="116"/>
      <c r="CEK36" s="116"/>
      <c r="CEL36" s="116"/>
      <c r="CEM36" s="116"/>
      <c r="CEN36" s="116"/>
      <c r="CEO36" s="116"/>
      <c r="CEP36" s="116"/>
      <c r="CEQ36" s="116"/>
      <c r="CER36" s="116"/>
      <c r="CES36" s="116"/>
      <c r="CET36" s="116"/>
      <c r="CEU36" s="116"/>
      <c r="CEV36" s="116"/>
      <c r="CEW36" s="116"/>
      <c r="CEX36" s="116"/>
      <c r="CEY36" s="116"/>
      <c r="CEZ36" s="116"/>
      <c r="CFA36" s="116"/>
      <c r="CFB36" s="116"/>
      <c r="CFC36" s="116"/>
      <c r="CFD36" s="116"/>
      <c r="CFE36" s="116"/>
      <c r="CFF36" s="116"/>
      <c r="CFG36" s="116"/>
      <c r="CFH36" s="116"/>
      <c r="CFI36" s="116"/>
      <c r="CFJ36" s="116"/>
      <c r="CFK36" s="116"/>
      <c r="CFL36" s="116"/>
      <c r="CFM36" s="116"/>
      <c r="CFN36" s="116"/>
      <c r="CFO36" s="116"/>
      <c r="CFP36" s="116"/>
      <c r="CFQ36" s="116"/>
      <c r="CFR36" s="116"/>
      <c r="CFS36" s="116"/>
      <c r="CFT36" s="116"/>
      <c r="CFU36" s="116"/>
      <c r="CFV36" s="116"/>
      <c r="CFW36" s="116"/>
      <c r="CFX36" s="116"/>
      <c r="CFY36" s="116"/>
      <c r="CFZ36" s="116"/>
      <c r="CGA36" s="116"/>
      <c r="CGB36" s="116"/>
      <c r="CGC36" s="116"/>
      <c r="CGD36" s="116"/>
      <c r="CGE36" s="116"/>
      <c r="CGF36" s="116"/>
      <c r="CGG36" s="116"/>
      <c r="CGH36" s="116"/>
      <c r="CGI36" s="116"/>
      <c r="CGJ36" s="116"/>
      <c r="CGK36" s="116"/>
      <c r="CGL36" s="116"/>
      <c r="CGM36" s="116"/>
      <c r="CGN36" s="116"/>
      <c r="CGO36" s="116"/>
      <c r="CGP36" s="116"/>
      <c r="CGQ36" s="116"/>
      <c r="CGR36" s="116"/>
      <c r="CGS36" s="116"/>
      <c r="CGT36" s="116"/>
      <c r="CGU36" s="116"/>
      <c r="CGV36" s="116"/>
      <c r="CGW36" s="116"/>
      <c r="CGX36" s="116"/>
      <c r="CGY36" s="116"/>
      <c r="CGZ36" s="116"/>
      <c r="CHA36" s="116"/>
      <c r="CHB36" s="116"/>
      <c r="CHC36" s="116"/>
      <c r="CHD36" s="116"/>
      <c r="CHE36" s="116"/>
      <c r="CHF36" s="116"/>
      <c r="CHG36" s="116"/>
      <c r="CHH36" s="116"/>
      <c r="CHI36" s="116"/>
      <c r="CHJ36" s="116"/>
      <c r="CHK36" s="116"/>
      <c r="CHL36" s="116"/>
      <c r="CHM36" s="116"/>
      <c r="CHN36" s="116"/>
      <c r="CHO36" s="116"/>
      <c r="CHP36" s="116"/>
      <c r="CHQ36" s="116"/>
      <c r="CHR36" s="116"/>
      <c r="CHS36" s="116"/>
      <c r="CHT36" s="116"/>
      <c r="CHU36" s="116"/>
      <c r="CHV36" s="116"/>
      <c r="CHW36" s="116"/>
      <c r="CHX36" s="116"/>
      <c r="CHY36" s="116"/>
      <c r="CHZ36" s="116"/>
      <c r="CIA36" s="116"/>
      <c r="CIB36" s="116"/>
      <c r="CIC36" s="116"/>
      <c r="CID36" s="116"/>
      <c r="CIE36" s="116"/>
      <c r="CIF36" s="116"/>
      <c r="CIG36" s="116"/>
      <c r="CIH36" s="116"/>
      <c r="CII36" s="116"/>
      <c r="CIJ36" s="116"/>
      <c r="CIK36" s="116"/>
      <c r="CIL36" s="116"/>
      <c r="CIM36" s="116"/>
      <c r="CIN36" s="116"/>
      <c r="CIO36" s="116"/>
      <c r="CIP36" s="116"/>
      <c r="CIQ36" s="116"/>
      <c r="CIR36" s="116"/>
      <c r="CIS36" s="116"/>
      <c r="CIT36" s="116"/>
      <c r="CIU36" s="116"/>
      <c r="CIV36" s="116"/>
      <c r="CIW36" s="116"/>
      <c r="CIX36" s="116"/>
      <c r="CIY36" s="116"/>
      <c r="CIZ36" s="116"/>
      <c r="CJA36" s="116"/>
      <c r="CJB36" s="116"/>
      <c r="CJC36" s="116"/>
      <c r="CJD36" s="116"/>
      <c r="CJE36" s="116"/>
      <c r="CJF36" s="116"/>
      <c r="CJG36" s="116"/>
      <c r="CJH36" s="116"/>
      <c r="CJI36" s="116"/>
      <c r="CJJ36" s="116"/>
      <c r="CJK36" s="116"/>
      <c r="CJL36" s="116"/>
      <c r="CJM36" s="116"/>
      <c r="CJN36" s="116"/>
      <c r="CJO36" s="116"/>
      <c r="CJP36" s="116"/>
      <c r="CJQ36" s="116"/>
      <c r="CJR36" s="116"/>
      <c r="CJS36" s="116"/>
      <c r="CJT36" s="116"/>
      <c r="CJU36" s="116"/>
      <c r="CJV36" s="116"/>
      <c r="CJW36" s="116"/>
      <c r="CJX36" s="116"/>
      <c r="CJY36" s="116"/>
      <c r="CJZ36" s="116"/>
      <c r="CKA36" s="116"/>
      <c r="CKB36" s="116"/>
      <c r="CKC36" s="116"/>
      <c r="CKD36" s="116"/>
      <c r="CKE36" s="116"/>
      <c r="CKF36" s="116"/>
      <c r="CKG36" s="116"/>
      <c r="CKH36" s="116"/>
      <c r="CKI36" s="116"/>
      <c r="CKJ36" s="116"/>
      <c r="CKK36" s="116"/>
      <c r="CKL36" s="116"/>
      <c r="CKM36" s="116"/>
      <c r="CKN36" s="116"/>
      <c r="CKO36" s="116"/>
      <c r="CKP36" s="116"/>
      <c r="CKQ36" s="116"/>
      <c r="CKR36" s="116"/>
      <c r="CKS36" s="116"/>
      <c r="CKT36" s="116"/>
      <c r="CKU36" s="116"/>
      <c r="CKV36" s="116"/>
      <c r="CKW36" s="116"/>
      <c r="CKX36" s="116"/>
      <c r="CKY36" s="116"/>
      <c r="CKZ36" s="116"/>
      <c r="CLA36" s="116"/>
      <c r="CLB36" s="116"/>
      <c r="CLC36" s="116"/>
      <c r="CLD36" s="116"/>
      <c r="CLE36" s="116"/>
      <c r="CLF36" s="116"/>
      <c r="CLG36" s="116"/>
      <c r="CLH36" s="116"/>
      <c r="CLI36" s="116"/>
      <c r="CLJ36" s="116"/>
      <c r="CLK36" s="116"/>
      <c r="CLL36" s="116"/>
      <c r="CLM36" s="116"/>
      <c r="CLN36" s="116"/>
      <c r="CLO36" s="116"/>
      <c r="CLP36" s="116"/>
      <c r="CLQ36" s="116"/>
      <c r="CLR36" s="116"/>
      <c r="CLS36" s="116"/>
      <c r="CLT36" s="116"/>
      <c r="CLU36" s="116"/>
      <c r="CLV36" s="116"/>
      <c r="CLW36" s="116"/>
      <c r="CLX36" s="116"/>
      <c r="CLY36" s="116"/>
      <c r="CLZ36" s="116"/>
      <c r="CMA36" s="116"/>
      <c r="CMB36" s="116"/>
      <c r="CMC36" s="116"/>
      <c r="CMD36" s="116"/>
      <c r="CME36" s="116"/>
      <c r="CMF36" s="116"/>
      <c r="CMG36" s="116"/>
      <c r="CMH36" s="116"/>
      <c r="CMI36" s="116"/>
      <c r="CMJ36" s="116"/>
      <c r="CMK36" s="116"/>
      <c r="CML36" s="116"/>
      <c r="CMM36" s="116"/>
      <c r="CMN36" s="116"/>
      <c r="CMO36" s="116"/>
      <c r="CMP36" s="116"/>
      <c r="CMQ36" s="116"/>
      <c r="CMR36" s="116"/>
      <c r="CMS36" s="116"/>
      <c r="CMT36" s="116"/>
      <c r="CMU36" s="116"/>
      <c r="CMV36" s="116"/>
      <c r="CMW36" s="116"/>
      <c r="CMX36" s="116"/>
      <c r="CMY36" s="116"/>
      <c r="CMZ36" s="116"/>
      <c r="CNA36" s="116"/>
      <c r="CNB36" s="116"/>
      <c r="CNC36" s="116"/>
      <c r="CND36" s="116"/>
      <c r="CNE36" s="116"/>
      <c r="CNF36" s="116"/>
      <c r="CNG36" s="116"/>
      <c r="CNH36" s="116"/>
      <c r="CNI36" s="116"/>
      <c r="CNJ36" s="116"/>
      <c r="CNK36" s="116"/>
      <c r="CNL36" s="116"/>
      <c r="CNM36" s="116"/>
      <c r="CNN36" s="116"/>
      <c r="CNO36" s="116"/>
      <c r="CNP36" s="116"/>
      <c r="CNQ36" s="116"/>
      <c r="CNR36" s="116"/>
      <c r="CNS36" s="116"/>
      <c r="CNT36" s="116"/>
      <c r="CNU36" s="116"/>
      <c r="CNV36" s="116"/>
      <c r="CNW36" s="116"/>
      <c r="CNX36" s="116"/>
      <c r="CNY36" s="116"/>
      <c r="CNZ36" s="116"/>
      <c r="COA36" s="116"/>
      <c r="COB36" s="116"/>
      <c r="COC36" s="116"/>
      <c r="COD36" s="116"/>
      <c r="COE36" s="116"/>
      <c r="COF36" s="116"/>
      <c r="COG36" s="116"/>
      <c r="COH36" s="116"/>
      <c r="COI36" s="116"/>
      <c r="COJ36" s="116"/>
      <c r="COK36" s="116"/>
      <c r="COL36" s="116"/>
      <c r="COM36" s="116"/>
      <c r="CON36" s="116"/>
      <c r="COO36" s="116"/>
      <c r="COP36" s="116"/>
      <c r="COQ36" s="116"/>
      <c r="COR36" s="116"/>
      <c r="COS36" s="116"/>
      <c r="COT36" s="116"/>
      <c r="COU36" s="116"/>
      <c r="COV36" s="116"/>
      <c r="COW36" s="116"/>
      <c r="COX36" s="116"/>
      <c r="COY36" s="116"/>
      <c r="COZ36" s="116"/>
      <c r="CPA36" s="116"/>
      <c r="CPB36" s="116"/>
      <c r="CPC36" s="116"/>
      <c r="CPD36" s="116"/>
      <c r="CPE36" s="116"/>
      <c r="CPF36" s="116"/>
      <c r="CPG36" s="116"/>
      <c r="CPH36" s="116"/>
      <c r="CPI36" s="116"/>
      <c r="CPJ36" s="116"/>
      <c r="CPK36" s="116"/>
      <c r="CPL36" s="116"/>
      <c r="CPM36" s="116"/>
      <c r="CPN36" s="116"/>
      <c r="CPO36" s="116"/>
      <c r="CPP36" s="116"/>
      <c r="CPQ36" s="116"/>
      <c r="CPR36" s="116"/>
      <c r="CPS36" s="116"/>
      <c r="CPT36" s="116"/>
      <c r="CPU36" s="116"/>
      <c r="CPV36" s="116"/>
      <c r="CPW36" s="116"/>
      <c r="CPX36" s="116"/>
      <c r="CPY36" s="116"/>
      <c r="CPZ36" s="116"/>
      <c r="CQA36" s="116"/>
      <c r="CQB36" s="116"/>
      <c r="CQC36" s="116"/>
      <c r="CQD36" s="116"/>
      <c r="CQE36" s="116"/>
      <c r="CQF36" s="116"/>
      <c r="CQG36" s="116"/>
      <c r="CQH36" s="116"/>
      <c r="CQI36" s="116"/>
      <c r="CQJ36" s="116"/>
      <c r="CQK36" s="116"/>
      <c r="CQL36" s="116"/>
      <c r="CQM36" s="116"/>
      <c r="CQN36" s="116"/>
      <c r="CQO36" s="116"/>
      <c r="CQP36" s="116"/>
      <c r="CQQ36" s="116"/>
      <c r="CQR36" s="116"/>
      <c r="CQS36" s="116"/>
      <c r="CQT36" s="116"/>
      <c r="CQU36" s="116"/>
      <c r="CQV36" s="116"/>
      <c r="CQW36" s="116"/>
      <c r="CQX36" s="116"/>
      <c r="CQY36" s="116"/>
      <c r="CQZ36" s="116"/>
      <c r="CRA36" s="116"/>
      <c r="CRB36" s="116"/>
      <c r="CRC36" s="116"/>
      <c r="CRD36" s="116"/>
      <c r="CRE36" s="116"/>
      <c r="CRF36" s="116"/>
      <c r="CRG36" s="116"/>
      <c r="CRH36" s="116"/>
      <c r="CRI36" s="116"/>
      <c r="CRJ36" s="116"/>
      <c r="CRK36" s="116"/>
      <c r="CRL36" s="116"/>
      <c r="CRM36" s="116"/>
      <c r="CRN36" s="116"/>
      <c r="CRO36" s="116"/>
      <c r="CRP36" s="116"/>
      <c r="CRQ36" s="116"/>
      <c r="CRR36" s="116"/>
      <c r="CRS36" s="116"/>
      <c r="CRT36" s="116"/>
      <c r="CRU36" s="116"/>
      <c r="CRV36" s="116"/>
      <c r="CRW36" s="116"/>
      <c r="CRX36" s="116"/>
      <c r="CRY36" s="116"/>
      <c r="CRZ36" s="116"/>
      <c r="CSA36" s="116"/>
      <c r="CSB36" s="116"/>
      <c r="CSC36" s="116"/>
      <c r="CSD36" s="116"/>
      <c r="CSE36" s="116"/>
      <c r="CSF36" s="116"/>
      <c r="CSG36" s="116"/>
      <c r="CSH36" s="116"/>
      <c r="CSI36" s="116"/>
      <c r="CSJ36" s="116"/>
      <c r="CSK36" s="116"/>
      <c r="CSL36" s="116"/>
      <c r="CSM36" s="116"/>
      <c r="CSN36" s="116"/>
      <c r="CSO36" s="116"/>
      <c r="CSP36" s="116"/>
      <c r="CSQ36" s="116"/>
      <c r="CSR36" s="116"/>
      <c r="CSS36" s="116"/>
      <c r="CST36" s="116"/>
      <c r="CSU36" s="116"/>
      <c r="CSV36" s="116"/>
      <c r="CSW36" s="116"/>
      <c r="CSX36" s="116"/>
      <c r="CSY36" s="116"/>
      <c r="CSZ36" s="116"/>
      <c r="CTA36" s="116"/>
      <c r="CTB36" s="116"/>
      <c r="CTC36" s="116"/>
      <c r="CTD36" s="116"/>
      <c r="CTE36" s="116"/>
      <c r="CTF36" s="116"/>
      <c r="CTG36" s="116"/>
      <c r="CTH36" s="116"/>
      <c r="CTI36" s="116"/>
      <c r="CTJ36" s="116"/>
      <c r="CTK36" s="116"/>
      <c r="CTL36" s="116"/>
      <c r="CTM36" s="116"/>
      <c r="CTN36" s="116"/>
      <c r="CTO36" s="116"/>
      <c r="CTP36" s="116"/>
      <c r="CTQ36" s="116"/>
      <c r="CTR36" s="116"/>
      <c r="CTS36" s="116"/>
      <c r="CTT36" s="116"/>
      <c r="CTU36" s="116"/>
      <c r="CTV36" s="116"/>
      <c r="CTW36" s="116"/>
      <c r="CTX36" s="116"/>
      <c r="CTY36" s="116"/>
      <c r="CTZ36" s="116"/>
      <c r="CUA36" s="116"/>
      <c r="CUB36" s="116"/>
      <c r="CUC36" s="116"/>
      <c r="CUD36" s="116"/>
      <c r="CUE36" s="116"/>
      <c r="CUF36" s="116"/>
      <c r="CUG36" s="116"/>
      <c r="CUH36" s="116"/>
      <c r="CUI36" s="116"/>
      <c r="CUJ36" s="116"/>
      <c r="CUK36" s="116"/>
      <c r="CUL36" s="116"/>
      <c r="CUM36" s="116"/>
      <c r="CUN36" s="116"/>
      <c r="CUO36" s="116"/>
      <c r="CUP36" s="116"/>
      <c r="CUQ36" s="116"/>
      <c r="CUR36" s="116"/>
      <c r="CUS36" s="116"/>
      <c r="CUT36" s="116"/>
      <c r="CUU36" s="116"/>
      <c r="CUV36" s="116"/>
      <c r="CUW36" s="116"/>
      <c r="CUX36" s="116"/>
      <c r="CUY36" s="116"/>
      <c r="CUZ36" s="116"/>
      <c r="CVA36" s="116"/>
      <c r="CVB36" s="116"/>
      <c r="CVC36" s="116"/>
      <c r="CVD36" s="116"/>
      <c r="CVE36" s="116"/>
      <c r="CVF36" s="116"/>
      <c r="CVG36" s="116"/>
      <c r="CVH36" s="116"/>
      <c r="CVI36" s="116"/>
      <c r="CVJ36" s="116"/>
      <c r="CVK36" s="116"/>
      <c r="CVL36" s="116"/>
      <c r="CVM36" s="116"/>
      <c r="CVN36" s="116"/>
      <c r="CVO36" s="116"/>
      <c r="CVP36" s="116"/>
      <c r="CVQ36" s="116"/>
      <c r="CVR36" s="116"/>
      <c r="CVS36" s="116"/>
      <c r="CVT36" s="116"/>
      <c r="CVU36" s="116"/>
      <c r="CVV36" s="116"/>
      <c r="CVW36" s="116"/>
      <c r="CVX36" s="116"/>
      <c r="CVY36" s="116"/>
      <c r="CVZ36" s="116"/>
      <c r="CWA36" s="116"/>
      <c r="CWB36" s="116"/>
      <c r="CWC36" s="116"/>
      <c r="CWD36" s="116"/>
      <c r="CWE36" s="116"/>
      <c r="CWF36" s="116"/>
      <c r="CWG36" s="116"/>
      <c r="CWH36" s="116"/>
      <c r="CWI36" s="116"/>
      <c r="CWJ36" s="116"/>
      <c r="CWK36" s="116"/>
      <c r="CWL36" s="116"/>
      <c r="CWM36" s="116"/>
      <c r="CWN36" s="116"/>
      <c r="CWO36" s="116"/>
      <c r="CWP36" s="116"/>
      <c r="CWQ36" s="116"/>
      <c r="CWR36" s="116"/>
      <c r="CWS36" s="116"/>
      <c r="CWT36" s="116"/>
      <c r="CWU36" s="116"/>
      <c r="CWV36" s="116"/>
      <c r="CWW36" s="116"/>
      <c r="CWX36" s="116"/>
      <c r="CWY36" s="116"/>
      <c r="CWZ36" s="116"/>
      <c r="CXA36" s="116"/>
      <c r="CXB36" s="116"/>
      <c r="CXC36" s="116"/>
      <c r="CXD36" s="116"/>
      <c r="CXE36" s="116"/>
      <c r="CXF36" s="116"/>
      <c r="CXG36" s="116"/>
      <c r="CXH36" s="116"/>
      <c r="CXI36" s="116"/>
      <c r="CXJ36" s="116"/>
      <c r="CXK36" s="116"/>
      <c r="CXL36" s="116"/>
      <c r="CXM36" s="116"/>
      <c r="CXN36" s="116"/>
      <c r="CXO36" s="116"/>
      <c r="CXP36" s="116"/>
      <c r="CXQ36" s="116"/>
      <c r="CXR36" s="116"/>
      <c r="CXS36" s="116"/>
      <c r="CXT36" s="116"/>
      <c r="CXU36" s="116"/>
      <c r="CXV36" s="116"/>
      <c r="CXW36" s="116"/>
      <c r="CXX36" s="116"/>
      <c r="CXY36" s="116"/>
      <c r="CXZ36" s="116"/>
      <c r="CYA36" s="116"/>
      <c r="CYB36" s="116"/>
      <c r="CYC36" s="116"/>
      <c r="CYD36" s="116"/>
      <c r="CYE36" s="116"/>
      <c r="CYF36" s="116"/>
      <c r="CYG36" s="116"/>
      <c r="CYH36" s="116"/>
      <c r="CYI36" s="116"/>
      <c r="CYJ36" s="116"/>
      <c r="CYK36" s="116"/>
      <c r="CYL36" s="116"/>
      <c r="CYM36" s="116"/>
      <c r="CYN36" s="116"/>
      <c r="CYO36" s="116"/>
      <c r="CYP36" s="116"/>
      <c r="CYQ36" s="116"/>
      <c r="CYR36" s="116"/>
      <c r="CYS36" s="116"/>
      <c r="CYT36" s="116"/>
      <c r="CYU36" s="116"/>
      <c r="CYV36" s="116"/>
      <c r="CYW36" s="116"/>
      <c r="CYX36" s="116"/>
      <c r="CYY36" s="116"/>
      <c r="CYZ36" s="116"/>
      <c r="CZA36" s="116"/>
      <c r="CZB36" s="116"/>
      <c r="CZC36" s="116"/>
      <c r="CZD36" s="116"/>
      <c r="CZE36" s="116"/>
      <c r="CZF36" s="116"/>
      <c r="CZG36" s="116"/>
      <c r="CZH36" s="116"/>
      <c r="CZI36" s="116"/>
      <c r="CZJ36" s="116"/>
      <c r="CZK36" s="116"/>
      <c r="CZL36" s="116"/>
      <c r="CZM36" s="116"/>
      <c r="CZN36" s="116"/>
      <c r="CZO36" s="116"/>
      <c r="CZP36" s="116"/>
      <c r="CZQ36" s="116"/>
      <c r="CZR36" s="116"/>
      <c r="CZS36" s="116"/>
      <c r="CZT36" s="116"/>
      <c r="CZU36" s="116"/>
      <c r="CZV36" s="116"/>
      <c r="CZW36" s="116"/>
      <c r="CZX36" s="116"/>
      <c r="CZY36" s="116"/>
      <c r="CZZ36" s="116"/>
      <c r="DAA36" s="116"/>
      <c r="DAB36" s="116"/>
      <c r="DAC36" s="116"/>
      <c r="DAD36" s="116"/>
      <c r="DAE36" s="116"/>
      <c r="DAF36" s="116"/>
      <c r="DAG36" s="116"/>
      <c r="DAH36" s="116"/>
      <c r="DAI36" s="116"/>
      <c r="DAJ36" s="116"/>
      <c r="DAK36" s="116"/>
      <c r="DAL36" s="116"/>
      <c r="DAM36" s="116"/>
      <c r="DAN36" s="116"/>
      <c r="DAO36" s="116"/>
      <c r="DAP36" s="116"/>
      <c r="DAQ36" s="116"/>
      <c r="DAR36" s="116"/>
      <c r="DAS36" s="116"/>
      <c r="DAT36" s="116"/>
      <c r="DAU36" s="116"/>
      <c r="DAV36" s="116"/>
      <c r="DAW36" s="116"/>
      <c r="DAX36" s="116"/>
      <c r="DAY36" s="116"/>
      <c r="DAZ36" s="116"/>
      <c r="DBA36" s="116"/>
      <c r="DBB36" s="116"/>
      <c r="DBC36" s="116"/>
      <c r="DBD36" s="116"/>
      <c r="DBE36" s="116"/>
      <c r="DBF36" s="116"/>
      <c r="DBG36" s="116"/>
      <c r="DBH36" s="116"/>
      <c r="DBI36" s="116"/>
      <c r="DBJ36" s="116"/>
      <c r="DBK36" s="116"/>
      <c r="DBL36" s="116"/>
      <c r="DBM36" s="116"/>
      <c r="DBN36" s="116"/>
      <c r="DBO36" s="116"/>
      <c r="DBP36" s="116"/>
      <c r="DBQ36" s="116"/>
      <c r="DBR36" s="116"/>
      <c r="DBS36" s="116"/>
      <c r="DBT36" s="116"/>
      <c r="DBU36" s="116"/>
      <c r="DBV36" s="116"/>
      <c r="DBW36" s="116"/>
      <c r="DBX36" s="116"/>
      <c r="DBY36" s="116"/>
      <c r="DBZ36" s="116"/>
      <c r="DCA36" s="116"/>
      <c r="DCB36" s="116"/>
      <c r="DCC36" s="116"/>
      <c r="DCD36" s="116"/>
      <c r="DCE36" s="116"/>
      <c r="DCF36" s="116"/>
      <c r="DCG36" s="116"/>
      <c r="DCH36" s="116"/>
      <c r="DCI36" s="116"/>
      <c r="DCJ36" s="116"/>
      <c r="DCK36" s="116"/>
      <c r="DCL36" s="116"/>
      <c r="DCM36" s="116"/>
      <c r="DCN36" s="116"/>
      <c r="DCO36" s="116"/>
      <c r="DCP36" s="116"/>
      <c r="DCQ36" s="116"/>
      <c r="DCR36" s="116"/>
      <c r="DCS36" s="116"/>
      <c r="DCT36" s="116"/>
      <c r="DCU36" s="116"/>
      <c r="DCV36" s="116"/>
      <c r="DCW36" s="116"/>
      <c r="DCX36" s="116"/>
      <c r="DCY36" s="116"/>
      <c r="DCZ36" s="116"/>
      <c r="DDA36" s="116"/>
      <c r="DDB36" s="116"/>
      <c r="DDC36" s="116"/>
      <c r="DDD36" s="116"/>
      <c r="DDE36" s="116"/>
      <c r="DDF36" s="116"/>
      <c r="DDG36" s="116"/>
      <c r="DDH36" s="116"/>
      <c r="DDI36" s="116"/>
      <c r="DDJ36" s="116"/>
      <c r="DDK36" s="116"/>
      <c r="DDL36" s="116"/>
      <c r="DDM36" s="116"/>
      <c r="DDN36" s="116"/>
      <c r="DDO36" s="116"/>
      <c r="DDP36" s="116"/>
      <c r="DDQ36" s="116"/>
      <c r="DDR36" s="116"/>
      <c r="DDS36" s="116"/>
      <c r="DDT36" s="116"/>
      <c r="DDU36" s="116"/>
      <c r="DDV36" s="116"/>
      <c r="DDW36" s="116"/>
      <c r="DDX36" s="116"/>
      <c r="DDY36" s="116"/>
      <c r="DDZ36" s="116"/>
      <c r="DEA36" s="116"/>
      <c r="DEB36" s="116"/>
      <c r="DEC36" s="116"/>
      <c r="DED36" s="116"/>
      <c r="DEE36" s="116"/>
      <c r="DEF36" s="116"/>
      <c r="DEG36" s="116"/>
      <c r="DEH36" s="116"/>
      <c r="DEI36" s="116"/>
      <c r="DEJ36" s="116"/>
      <c r="DEK36" s="116"/>
      <c r="DEL36" s="116"/>
      <c r="DEM36" s="116"/>
      <c r="DEN36" s="116"/>
      <c r="DEO36" s="116"/>
      <c r="DEP36" s="116"/>
      <c r="DEQ36" s="116"/>
      <c r="DER36" s="116"/>
      <c r="DES36" s="116"/>
      <c r="DET36" s="116"/>
      <c r="DEU36" s="116"/>
      <c r="DEV36" s="116"/>
      <c r="DEW36" s="116"/>
      <c r="DEX36" s="116"/>
      <c r="DEY36" s="116"/>
      <c r="DEZ36" s="116"/>
      <c r="DFA36" s="116"/>
      <c r="DFB36" s="116"/>
      <c r="DFC36" s="116"/>
      <c r="DFD36" s="116"/>
      <c r="DFE36" s="116"/>
      <c r="DFF36" s="116"/>
      <c r="DFG36" s="116"/>
      <c r="DFH36" s="116"/>
      <c r="DFI36" s="116"/>
      <c r="DFJ36" s="116"/>
      <c r="DFK36" s="116"/>
      <c r="DFL36" s="116"/>
      <c r="DFM36" s="116"/>
      <c r="DFN36" s="116"/>
      <c r="DFO36" s="116"/>
      <c r="DFP36" s="116"/>
      <c r="DFQ36" s="116"/>
      <c r="DFR36" s="116"/>
      <c r="DFS36" s="116"/>
      <c r="DFT36" s="116"/>
      <c r="DFU36" s="116"/>
      <c r="DFV36" s="116"/>
      <c r="DFW36" s="116"/>
      <c r="DFX36" s="116"/>
      <c r="DFY36" s="116"/>
      <c r="DFZ36" s="116"/>
      <c r="DGA36" s="116"/>
      <c r="DGB36" s="116"/>
      <c r="DGC36" s="116"/>
      <c r="DGD36" s="116"/>
      <c r="DGE36" s="116"/>
      <c r="DGF36" s="116"/>
      <c r="DGG36" s="116"/>
      <c r="DGH36" s="116"/>
      <c r="DGI36" s="116"/>
      <c r="DGJ36" s="116"/>
      <c r="DGK36" s="116"/>
      <c r="DGL36" s="116"/>
      <c r="DGM36" s="116"/>
      <c r="DGN36" s="116"/>
      <c r="DGO36" s="116"/>
      <c r="DGP36" s="116"/>
      <c r="DGQ36" s="116"/>
      <c r="DGR36" s="116"/>
      <c r="DGS36" s="116"/>
      <c r="DGT36" s="116"/>
      <c r="DGU36" s="116"/>
      <c r="DGV36" s="116"/>
      <c r="DGW36" s="116"/>
      <c r="DGX36" s="116"/>
      <c r="DGY36" s="116"/>
      <c r="DGZ36" s="116"/>
      <c r="DHA36" s="116"/>
      <c r="DHB36" s="116"/>
      <c r="DHC36" s="116"/>
      <c r="DHD36" s="116"/>
      <c r="DHE36" s="116"/>
      <c r="DHF36" s="116"/>
      <c r="DHG36" s="116"/>
      <c r="DHH36" s="116"/>
      <c r="DHI36" s="116"/>
      <c r="DHJ36" s="116"/>
      <c r="DHK36" s="116"/>
      <c r="DHL36" s="116"/>
      <c r="DHM36" s="116"/>
      <c r="DHN36" s="116"/>
      <c r="DHO36" s="116"/>
      <c r="DHP36" s="116"/>
      <c r="DHQ36" s="116"/>
      <c r="DHR36" s="116"/>
      <c r="DHS36" s="116"/>
      <c r="DHT36" s="116"/>
      <c r="DHU36" s="116"/>
      <c r="DHV36" s="116"/>
      <c r="DHW36" s="116"/>
      <c r="DHX36" s="116"/>
      <c r="DHY36" s="116"/>
      <c r="DHZ36" s="116"/>
      <c r="DIA36" s="116"/>
      <c r="DIB36" s="116"/>
      <c r="DIC36" s="116"/>
      <c r="DID36" s="116"/>
      <c r="DIE36" s="116"/>
      <c r="DIF36" s="116"/>
      <c r="DIG36" s="116"/>
      <c r="DIH36" s="116"/>
      <c r="DII36" s="116"/>
      <c r="DIJ36" s="116"/>
      <c r="DIK36" s="116"/>
      <c r="DIL36" s="116"/>
      <c r="DIM36" s="116"/>
      <c r="DIN36" s="116"/>
      <c r="DIO36" s="116"/>
      <c r="DIP36" s="116"/>
      <c r="DIQ36" s="116"/>
      <c r="DIR36" s="116"/>
      <c r="DIS36" s="116"/>
      <c r="DIT36" s="116"/>
      <c r="DIU36" s="116"/>
      <c r="DIV36" s="116"/>
      <c r="DIW36" s="116"/>
      <c r="DIX36" s="116"/>
      <c r="DIY36" s="116"/>
      <c r="DIZ36" s="116"/>
      <c r="DJA36" s="116"/>
      <c r="DJB36" s="116"/>
      <c r="DJC36" s="116"/>
      <c r="DJD36" s="116"/>
      <c r="DJE36" s="116"/>
      <c r="DJF36" s="116"/>
      <c r="DJG36" s="116"/>
      <c r="DJH36" s="116"/>
      <c r="DJI36" s="116"/>
      <c r="DJJ36" s="116"/>
      <c r="DJK36" s="116"/>
      <c r="DJL36" s="116"/>
      <c r="DJM36" s="116"/>
      <c r="DJN36" s="116"/>
      <c r="DJO36" s="116"/>
      <c r="DJP36" s="116"/>
      <c r="DJQ36" s="116"/>
      <c r="DJR36" s="116"/>
      <c r="DJS36" s="116"/>
      <c r="DJT36" s="116"/>
      <c r="DJU36" s="116"/>
      <c r="DJV36" s="116"/>
      <c r="DJW36" s="116"/>
      <c r="DJX36" s="116"/>
      <c r="DJY36" s="116"/>
      <c r="DJZ36" s="116"/>
      <c r="DKA36" s="116"/>
      <c r="DKB36" s="116"/>
      <c r="DKC36" s="116"/>
      <c r="DKD36" s="116"/>
      <c r="DKE36" s="116"/>
      <c r="DKF36" s="116"/>
      <c r="DKG36" s="116"/>
      <c r="DKH36" s="116"/>
      <c r="DKI36" s="116"/>
      <c r="DKJ36" s="116"/>
      <c r="DKK36" s="116"/>
      <c r="DKL36" s="116"/>
      <c r="DKM36" s="116"/>
      <c r="DKN36" s="116"/>
      <c r="DKO36" s="116"/>
      <c r="DKP36" s="116"/>
      <c r="DKQ36" s="116"/>
      <c r="DKR36" s="116"/>
      <c r="DKS36" s="116"/>
      <c r="DKT36" s="116"/>
      <c r="DKU36" s="116"/>
      <c r="DKV36" s="116"/>
      <c r="DKW36" s="116"/>
      <c r="DKX36" s="116"/>
      <c r="DKY36" s="116"/>
      <c r="DKZ36" s="116"/>
      <c r="DLA36" s="116"/>
      <c r="DLB36" s="116"/>
      <c r="DLC36" s="116"/>
      <c r="DLD36" s="116"/>
      <c r="DLE36" s="116"/>
      <c r="DLF36" s="116"/>
      <c r="DLG36" s="116"/>
      <c r="DLH36" s="116"/>
      <c r="DLI36" s="116"/>
      <c r="DLJ36" s="116"/>
      <c r="DLK36" s="116"/>
      <c r="DLL36" s="116"/>
      <c r="DLM36" s="116"/>
      <c r="DLN36" s="116"/>
      <c r="DLO36" s="116"/>
      <c r="DLP36" s="116"/>
      <c r="DLQ36" s="116"/>
      <c r="DLR36" s="116"/>
      <c r="DLS36" s="116"/>
      <c r="DLT36" s="116"/>
      <c r="DLU36" s="116"/>
      <c r="DLV36" s="116"/>
      <c r="DLW36" s="116"/>
      <c r="DLX36" s="116"/>
      <c r="DLY36" s="116"/>
      <c r="DLZ36" s="116"/>
      <c r="DMA36" s="116"/>
      <c r="DMB36" s="116"/>
      <c r="DMC36" s="116"/>
      <c r="DMD36" s="116"/>
      <c r="DME36" s="116"/>
      <c r="DMF36" s="116"/>
      <c r="DMG36" s="116"/>
      <c r="DMH36" s="116"/>
      <c r="DMI36" s="116"/>
      <c r="DMJ36" s="116"/>
      <c r="DMK36" s="116"/>
      <c r="DML36" s="116"/>
      <c r="DMM36" s="116"/>
      <c r="DMN36" s="116"/>
      <c r="DMO36" s="116"/>
      <c r="DMP36" s="116"/>
      <c r="DMQ36" s="116"/>
      <c r="DMR36" s="116"/>
      <c r="DMS36" s="116"/>
      <c r="DMT36" s="116"/>
      <c r="DMU36" s="116"/>
      <c r="DMV36" s="116"/>
      <c r="DMW36" s="116"/>
      <c r="DMX36" s="116"/>
      <c r="DMY36" s="116"/>
      <c r="DMZ36" s="116"/>
      <c r="DNA36" s="116"/>
      <c r="DNB36" s="116"/>
      <c r="DNC36" s="116"/>
      <c r="DND36" s="116"/>
      <c r="DNE36" s="116"/>
      <c r="DNF36" s="116"/>
      <c r="DNG36" s="116"/>
      <c r="DNH36" s="116"/>
      <c r="DNI36" s="116"/>
      <c r="DNJ36" s="116"/>
      <c r="DNK36" s="116"/>
      <c r="DNL36" s="116"/>
      <c r="DNM36" s="116"/>
      <c r="DNN36" s="116"/>
      <c r="DNO36" s="116"/>
      <c r="DNP36" s="116"/>
      <c r="DNQ36" s="116"/>
      <c r="DNR36" s="116"/>
      <c r="DNS36" s="116"/>
      <c r="DNT36" s="116"/>
      <c r="DNU36" s="116"/>
      <c r="DNV36" s="116"/>
      <c r="DNW36" s="116"/>
      <c r="DNX36" s="116"/>
      <c r="DNY36" s="116"/>
      <c r="DNZ36" s="116"/>
      <c r="DOA36" s="116"/>
      <c r="DOB36" s="116"/>
      <c r="DOC36" s="116"/>
      <c r="DOD36" s="116"/>
      <c r="DOE36" s="116"/>
      <c r="DOF36" s="116"/>
      <c r="DOG36" s="116"/>
      <c r="DOH36" s="116"/>
      <c r="DOI36" s="116"/>
      <c r="DOJ36" s="116"/>
      <c r="DOK36" s="116"/>
      <c r="DOL36" s="116"/>
      <c r="DOM36" s="116"/>
      <c r="DON36" s="116"/>
      <c r="DOO36" s="116"/>
      <c r="DOP36" s="116"/>
      <c r="DOQ36" s="116"/>
      <c r="DOR36" s="116"/>
      <c r="DOS36" s="116"/>
      <c r="DOT36" s="116"/>
      <c r="DOU36" s="116"/>
      <c r="DOV36" s="116"/>
      <c r="DOW36" s="116"/>
      <c r="DOX36" s="116"/>
      <c r="DOY36" s="116"/>
      <c r="DOZ36" s="116"/>
      <c r="DPA36" s="116"/>
      <c r="DPB36" s="116"/>
      <c r="DPC36" s="116"/>
      <c r="DPD36" s="116"/>
      <c r="DPE36" s="116"/>
      <c r="DPF36" s="116"/>
      <c r="DPG36" s="116"/>
      <c r="DPH36" s="116"/>
      <c r="DPI36" s="116"/>
      <c r="DPJ36" s="116"/>
      <c r="DPK36" s="116"/>
      <c r="DPL36" s="116"/>
      <c r="DPM36" s="116"/>
      <c r="DPN36" s="116"/>
      <c r="DPO36" s="116"/>
      <c r="DPP36" s="116"/>
      <c r="DPQ36" s="116"/>
      <c r="DPR36" s="116"/>
      <c r="DPS36" s="116"/>
      <c r="DPT36" s="116"/>
      <c r="DPU36" s="116"/>
      <c r="DPV36" s="116"/>
      <c r="DPW36" s="116"/>
      <c r="DPX36" s="116"/>
      <c r="DPY36" s="116"/>
      <c r="DPZ36" s="116"/>
      <c r="DQA36" s="116"/>
      <c r="DQB36" s="116"/>
      <c r="DQC36" s="116"/>
      <c r="DQD36" s="116"/>
      <c r="DQE36" s="116"/>
      <c r="DQF36" s="116"/>
      <c r="DQG36" s="116"/>
      <c r="DQH36" s="116"/>
      <c r="DQI36" s="116"/>
      <c r="DQJ36" s="116"/>
      <c r="DQK36" s="116"/>
      <c r="DQL36" s="116"/>
      <c r="DQM36" s="116"/>
      <c r="DQN36" s="116"/>
      <c r="DQO36" s="116"/>
      <c r="DQP36" s="116"/>
      <c r="DQQ36" s="116"/>
      <c r="DQR36" s="116"/>
      <c r="DQS36" s="116"/>
      <c r="DQT36" s="116"/>
      <c r="DQU36" s="116"/>
      <c r="DQV36" s="116"/>
      <c r="DQW36" s="116"/>
      <c r="DQX36" s="116"/>
      <c r="DQY36" s="116"/>
      <c r="DQZ36" s="116"/>
      <c r="DRA36" s="116"/>
      <c r="DRB36" s="116"/>
      <c r="DRC36" s="116"/>
      <c r="DRD36" s="116"/>
      <c r="DRE36" s="116"/>
      <c r="DRF36" s="116"/>
      <c r="DRG36" s="116"/>
      <c r="DRH36" s="116"/>
      <c r="DRI36" s="116"/>
      <c r="DRJ36" s="116"/>
      <c r="DRK36" s="116"/>
      <c r="DRL36" s="116"/>
      <c r="DRM36" s="116"/>
      <c r="DRN36" s="116"/>
      <c r="DRO36" s="116"/>
      <c r="DRP36" s="116"/>
      <c r="DRQ36" s="116"/>
      <c r="DRR36" s="116"/>
      <c r="DRS36" s="116"/>
      <c r="DRT36" s="116"/>
      <c r="DRU36" s="116"/>
      <c r="DRV36" s="116"/>
      <c r="DRW36" s="116"/>
      <c r="DRX36" s="116"/>
      <c r="DRY36" s="116"/>
      <c r="DRZ36" s="116"/>
      <c r="DSA36" s="116"/>
      <c r="DSB36" s="116"/>
      <c r="DSC36" s="116"/>
      <c r="DSD36" s="116"/>
      <c r="DSE36" s="116"/>
      <c r="DSF36" s="116"/>
      <c r="DSG36" s="116"/>
      <c r="DSH36" s="116"/>
      <c r="DSI36" s="116"/>
      <c r="DSJ36" s="116"/>
      <c r="DSK36" s="116"/>
      <c r="DSL36" s="116"/>
      <c r="DSM36" s="116"/>
      <c r="DSN36" s="116"/>
      <c r="DSO36" s="116"/>
      <c r="DSP36" s="116"/>
      <c r="DSQ36" s="116"/>
      <c r="DSR36" s="116"/>
      <c r="DSS36" s="116"/>
      <c r="DST36" s="116"/>
      <c r="DSU36" s="116"/>
      <c r="DSV36" s="116"/>
      <c r="DSW36" s="116"/>
      <c r="DSX36" s="116"/>
      <c r="DSY36" s="116"/>
      <c r="DSZ36" s="116"/>
      <c r="DTA36" s="116"/>
      <c r="DTB36" s="116"/>
      <c r="DTC36" s="116"/>
      <c r="DTD36" s="116"/>
      <c r="DTE36" s="116"/>
      <c r="DTF36" s="116"/>
      <c r="DTG36" s="116"/>
      <c r="DTH36" s="116"/>
      <c r="DTI36" s="116"/>
      <c r="DTJ36" s="116"/>
      <c r="DTK36" s="116"/>
      <c r="DTL36" s="116"/>
      <c r="DTM36" s="116"/>
      <c r="DTN36" s="116"/>
      <c r="DTO36" s="116"/>
      <c r="DTP36" s="116"/>
      <c r="DTQ36" s="116"/>
      <c r="DTR36" s="116"/>
      <c r="DTS36" s="116"/>
      <c r="DTT36" s="116"/>
      <c r="DTU36" s="116"/>
      <c r="DTV36" s="116"/>
      <c r="DTW36" s="116"/>
      <c r="DTX36" s="116"/>
      <c r="DTY36" s="116"/>
      <c r="DTZ36" s="116"/>
      <c r="DUA36" s="116"/>
      <c r="DUB36" s="116"/>
      <c r="DUC36" s="116"/>
      <c r="DUD36" s="116"/>
      <c r="DUE36" s="116"/>
      <c r="DUF36" s="116"/>
      <c r="DUG36" s="116"/>
      <c r="DUH36" s="116"/>
      <c r="DUI36" s="116"/>
      <c r="DUJ36" s="116"/>
      <c r="DUK36" s="116"/>
      <c r="DUL36" s="116"/>
      <c r="DUM36" s="116"/>
      <c r="DUN36" s="116"/>
      <c r="DUO36" s="116"/>
      <c r="DUP36" s="116"/>
      <c r="DUQ36" s="116"/>
      <c r="DUR36" s="116"/>
      <c r="DUS36" s="116"/>
      <c r="DUT36" s="116"/>
      <c r="DUU36" s="116"/>
      <c r="DUV36" s="116"/>
      <c r="DUW36" s="116"/>
      <c r="DUX36" s="116"/>
      <c r="DUY36" s="116"/>
      <c r="DUZ36" s="116"/>
      <c r="DVA36" s="116"/>
      <c r="DVB36" s="116"/>
      <c r="DVC36" s="116"/>
      <c r="DVD36" s="116"/>
      <c r="DVE36" s="116"/>
      <c r="DVF36" s="116"/>
      <c r="DVG36" s="116"/>
      <c r="DVH36" s="116"/>
      <c r="DVI36" s="116"/>
      <c r="DVJ36" s="116"/>
      <c r="DVK36" s="116"/>
      <c r="DVL36" s="116"/>
      <c r="DVM36" s="116"/>
      <c r="DVN36" s="116"/>
      <c r="DVO36" s="116"/>
      <c r="DVP36" s="116"/>
      <c r="DVQ36" s="116"/>
      <c r="DVR36" s="116"/>
      <c r="DVS36" s="116"/>
      <c r="DVT36" s="116"/>
      <c r="DVU36" s="116"/>
      <c r="DVV36" s="116"/>
      <c r="DVW36" s="116"/>
      <c r="DVX36" s="116"/>
      <c r="DVY36" s="116"/>
      <c r="DVZ36" s="116"/>
      <c r="DWA36" s="116"/>
      <c r="DWB36" s="116"/>
      <c r="DWC36" s="116"/>
      <c r="DWD36" s="116"/>
      <c r="DWE36" s="116"/>
      <c r="DWF36" s="116"/>
      <c r="DWG36" s="116"/>
      <c r="DWH36" s="116"/>
      <c r="DWI36" s="116"/>
      <c r="DWJ36" s="116"/>
      <c r="DWK36" s="116"/>
      <c r="DWL36" s="116"/>
      <c r="DWM36" s="116"/>
      <c r="DWN36" s="116"/>
      <c r="DWO36" s="116"/>
      <c r="DWP36" s="116"/>
      <c r="DWQ36" s="116"/>
      <c r="DWR36" s="116"/>
      <c r="DWS36" s="116"/>
      <c r="DWT36" s="116"/>
      <c r="DWU36" s="116"/>
      <c r="DWV36" s="116"/>
      <c r="DWW36" s="116"/>
      <c r="DWX36" s="116"/>
      <c r="DWY36" s="116"/>
      <c r="DWZ36" s="116"/>
      <c r="DXA36" s="116"/>
      <c r="DXB36" s="116"/>
      <c r="DXC36" s="116"/>
      <c r="DXD36" s="116"/>
      <c r="DXE36" s="116"/>
      <c r="DXF36" s="116"/>
      <c r="DXG36" s="116"/>
      <c r="DXH36" s="116"/>
      <c r="DXI36" s="116"/>
      <c r="DXJ36" s="116"/>
      <c r="DXK36" s="116"/>
      <c r="DXL36" s="116"/>
      <c r="DXM36" s="116"/>
      <c r="DXN36" s="116"/>
      <c r="DXO36" s="116"/>
      <c r="DXP36" s="116"/>
      <c r="DXQ36" s="116"/>
      <c r="DXR36" s="116"/>
      <c r="DXS36" s="116"/>
      <c r="DXT36" s="116"/>
      <c r="DXU36" s="116"/>
      <c r="DXV36" s="116"/>
      <c r="DXW36" s="116"/>
      <c r="DXX36" s="116"/>
      <c r="DXY36" s="116"/>
      <c r="DXZ36" s="116"/>
      <c r="DYA36" s="116"/>
      <c r="DYB36" s="116"/>
      <c r="DYC36" s="116"/>
      <c r="DYD36" s="116"/>
      <c r="DYE36" s="116"/>
      <c r="DYF36" s="116"/>
      <c r="DYG36" s="116"/>
      <c r="DYH36" s="116"/>
      <c r="DYI36" s="116"/>
      <c r="DYJ36" s="116"/>
      <c r="DYK36" s="116"/>
      <c r="DYL36" s="116"/>
      <c r="DYM36" s="116"/>
      <c r="DYN36" s="116"/>
      <c r="DYO36" s="116"/>
      <c r="DYP36" s="116"/>
      <c r="DYQ36" s="116"/>
      <c r="DYR36" s="116"/>
      <c r="DYS36" s="116"/>
      <c r="DYT36" s="116"/>
      <c r="DYU36" s="116"/>
      <c r="DYV36" s="116"/>
      <c r="DYW36" s="116"/>
      <c r="DYX36" s="116"/>
      <c r="DYY36" s="116"/>
      <c r="DYZ36" s="116"/>
      <c r="DZA36" s="116"/>
      <c r="DZB36" s="116"/>
      <c r="DZC36" s="116"/>
      <c r="DZD36" s="116"/>
      <c r="DZE36" s="116"/>
      <c r="DZF36" s="116"/>
      <c r="DZG36" s="116"/>
      <c r="DZH36" s="116"/>
      <c r="DZI36" s="116"/>
      <c r="DZJ36" s="116"/>
      <c r="DZK36" s="116"/>
      <c r="DZL36" s="116"/>
      <c r="DZM36" s="116"/>
      <c r="DZN36" s="116"/>
      <c r="DZO36" s="116"/>
      <c r="DZP36" s="116"/>
      <c r="DZQ36" s="116"/>
      <c r="DZR36" s="116"/>
      <c r="DZS36" s="116"/>
      <c r="DZT36" s="116"/>
      <c r="DZU36" s="116"/>
      <c r="DZV36" s="116"/>
      <c r="DZW36" s="116"/>
      <c r="DZX36" s="116"/>
      <c r="DZY36" s="116"/>
      <c r="DZZ36" s="116"/>
      <c r="EAA36" s="116"/>
      <c r="EAB36" s="116"/>
      <c r="EAC36" s="116"/>
      <c r="EAD36" s="116"/>
      <c r="EAE36" s="116"/>
      <c r="EAF36" s="116"/>
      <c r="EAG36" s="116"/>
      <c r="EAH36" s="116"/>
      <c r="EAI36" s="116"/>
      <c r="EAJ36" s="116"/>
      <c r="EAK36" s="116"/>
      <c r="EAL36" s="116"/>
      <c r="EAM36" s="116"/>
      <c r="EAN36" s="116"/>
      <c r="EAO36" s="116"/>
      <c r="EAP36" s="116"/>
      <c r="EAQ36" s="116"/>
      <c r="EAR36" s="116"/>
      <c r="EAS36" s="116"/>
      <c r="EAT36" s="116"/>
      <c r="EAU36" s="116"/>
      <c r="EAV36" s="116"/>
      <c r="EAW36" s="116"/>
      <c r="EAX36" s="116"/>
      <c r="EAY36" s="116"/>
      <c r="EAZ36" s="116"/>
      <c r="EBA36" s="116"/>
      <c r="EBB36" s="116"/>
      <c r="EBC36" s="116"/>
      <c r="EBD36" s="116"/>
      <c r="EBE36" s="116"/>
      <c r="EBF36" s="116"/>
      <c r="EBG36" s="116"/>
      <c r="EBH36" s="116"/>
      <c r="EBI36" s="116"/>
      <c r="EBJ36" s="116"/>
      <c r="EBK36" s="116"/>
      <c r="EBL36" s="116"/>
      <c r="EBM36" s="116"/>
      <c r="EBN36" s="116"/>
      <c r="EBO36" s="116"/>
      <c r="EBP36" s="116"/>
      <c r="EBQ36" s="116"/>
      <c r="EBR36" s="116"/>
      <c r="EBS36" s="116"/>
      <c r="EBT36" s="116"/>
      <c r="EBU36" s="116"/>
      <c r="EBV36" s="116"/>
      <c r="EBW36" s="116"/>
      <c r="EBX36" s="116"/>
      <c r="EBY36" s="116"/>
      <c r="EBZ36" s="116"/>
      <c r="ECA36" s="116"/>
      <c r="ECB36" s="116"/>
      <c r="ECC36" s="116"/>
      <c r="ECD36" s="116"/>
      <c r="ECE36" s="116"/>
      <c r="ECF36" s="116"/>
      <c r="ECG36" s="116"/>
      <c r="ECH36" s="116"/>
      <c r="ECI36" s="116"/>
      <c r="ECJ36" s="116"/>
      <c r="ECK36" s="116"/>
      <c r="ECL36" s="116"/>
      <c r="ECM36" s="116"/>
      <c r="ECN36" s="116"/>
      <c r="ECO36" s="116"/>
      <c r="ECP36" s="116"/>
      <c r="ECQ36" s="116"/>
      <c r="ECR36" s="116"/>
      <c r="ECS36" s="116"/>
      <c r="ECT36" s="116"/>
      <c r="ECU36" s="116"/>
      <c r="ECV36" s="116"/>
      <c r="ECW36" s="116"/>
      <c r="ECX36" s="116"/>
      <c r="ECY36" s="116"/>
      <c r="ECZ36" s="116"/>
      <c r="EDA36" s="116"/>
      <c r="EDB36" s="116"/>
      <c r="EDC36" s="116"/>
      <c r="EDD36" s="116"/>
      <c r="EDE36" s="116"/>
      <c r="EDF36" s="116"/>
      <c r="EDG36" s="116"/>
      <c r="EDH36" s="116"/>
      <c r="EDI36" s="116"/>
      <c r="EDJ36" s="116"/>
      <c r="EDK36" s="116"/>
      <c r="EDL36" s="116"/>
      <c r="EDM36" s="116"/>
      <c r="EDN36" s="116"/>
      <c r="EDO36" s="116"/>
      <c r="EDP36" s="116"/>
      <c r="EDQ36" s="116"/>
      <c r="EDR36" s="116"/>
      <c r="EDS36" s="116"/>
      <c r="EDT36" s="116"/>
      <c r="EDU36" s="116"/>
      <c r="EDV36" s="116"/>
      <c r="EDW36" s="116"/>
      <c r="EDX36" s="116"/>
      <c r="EDY36" s="116"/>
      <c r="EDZ36" s="116"/>
      <c r="EEA36" s="116"/>
      <c r="EEB36" s="116"/>
      <c r="EEC36" s="116"/>
      <c r="EED36" s="116"/>
      <c r="EEE36" s="116"/>
      <c r="EEF36" s="116"/>
      <c r="EEG36" s="116"/>
      <c r="EEH36" s="116"/>
      <c r="EEI36" s="116"/>
      <c r="EEJ36" s="116"/>
      <c r="EEK36" s="116"/>
      <c r="EEL36" s="116"/>
      <c r="EEM36" s="116"/>
      <c r="EEN36" s="116"/>
      <c r="EEO36" s="116"/>
      <c r="EEP36" s="116"/>
      <c r="EEQ36" s="116"/>
      <c r="EER36" s="116"/>
      <c r="EES36" s="116"/>
      <c r="EET36" s="116"/>
      <c r="EEU36" s="116"/>
      <c r="EEV36" s="116"/>
      <c r="EEW36" s="116"/>
      <c r="EEX36" s="116"/>
      <c r="EEY36" s="116"/>
      <c r="EEZ36" s="116"/>
      <c r="EFA36" s="116"/>
      <c r="EFB36" s="116"/>
      <c r="EFC36" s="116"/>
      <c r="EFD36" s="116"/>
      <c r="EFE36" s="116"/>
      <c r="EFF36" s="116"/>
      <c r="EFG36" s="116"/>
      <c r="EFH36" s="116"/>
      <c r="EFI36" s="116"/>
      <c r="EFJ36" s="116"/>
      <c r="EFK36" s="116"/>
      <c r="EFL36" s="116"/>
      <c r="EFM36" s="116"/>
      <c r="EFN36" s="116"/>
      <c r="EFO36" s="116"/>
      <c r="EFP36" s="116"/>
      <c r="EFQ36" s="116"/>
      <c r="EFR36" s="116"/>
      <c r="EFS36" s="116"/>
      <c r="EFT36" s="116"/>
      <c r="EFU36" s="116"/>
      <c r="EFV36" s="116"/>
      <c r="EFW36" s="116"/>
      <c r="EFX36" s="116"/>
      <c r="EFY36" s="116"/>
      <c r="EFZ36" s="116"/>
      <c r="EGA36" s="116"/>
      <c r="EGB36" s="116"/>
      <c r="EGC36" s="116"/>
      <c r="EGD36" s="116"/>
      <c r="EGE36" s="116"/>
      <c r="EGF36" s="116"/>
      <c r="EGG36" s="116"/>
      <c r="EGH36" s="116"/>
      <c r="EGI36" s="116"/>
      <c r="EGJ36" s="116"/>
      <c r="EGK36" s="116"/>
      <c r="EGL36" s="116"/>
      <c r="EGM36" s="116"/>
      <c r="EGN36" s="116"/>
      <c r="EGO36" s="116"/>
      <c r="EGP36" s="116"/>
      <c r="EGQ36" s="116"/>
      <c r="EGR36" s="116"/>
      <c r="EGS36" s="116"/>
      <c r="EGT36" s="116"/>
      <c r="EGU36" s="116"/>
      <c r="EGV36" s="116"/>
      <c r="EGW36" s="116"/>
      <c r="EGX36" s="116"/>
      <c r="EGY36" s="116"/>
      <c r="EGZ36" s="116"/>
      <c r="EHA36" s="116"/>
      <c r="EHB36" s="116"/>
      <c r="EHC36" s="116"/>
      <c r="EHD36" s="116"/>
      <c r="EHE36" s="116"/>
      <c r="EHF36" s="116"/>
      <c r="EHG36" s="116"/>
      <c r="EHH36" s="116"/>
      <c r="EHI36" s="116"/>
      <c r="EHJ36" s="116"/>
      <c r="EHK36" s="116"/>
      <c r="EHL36" s="116"/>
      <c r="EHM36" s="116"/>
      <c r="EHN36" s="116"/>
      <c r="EHO36" s="116"/>
      <c r="EHP36" s="116"/>
      <c r="EHQ36" s="116"/>
      <c r="EHR36" s="116"/>
      <c r="EHS36" s="116"/>
      <c r="EHT36" s="116"/>
      <c r="EHU36" s="116"/>
      <c r="EHV36" s="116"/>
      <c r="EHW36" s="116"/>
      <c r="EHX36" s="116"/>
      <c r="EHY36" s="116"/>
      <c r="EHZ36" s="116"/>
      <c r="EIA36" s="116"/>
      <c r="EIB36" s="116"/>
      <c r="EIC36" s="116"/>
      <c r="EID36" s="116"/>
      <c r="EIE36" s="116"/>
      <c r="EIF36" s="116"/>
      <c r="EIG36" s="116"/>
      <c r="EIH36" s="116"/>
      <c r="EII36" s="116"/>
      <c r="EIJ36" s="116"/>
      <c r="EIK36" s="116"/>
      <c r="EIL36" s="116"/>
      <c r="EIM36" s="116"/>
      <c r="EIN36" s="116"/>
      <c r="EIO36" s="116"/>
      <c r="EIP36" s="116"/>
      <c r="EIQ36" s="116"/>
      <c r="EIR36" s="116"/>
      <c r="EIS36" s="116"/>
      <c r="EIT36" s="116"/>
      <c r="EIU36" s="116"/>
      <c r="EIV36" s="116"/>
      <c r="EIW36" s="116"/>
      <c r="EIX36" s="116"/>
      <c r="EIY36" s="116"/>
      <c r="EIZ36" s="116"/>
      <c r="EJA36" s="116"/>
      <c r="EJB36" s="116"/>
      <c r="EJC36" s="116"/>
      <c r="EJD36" s="116"/>
      <c r="EJE36" s="116"/>
      <c r="EJF36" s="116"/>
      <c r="EJG36" s="116"/>
      <c r="EJH36" s="116"/>
      <c r="EJI36" s="116"/>
      <c r="EJJ36" s="116"/>
      <c r="EJK36" s="116"/>
      <c r="EJL36" s="116"/>
      <c r="EJM36" s="116"/>
      <c r="EJN36" s="116"/>
      <c r="EJO36" s="116"/>
      <c r="EJP36" s="116"/>
      <c r="EJQ36" s="116"/>
      <c r="EJR36" s="116"/>
      <c r="EJS36" s="116"/>
      <c r="EJT36" s="116"/>
      <c r="EJU36" s="116"/>
      <c r="EJV36" s="116"/>
      <c r="EJW36" s="116"/>
      <c r="EJX36" s="116"/>
      <c r="EJY36" s="116"/>
      <c r="EJZ36" s="116"/>
      <c r="EKA36" s="116"/>
      <c r="EKB36" s="116"/>
      <c r="EKC36" s="116"/>
      <c r="EKD36" s="116"/>
      <c r="EKE36" s="116"/>
      <c r="EKF36" s="116"/>
      <c r="EKG36" s="116"/>
      <c r="EKH36" s="116"/>
      <c r="EKI36" s="116"/>
      <c r="EKJ36" s="116"/>
      <c r="EKK36" s="116"/>
      <c r="EKL36" s="116"/>
      <c r="EKM36" s="116"/>
      <c r="EKN36" s="116"/>
      <c r="EKO36" s="116"/>
      <c r="EKP36" s="116"/>
      <c r="EKQ36" s="116"/>
      <c r="EKR36" s="116"/>
      <c r="EKS36" s="116"/>
      <c r="EKT36" s="116"/>
      <c r="EKU36" s="116"/>
      <c r="EKV36" s="116"/>
      <c r="EKW36" s="116"/>
      <c r="EKX36" s="116"/>
      <c r="EKY36" s="116"/>
      <c r="EKZ36" s="116"/>
      <c r="ELA36" s="116"/>
      <c r="ELB36" s="116"/>
      <c r="ELC36" s="116"/>
      <c r="ELD36" s="116"/>
      <c r="ELE36" s="116"/>
      <c r="ELF36" s="116"/>
      <c r="ELG36" s="116"/>
      <c r="ELH36" s="116"/>
      <c r="ELI36" s="116"/>
      <c r="ELJ36" s="116"/>
      <c r="ELK36" s="116"/>
      <c r="ELL36" s="116"/>
      <c r="ELM36" s="116"/>
      <c r="ELN36" s="116"/>
      <c r="ELO36" s="116"/>
      <c r="ELP36" s="116"/>
      <c r="ELQ36" s="116"/>
      <c r="ELR36" s="116"/>
      <c r="ELS36" s="116"/>
      <c r="ELT36" s="116"/>
      <c r="ELU36" s="116"/>
      <c r="ELV36" s="116"/>
      <c r="ELW36" s="116"/>
      <c r="ELX36" s="116"/>
      <c r="ELY36" s="116"/>
      <c r="ELZ36" s="116"/>
      <c r="EMA36" s="116"/>
      <c r="EMB36" s="116"/>
      <c r="EMC36" s="116"/>
      <c r="EMD36" s="116"/>
      <c r="EME36" s="116"/>
      <c r="EMF36" s="116"/>
      <c r="EMG36" s="116"/>
      <c r="EMH36" s="116"/>
      <c r="EMI36" s="116"/>
      <c r="EMJ36" s="116"/>
      <c r="EMK36" s="116"/>
      <c r="EML36" s="116"/>
      <c r="EMM36" s="116"/>
      <c r="EMN36" s="116"/>
      <c r="EMO36" s="116"/>
      <c r="EMP36" s="116"/>
      <c r="EMQ36" s="116"/>
      <c r="EMR36" s="116"/>
      <c r="EMS36" s="116"/>
      <c r="EMT36" s="116"/>
      <c r="EMU36" s="116"/>
      <c r="EMV36" s="116"/>
      <c r="EMW36" s="116"/>
      <c r="EMX36" s="116"/>
      <c r="EMY36" s="116"/>
      <c r="EMZ36" s="116"/>
      <c r="ENA36" s="116"/>
      <c r="ENB36" s="116"/>
      <c r="ENC36" s="116"/>
      <c r="END36" s="116"/>
      <c r="ENE36" s="116"/>
      <c r="ENF36" s="116"/>
      <c r="ENG36" s="116"/>
      <c r="ENH36" s="116"/>
      <c r="ENI36" s="116"/>
      <c r="ENJ36" s="116"/>
      <c r="ENK36" s="116"/>
      <c r="ENL36" s="116"/>
      <c r="ENM36" s="116"/>
      <c r="ENN36" s="116"/>
      <c r="ENO36" s="116"/>
      <c r="ENP36" s="116"/>
      <c r="ENQ36" s="116"/>
      <c r="ENR36" s="116"/>
      <c r="ENS36" s="116"/>
      <c r="ENT36" s="116"/>
      <c r="ENU36" s="116"/>
      <c r="ENV36" s="116"/>
      <c r="ENW36" s="116"/>
      <c r="ENX36" s="116"/>
      <c r="ENY36" s="116"/>
      <c r="ENZ36" s="116"/>
      <c r="EOA36" s="116"/>
      <c r="EOB36" s="116"/>
      <c r="EOC36" s="116"/>
      <c r="EOD36" s="116"/>
      <c r="EOE36" s="116"/>
      <c r="EOF36" s="116"/>
      <c r="EOG36" s="116"/>
      <c r="EOH36" s="116"/>
      <c r="EOI36" s="116"/>
      <c r="EOJ36" s="116"/>
      <c r="EOK36" s="116"/>
      <c r="EOL36" s="116"/>
      <c r="EOM36" s="116"/>
      <c r="EON36" s="116"/>
      <c r="EOO36" s="116"/>
      <c r="EOP36" s="116"/>
      <c r="EOQ36" s="116"/>
      <c r="EOR36" s="116"/>
      <c r="EOS36" s="116"/>
      <c r="EOT36" s="116"/>
      <c r="EOU36" s="116"/>
      <c r="EOV36" s="116"/>
      <c r="EOW36" s="116"/>
      <c r="EOX36" s="116"/>
      <c r="EOY36" s="116"/>
      <c r="EOZ36" s="116"/>
      <c r="EPA36" s="116"/>
      <c r="EPB36" s="116"/>
      <c r="EPC36" s="116"/>
      <c r="EPD36" s="116"/>
      <c r="EPE36" s="116"/>
      <c r="EPF36" s="116"/>
      <c r="EPG36" s="116"/>
      <c r="EPH36" s="116"/>
      <c r="EPI36" s="116"/>
      <c r="EPJ36" s="116"/>
      <c r="EPK36" s="116"/>
      <c r="EPL36" s="116"/>
      <c r="EPM36" s="116"/>
      <c r="EPN36" s="116"/>
      <c r="EPO36" s="116"/>
      <c r="EPP36" s="116"/>
      <c r="EPQ36" s="116"/>
      <c r="EPR36" s="116"/>
      <c r="EPS36" s="116"/>
      <c r="EPT36" s="116"/>
      <c r="EPU36" s="116"/>
      <c r="EPV36" s="116"/>
      <c r="EPW36" s="116"/>
      <c r="EPX36" s="116"/>
      <c r="EPY36" s="116"/>
      <c r="EPZ36" s="116"/>
      <c r="EQA36" s="116"/>
      <c r="EQB36" s="116"/>
      <c r="EQC36" s="116"/>
      <c r="EQD36" s="116"/>
      <c r="EQE36" s="116"/>
      <c r="EQF36" s="116"/>
      <c r="EQG36" s="116"/>
      <c r="EQH36" s="116"/>
      <c r="EQI36" s="116"/>
      <c r="EQJ36" s="116"/>
      <c r="EQK36" s="116"/>
      <c r="EQL36" s="116"/>
      <c r="EQM36" s="116"/>
      <c r="EQN36" s="116"/>
      <c r="EQO36" s="116"/>
      <c r="EQP36" s="116"/>
      <c r="EQQ36" s="116"/>
      <c r="EQR36" s="116"/>
      <c r="EQS36" s="116"/>
      <c r="EQT36" s="116"/>
      <c r="EQU36" s="116"/>
      <c r="EQV36" s="116"/>
      <c r="EQW36" s="116"/>
      <c r="EQX36" s="116"/>
      <c r="EQY36" s="116"/>
      <c r="EQZ36" s="116"/>
      <c r="ERA36" s="116"/>
      <c r="ERB36" s="116"/>
      <c r="ERC36" s="116"/>
      <c r="ERD36" s="116"/>
      <c r="ERE36" s="116"/>
      <c r="ERF36" s="116"/>
      <c r="ERG36" s="116"/>
      <c r="ERH36" s="116"/>
      <c r="ERI36" s="116"/>
      <c r="ERJ36" s="116"/>
      <c r="ERK36" s="116"/>
      <c r="ERL36" s="116"/>
      <c r="ERM36" s="116"/>
      <c r="ERN36" s="116"/>
      <c r="ERO36" s="116"/>
      <c r="ERP36" s="116"/>
      <c r="ERQ36" s="116"/>
      <c r="ERR36" s="116"/>
      <c r="ERS36" s="116"/>
      <c r="ERT36" s="116"/>
      <c r="ERU36" s="116"/>
      <c r="ERV36" s="116"/>
      <c r="ERW36" s="116"/>
      <c r="ERX36" s="116"/>
      <c r="ERY36" s="116"/>
      <c r="ERZ36" s="116"/>
      <c r="ESA36" s="116"/>
      <c r="ESB36" s="116"/>
      <c r="ESC36" s="116"/>
      <c r="ESD36" s="116"/>
      <c r="ESE36" s="116"/>
      <c r="ESF36" s="116"/>
      <c r="ESG36" s="116"/>
      <c r="ESH36" s="116"/>
      <c r="ESI36" s="116"/>
      <c r="ESJ36" s="116"/>
      <c r="ESK36" s="116"/>
      <c r="ESL36" s="116"/>
      <c r="ESM36" s="116"/>
      <c r="ESN36" s="116"/>
      <c r="ESO36" s="116"/>
      <c r="ESP36" s="116"/>
      <c r="ESQ36" s="116"/>
      <c r="ESR36" s="116"/>
      <c r="ESS36" s="116"/>
      <c r="EST36" s="116"/>
      <c r="ESU36" s="116"/>
      <c r="ESV36" s="116"/>
      <c r="ESW36" s="116"/>
      <c r="ESX36" s="116"/>
      <c r="ESY36" s="116"/>
      <c r="ESZ36" s="116"/>
      <c r="ETA36" s="116"/>
      <c r="ETB36" s="116"/>
      <c r="ETC36" s="116"/>
      <c r="ETD36" s="116"/>
      <c r="ETE36" s="116"/>
      <c r="ETF36" s="116"/>
      <c r="ETG36" s="116"/>
      <c r="ETH36" s="116"/>
      <c r="ETI36" s="116"/>
      <c r="ETJ36" s="116"/>
      <c r="ETK36" s="116"/>
      <c r="ETL36" s="116"/>
      <c r="ETM36" s="116"/>
      <c r="ETN36" s="116"/>
      <c r="ETO36" s="116"/>
      <c r="ETP36" s="116"/>
      <c r="ETQ36" s="116"/>
      <c r="ETR36" s="116"/>
      <c r="ETS36" s="116"/>
      <c r="ETT36" s="116"/>
      <c r="ETU36" s="116"/>
      <c r="ETV36" s="116"/>
      <c r="ETW36" s="116"/>
      <c r="ETX36" s="116"/>
      <c r="ETY36" s="116"/>
      <c r="ETZ36" s="116"/>
      <c r="EUA36" s="116"/>
      <c r="EUB36" s="116"/>
      <c r="EUC36" s="116"/>
      <c r="EUD36" s="116"/>
      <c r="EUE36" s="116"/>
      <c r="EUF36" s="116"/>
      <c r="EUG36" s="116"/>
      <c r="EUH36" s="116"/>
      <c r="EUI36" s="116"/>
      <c r="EUJ36" s="116"/>
      <c r="EUK36" s="116"/>
      <c r="EUL36" s="116"/>
      <c r="EUM36" s="116"/>
      <c r="EUN36" s="116"/>
      <c r="EUO36" s="116"/>
      <c r="EUP36" s="116"/>
      <c r="EUQ36" s="116"/>
      <c r="EUR36" s="116"/>
      <c r="EUS36" s="116"/>
      <c r="EUT36" s="116"/>
      <c r="EUU36" s="116"/>
      <c r="EUV36" s="116"/>
      <c r="EUW36" s="116"/>
      <c r="EUX36" s="116"/>
      <c r="EUY36" s="116"/>
      <c r="EUZ36" s="116"/>
      <c r="EVA36" s="116"/>
      <c r="EVB36" s="116"/>
      <c r="EVC36" s="116"/>
      <c r="EVD36" s="116"/>
      <c r="EVE36" s="116"/>
      <c r="EVF36" s="116"/>
      <c r="EVG36" s="116"/>
      <c r="EVH36" s="116"/>
      <c r="EVI36" s="116"/>
      <c r="EVJ36" s="116"/>
      <c r="EVK36" s="116"/>
      <c r="EVL36" s="116"/>
      <c r="EVM36" s="116"/>
      <c r="EVN36" s="116"/>
      <c r="EVO36" s="116"/>
      <c r="EVP36" s="116"/>
      <c r="EVQ36" s="116"/>
      <c r="EVR36" s="116"/>
      <c r="EVS36" s="116"/>
      <c r="EVT36" s="116"/>
      <c r="EVU36" s="116"/>
      <c r="EVV36" s="116"/>
      <c r="EVW36" s="116"/>
      <c r="EVX36" s="116"/>
      <c r="EVY36" s="116"/>
      <c r="EVZ36" s="116"/>
      <c r="EWA36" s="116"/>
      <c r="EWB36" s="116"/>
      <c r="EWC36" s="116"/>
      <c r="EWD36" s="116"/>
      <c r="EWE36" s="116"/>
      <c r="EWF36" s="116"/>
      <c r="EWG36" s="116"/>
      <c r="EWH36" s="116"/>
      <c r="EWI36" s="116"/>
      <c r="EWJ36" s="116"/>
      <c r="EWK36" s="116"/>
      <c r="EWL36" s="116"/>
      <c r="EWM36" s="116"/>
      <c r="EWN36" s="116"/>
      <c r="EWO36" s="116"/>
      <c r="EWP36" s="116"/>
      <c r="EWQ36" s="116"/>
      <c r="EWR36" s="116"/>
      <c r="EWS36" s="116"/>
      <c r="EWT36" s="116"/>
      <c r="EWU36" s="116"/>
      <c r="EWV36" s="116"/>
      <c r="EWW36" s="116"/>
      <c r="EWX36" s="116"/>
      <c r="EWY36" s="116"/>
      <c r="EWZ36" s="116"/>
      <c r="EXA36" s="116"/>
      <c r="EXB36" s="116"/>
      <c r="EXC36" s="116"/>
      <c r="EXD36" s="116"/>
      <c r="EXE36" s="116"/>
      <c r="EXF36" s="116"/>
      <c r="EXG36" s="116"/>
      <c r="EXH36" s="116"/>
      <c r="EXI36" s="116"/>
      <c r="EXJ36" s="116"/>
      <c r="EXK36" s="116"/>
      <c r="EXL36" s="116"/>
      <c r="EXM36" s="116"/>
      <c r="EXN36" s="116"/>
      <c r="EXO36" s="116"/>
      <c r="EXP36" s="116"/>
      <c r="EXQ36" s="116"/>
      <c r="EXR36" s="116"/>
      <c r="EXS36" s="116"/>
      <c r="EXT36" s="116"/>
      <c r="EXU36" s="116"/>
      <c r="EXV36" s="116"/>
      <c r="EXW36" s="116"/>
      <c r="EXX36" s="116"/>
      <c r="EXY36" s="116"/>
      <c r="EXZ36" s="116"/>
      <c r="EYA36" s="116"/>
      <c r="EYB36" s="116"/>
      <c r="EYC36" s="116"/>
      <c r="EYD36" s="116"/>
      <c r="EYE36" s="116"/>
      <c r="EYF36" s="116"/>
      <c r="EYG36" s="116"/>
      <c r="EYH36" s="116"/>
      <c r="EYI36" s="116"/>
      <c r="EYJ36" s="116"/>
      <c r="EYK36" s="116"/>
      <c r="EYL36" s="116"/>
      <c r="EYM36" s="116"/>
      <c r="EYN36" s="116"/>
      <c r="EYO36" s="116"/>
      <c r="EYP36" s="116"/>
      <c r="EYQ36" s="116"/>
      <c r="EYR36" s="116"/>
      <c r="EYS36" s="116"/>
      <c r="EYT36" s="116"/>
      <c r="EYU36" s="116"/>
      <c r="EYV36" s="116"/>
      <c r="EYW36" s="116"/>
      <c r="EYX36" s="116"/>
      <c r="EYY36" s="116"/>
      <c r="EYZ36" s="116"/>
      <c r="EZA36" s="116"/>
      <c r="EZB36" s="116"/>
      <c r="EZC36" s="116"/>
      <c r="EZD36" s="116"/>
      <c r="EZE36" s="116"/>
      <c r="EZF36" s="116"/>
      <c r="EZG36" s="116"/>
      <c r="EZH36" s="116"/>
      <c r="EZI36" s="116"/>
      <c r="EZJ36" s="116"/>
      <c r="EZK36" s="116"/>
      <c r="EZL36" s="116"/>
      <c r="EZM36" s="116"/>
      <c r="EZN36" s="116"/>
      <c r="EZO36" s="116"/>
      <c r="EZP36" s="116"/>
      <c r="EZQ36" s="116"/>
      <c r="EZR36" s="116"/>
      <c r="EZS36" s="116"/>
      <c r="EZT36" s="116"/>
      <c r="EZU36" s="116"/>
      <c r="EZV36" s="116"/>
      <c r="EZW36" s="116"/>
      <c r="EZX36" s="116"/>
      <c r="EZY36" s="116"/>
      <c r="EZZ36" s="116"/>
      <c r="FAA36" s="116"/>
      <c r="FAB36" s="116"/>
      <c r="FAC36" s="116"/>
      <c r="FAD36" s="116"/>
      <c r="FAE36" s="116"/>
      <c r="FAF36" s="116"/>
      <c r="FAG36" s="116"/>
      <c r="FAH36" s="116"/>
      <c r="FAI36" s="116"/>
      <c r="FAJ36" s="116"/>
      <c r="FAK36" s="116"/>
      <c r="FAL36" s="116"/>
      <c r="FAM36" s="116"/>
      <c r="FAN36" s="116"/>
      <c r="FAO36" s="116"/>
      <c r="FAP36" s="116"/>
      <c r="FAQ36" s="116"/>
      <c r="FAR36" s="116"/>
      <c r="FAS36" s="116"/>
      <c r="FAT36" s="116"/>
      <c r="FAU36" s="116"/>
      <c r="FAV36" s="116"/>
      <c r="FAW36" s="116"/>
      <c r="FAX36" s="116"/>
      <c r="FAY36" s="116"/>
      <c r="FAZ36" s="116"/>
      <c r="FBA36" s="116"/>
      <c r="FBB36" s="116"/>
      <c r="FBC36" s="116"/>
      <c r="FBD36" s="116"/>
      <c r="FBE36" s="116"/>
      <c r="FBF36" s="116"/>
      <c r="FBG36" s="116"/>
      <c r="FBH36" s="116"/>
      <c r="FBI36" s="116"/>
      <c r="FBJ36" s="116"/>
      <c r="FBK36" s="116"/>
      <c r="FBL36" s="116"/>
      <c r="FBM36" s="116"/>
      <c r="FBN36" s="116"/>
      <c r="FBO36" s="116"/>
      <c r="FBP36" s="116"/>
      <c r="FBQ36" s="116"/>
      <c r="FBR36" s="116"/>
      <c r="FBS36" s="116"/>
      <c r="FBT36" s="116"/>
      <c r="FBU36" s="116"/>
      <c r="FBV36" s="116"/>
      <c r="FBW36" s="116"/>
      <c r="FBX36" s="116"/>
      <c r="FBY36" s="116"/>
      <c r="FBZ36" s="116"/>
      <c r="FCA36" s="116"/>
      <c r="FCB36" s="116"/>
      <c r="FCC36" s="116"/>
      <c r="FCD36" s="116"/>
      <c r="FCE36" s="116"/>
      <c r="FCF36" s="116"/>
      <c r="FCG36" s="116"/>
      <c r="FCH36" s="116"/>
      <c r="FCI36" s="116"/>
      <c r="FCJ36" s="116"/>
      <c r="FCK36" s="116"/>
      <c r="FCL36" s="116"/>
      <c r="FCM36" s="116"/>
      <c r="FCN36" s="116"/>
      <c r="FCO36" s="116"/>
      <c r="FCP36" s="116"/>
      <c r="FCQ36" s="116"/>
      <c r="FCR36" s="116"/>
      <c r="FCS36" s="116"/>
      <c r="FCT36" s="116"/>
      <c r="FCU36" s="116"/>
      <c r="FCV36" s="116"/>
      <c r="FCW36" s="116"/>
      <c r="FCX36" s="116"/>
      <c r="FCY36" s="116"/>
      <c r="FCZ36" s="116"/>
      <c r="FDA36" s="116"/>
      <c r="FDB36" s="116"/>
      <c r="FDC36" s="116"/>
      <c r="FDD36" s="116"/>
      <c r="FDE36" s="116"/>
      <c r="FDF36" s="116"/>
      <c r="FDG36" s="116"/>
      <c r="FDH36" s="116"/>
      <c r="FDI36" s="116"/>
      <c r="FDJ36" s="116"/>
      <c r="FDK36" s="116"/>
      <c r="FDL36" s="116"/>
      <c r="FDM36" s="116"/>
      <c r="FDN36" s="116"/>
      <c r="FDO36" s="116"/>
      <c r="FDP36" s="116"/>
      <c r="FDQ36" s="116"/>
      <c r="FDR36" s="116"/>
      <c r="FDS36" s="116"/>
      <c r="FDT36" s="116"/>
      <c r="FDU36" s="116"/>
      <c r="FDV36" s="116"/>
      <c r="FDW36" s="116"/>
      <c r="FDX36" s="116"/>
      <c r="FDY36" s="116"/>
      <c r="FDZ36" s="116"/>
      <c r="FEA36" s="116"/>
      <c r="FEB36" s="116"/>
      <c r="FEC36" s="116"/>
      <c r="FED36" s="116"/>
      <c r="FEE36" s="116"/>
      <c r="FEF36" s="116"/>
      <c r="FEG36" s="116"/>
      <c r="FEH36" s="116"/>
      <c r="FEI36" s="116"/>
      <c r="FEJ36" s="116"/>
      <c r="FEK36" s="116"/>
      <c r="FEL36" s="116"/>
      <c r="FEM36" s="116"/>
      <c r="FEN36" s="116"/>
      <c r="FEO36" s="116"/>
      <c r="FEP36" s="116"/>
      <c r="FEQ36" s="116"/>
      <c r="FER36" s="116"/>
      <c r="FES36" s="116"/>
      <c r="FET36" s="116"/>
      <c r="FEU36" s="116"/>
      <c r="FEV36" s="116"/>
      <c r="FEW36" s="116"/>
      <c r="FEX36" s="116"/>
      <c r="FEY36" s="116"/>
      <c r="FEZ36" s="116"/>
      <c r="FFA36" s="116"/>
      <c r="FFB36" s="116"/>
      <c r="FFC36" s="116"/>
      <c r="FFD36" s="116"/>
      <c r="FFE36" s="116"/>
      <c r="FFF36" s="116"/>
      <c r="FFG36" s="116"/>
      <c r="FFH36" s="116"/>
      <c r="FFI36" s="116"/>
      <c r="FFJ36" s="116"/>
      <c r="FFK36" s="116"/>
      <c r="FFL36" s="116"/>
      <c r="FFM36" s="116"/>
      <c r="FFN36" s="116"/>
      <c r="FFO36" s="116"/>
      <c r="FFP36" s="116"/>
      <c r="FFQ36" s="116"/>
      <c r="FFR36" s="116"/>
      <c r="FFS36" s="116"/>
      <c r="FFT36" s="116"/>
      <c r="FFU36" s="116"/>
      <c r="FFV36" s="116"/>
      <c r="FFW36" s="116"/>
      <c r="FFX36" s="116"/>
      <c r="FFY36" s="116"/>
      <c r="FFZ36" s="116"/>
      <c r="FGA36" s="116"/>
      <c r="FGB36" s="116"/>
      <c r="FGC36" s="116"/>
      <c r="FGD36" s="116"/>
      <c r="FGE36" s="116"/>
      <c r="FGF36" s="116"/>
      <c r="FGG36" s="116"/>
      <c r="FGH36" s="116"/>
      <c r="FGI36" s="116"/>
      <c r="FGJ36" s="116"/>
      <c r="FGK36" s="116"/>
      <c r="FGL36" s="116"/>
      <c r="FGM36" s="116"/>
      <c r="FGN36" s="116"/>
      <c r="FGO36" s="116"/>
      <c r="FGP36" s="116"/>
      <c r="FGQ36" s="116"/>
      <c r="FGR36" s="116"/>
      <c r="FGS36" s="116"/>
      <c r="FGT36" s="116"/>
      <c r="FGU36" s="116"/>
      <c r="FGV36" s="116"/>
      <c r="FGW36" s="116"/>
      <c r="FGX36" s="116"/>
      <c r="FGY36" s="116"/>
      <c r="FGZ36" s="116"/>
      <c r="FHA36" s="116"/>
      <c r="FHB36" s="116"/>
      <c r="FHC36" s="116"/>
      <c r="FHD36" s="116"/>
      <c r="FHE36" s="116"/>
      <c r="FHF36" s="116"/>
      <c r="FHG36" s="116"/>
      <c r="FHH36" s="116"/>
      <c r="FHI36" s="116"/>
      <c r="FHJ36" s="116"/>
      <c r="FHK36" s="116"/>
      <c r="FHL36" s="116"/>
      <c r="FHM36" s="116"/>
      <c r="FHN36" s="116"/>
      <c r="FHO36" s="116"/>
      <c r="FHP36" s="116"/>
      <c r="FHQ36" s="116"/>
      <c r="FHR36" s="116"/>
      <c r="FHS36" s="116"/>
      <c r="FHT36" s="116"/>
      <c r="FHU36" s="116"/>
      <c r="FHV36" s="116"/>
      <c r="FHW36" s="116"/>
      <c r="FHX36" s="116"/>
      <c r="FHY36" s="116"/>
      <c r="FHZ36" s="116"/>
      <c r="FIA36" s="116"/>
      <c r="FIB36" s="116"/>
      <c r="FIC36" s="116"/>
      <c r="FID36" s="116"/>
      <c r="FIE36" s="116"/>
      <c r="FIF36" s="116"/>
      <c r="FIG36" s="116"/>
      <c r="FIH36" s="116"/>
      <c r="FII36" s="116"/>
      <c r="FIJ36" s="116"/>
      <c r="FIK36" s="116"/>
      <c r="FIL36" s="116"/>
      <c r="FIM36" s="116"/>
      <c r="FIN36" s="116"/>
      <c r="FIO36" s="116"/>
      <c r="FIP36" s="116"/>
      <c r="FIQ36" s="116"/>
      <c r="FIR36" s="116"/>
      <c r="FIS36" s="116"/>
      <c r="FIT36" s="116"/>
      <c r="FIU36" s="116"/>
      <c r="FIV36" s="116"/>
      <c r="FIW36" s="116"/>
      <c r="FIX36" s="116"/>
      <c r="FIY36" s="116"/>
      <c r="FIZ36" s="116"/>
      <c r="FJA36" s="116"/>
      <c r="FJB36" s="116"/>
      <c r="FJC36" s="116"/>
      <c r="FJD36" s="116"/>
      <c r="FJE36" s="116"/>
      <c r="FJF36" s="116"/>
      <c r="FJG36" s="116"/>
      <c r="FJH36" s="116"/>
      <c r="FJI36" s="116"/>
      <c r="FJJ36" s="116"/>
      <c r="FJK36" s="116"/>
      <c r="FJL36" s="116"/>
      <c r="FJM36" s="116"/>
      <c r="FJN36" s="116"/>
      <c r="FJO36" s="116"/>
      <c r="FJP36" s="116"/>
      <c r="FJQ36" s="116"/>
      <c r="FJR36" s="116"/>
      <c r="FJS36" s="116"/>
      <c r="FJT36" s="116"/>
      <c r="FJU36" s="116"/>
      <c r="FJV36" s="116"/>
      <c r="FJW36" s="116"/>
      <c r="FJX36" s="116"/>
      <c r="FJY36" s="116"/>
      <c r="FJZ36" s="116"/>
      <c r="FKA36" s="116"/>
      <c r="FKB36" s="116"/>
      <c r="FKC36" s="116"/>
      <c r="FKD36" s="116"/>
      <c r="FKE36" s="116"/>
      <c r="FKF36" s="116"/>
      <c r="FKG36" s="116"/>
      <c r="FKH36" s="116"/>
      <c r="FKI36" s="116"/>
      <c r="FKJ36" s="116"/>
      <c r="FKK36" s="116"/>
      <c r="FKL36" s="116"/>
      <c r="FKM36" s="116"/>
      <c r="FKN36" s="116"/>
      <c r="FKO36" s="116"/>
      <c r="FKP36" s="116"/>
      <c r="FKQ36" s="116"/>
      <c r="FKR36" s="116"/>
      <c r="FKS36" s="116"/>
      <c r="FKT36" s="116"/>
      <c r="FKU36" s="116"/>
      <c r="FKV36" s="116"/>
      <c r="FKW36" s="116"/>
      <c r="FKX36" s="116"/>
      <c r="FKY36" s="116"/>
      <c r="FKZ36" s="116"/>
      <c r="FLA36" s="116"/>
      <c r="FLB36" s="116"/>
      <c r="FLC36" s="116"/>
      <c r="FLD36" s="116"/>
      <c r="FLE36" s="116"/>
      <c r="FLF36" s="116"/>
      <c r="FLG36" s="116"/>
      <c r="FLH36" s="116"/>
      <c r="FLI36" s="116"/>
      <c r="FLJ36" s="116"/>
      <c r="FLK36" s="116"/>
      <c r="FLL36" s="116"/>
      <c r="FLM36" s="116"/>
      <c r="FLN36" s="116"/>
      <c r="FLO36" s="116"/>
      <c r="FLP36" s="116"/>
      <c r="FLQ36" s="116"/>
      <c r="FLR36" s="116"/>
      <c r="FLS36" s="116"/>
      <c r="FLT36" s="116"/>
      <c r="FLU36" s="116"/>
      <c r="FLV36" s="116"/>
      <c r="FLW36" s="116"/>
      <c r="FLX36" s="116"/>
      <c r="FLY36" s="116"/>
      <c r="FLZ36" s="116"/>
      <c r="FMA36" s="116"/>
      <c r="FMB36" s="116"/>
      <c r="FMC36" s="116"/>
      <c r="FMD36" s="116"/>
      <c r="FME36" s="116"/>
      <c r="FMF36" s="116"/>
      <c r="FMG36" s="116"/>
      <c r="FMH36" s="116"/>
      <c r="FMI36" s="116"/>
      <c r="FMJ36" s="116"/>
      <c r="FMK36" s="116"/>
      <c r="FML36" s="116"/>
      <c r="FMM36" s="116"/>
      <c r="FMN36" s="116"/>
      <c r="FMO36" s="116"/>
      <c r="FMP36" s="116"/>
      <c r="FMQ36" s="116"/>
      <c r="FMR36" s="116"/>
      <c r="FMS36" s="116"/>
      <c r="FMT36" s="116"/>
      <c r="FMU36" s="116"/>
      <c r="FMV36" s="116"/>
      <c r="FMW36" s="116"/>
      <c r="FMX36" s="116"/>
      <c r="FMY36" s="116"/>
      <c r="FMZ36" s="116"/>
      <c r="FNA36" s="116"/>
      <c r="FNB36" s="116"/>
      <c r="FNC36" s="116"/>
      <c r="FND36" s="116"/>
      <c r="FNE36" s="116"/>
      <c r="FNF36" s="116"/>
      <c r="FNG36" s="116"/>
      <c r="FNH36" s="116"/>
      <c r="FNI36" s="116"/>
      <c r="FNJ36" s="116"/>
      <c r="FNK36" s="116"/>
      <c r="FNL36" s="116"/>
      <c r="FNM36" s="116"/>
      <c r="FNN36" s="116"/>
      <c r="FNO36" s="116"/>
      <c r="FNP36" s="116"/>
      <c r="FNQ36" s="116"/>
      <c r="FNR36" s="116"/>
      <c r="FNS36" s="116"/>
      <c r="FNT36" s="116"/>
      <c r="FNU36" s="116"/>
      <c r="FNV36" s="116"/>
      <c r="FNW36" s="116"/>
      <c r="FNX36" s="116"/>
      <c r="FNY36" s="116"/>
      <c r="FNZ36" s="116"/>
      <c r="FOA36" s="116"/>
      <c r="FOB36" s="116"/>
      <c r="FOC36" s="116"/>
      <c r="FOD36" s="116"/>
      <c r="FOE36" s="116"/>
      <c r="FOF36" s="116"/>
      <c r="FOG36" s="116"/>
      <c r="FOH36" s="116"/>
      <c r="FOI36" s="116"/>
      <c r="FOJ36" s="116"/>
      <c r="FOK36" s="116"/>
      <c r="FOL36" s="116"/>
      <c r="FOM36" s="116"/>
      <c r="FON36" s="116"/>
      <c r="FOO36" s="116"/>
      <c r="FOP36" s="116"/>
      <c r="FOQ36" s="116"/>
      <c r="FOR36" s="116"/>
      <c r="FOS36" s="116"/>
      <c r="FOT36" s="116"/>
      <c r="FOU36" s="116"/>
      <c r="FOV36" s="116"/>
      <c r="FOW36" s="116"/>
      <c r="FOX36" s="116"/>
      <c r="FOY36" s="116"/>
      <c r="FOZ36" s="116"/>
      <c r="FPA36" s="116"/>
      <c r="FPB36" s="116"/>
      <c r="FPC36" s="116"/>
      <c r="FPD36" s="116"/>
      <c r="FPE36" s="116"/>
      <c r="FPF36" s="116"/>
      <c r="FPG36" s="116"/>
      <c r="FPH36" s="116"/>
      <c r="FPI36" s="116"/>
      <c r="FPJ36" s="116"/>
      <c r="FPK36" s="116"/>
      <c r="FPL36" s="116"/>
      <c r="FPM36" s="116"/>
      <c r="FPN36" s="116"/>
      <c r="FPO36" s="116"/>
      <c r="FPP36" s="116"/>
      <c r="FPQ36" s="116"/>
      <c r="FPR36" s="116"/>
      <c r="FPS36" s="116"/>
      <c r="FPT36" s="116"/>
      <c r="FPU36" s="116"/>
      <c r="FPV36" s="116"/>
      <c r="FPW36" s="116"/>
      <c r="FPX36" s="116"/>
      <c r="FPY36" s="116"/>
      <c r="FPZ36" s="116"/>
      <c r="FQA36" s="116"/>
      <c r="FQB36" s="116"/>
      <c r="FQC36" s="116"/>
      <c r="FQD36" s="116"/>
      <c r="FQE36" s="116"/>
      <c r="FQF36" s="116"/>
      <c r="FQG36" s="116"/>
      <c r="FQH36" s="116"/>
      <c r="FQI36" s="116"/>
      <c r="FQJ36" s="116"/>
      <c r="FQK36" s="116"/>
      <c r="FQL36" s="116"/>
      <c r="FQM36" s="116"/>
      <c r="FQN36" s="116"/>
      <c r="FQO36" s="116"/>
      <c r="FQP36" s="116"/>
      <c r="FQQ36" s="116"/>
      <c r="FQR36" s="116"/>
      <c r="FQS36" s="116"/>
      <c r="FQT36" s="116"/>
      <c r="FQU36" s="116"/>
      <c r="FQV36" s="116"/>
      <c r="FQW36" s="116"/>
      <c r="FQX36" s="116"/>
      <c r="FQY36" s="116"/>
      <c r="FQZ36" s="116"/>
      <c r="FRA36" s="116"/>
      <c r="FRB36" s="116"/>
      <c r="FRC36" s="116"/>
      <c r="FRD36" s="116"/>
      <c r="FRE36" s="116"/>
      <c r="FRF36" s="116"/>
      <c r="FRG36" s="116"/>
      <c r="FRH36" s="116"/>
      <c r="FRI36" s="116"/>
      <c r="FRJ36" s="116"/>
      <c r="FRK36" s="116"/>
      <c r="FRL36" s="116"/>
      <c r="FRM36" s="116"/>
      <c r="FRN36" s="116"/>
      <c r="FRO36" s="116"/>
      <c r="FRP36" s="116"/>
      <c r="FRQ36" s="116"/>
      <c r="FRR36" s="116"/>
      <c r="FRS36" s="116"/>
      <c r="FRT36" s="116"/>
      <c r="FRU36" s="116"/>
      <c r="FRV36" s="116"/>
      <c r="FRW36" s="116"/>
      <c r="FRX36" s="116"/>
      <c r="FRY36" s="116"/>
      <c r="FRZ36" s="116"/>
      <c r="FSA36" s="116"/>
      <c r="FSB36" s="116"/>
      <c r="FSC36" s="116"/>
      <c r="FSD36" s="116"/>
      <c r="FSE36" s="116"/>
      <c r="FSF36" s="116"/>
      <c r="FSG36" s="116"/>
      <c r="FSH36" s="116"/>
      <c r="FSI36" s="116"/>
      <c r="FSJ36" s="116"/>
      <c r="FSK36" s="116"/>
      <c r="FSL36" s="116"/>
      <c r="FSM36" s="116"/>
      <c r="FSN36" s="116"/>
      <c r="FSO36" s="116"/>
      <c r="FSP36" s="116"/>
      <c r="FSQ36" s="116"/>
      <c r="FSR36" s="116"/>
      <c r="FSS36" s="116"/>
      <c r="FST36" s="116"/>
      <c r="FSU36" s="116"/>
      <c r="FSV36" s="116"/>
      <c r="FSW36" s="116"/>
      <c r="FSX36" s="116"/>
      <c r="FSY36" s="116"/>
      <c r="FSZ36" s="116"/>
      <c r="FTA36" s="116"/>
      <c r="FTB36" s="116"/>
      <c r="FTC36" s="116"/>
      <c r="FTD36" s="116"/>
      <c r="FTE36" s="116"/>
      <c r="FTF36" s="116"/>
      <c r="FTG36" s="116"/>
      <c r="FTH36" s="116"/>
      <c r="FTI36" s="116"/>
      <c r="FTJ36" s="116"/>
      <c r="FTK36" s="116"/>
      <c r="FTL36" s="116"/>
      <c r="FTM36" s="116"/>
      <c r="FTN36" s="116"/>
      <c r="FTO36" s="116"/>
      <c r="FTP36" s="116"/>
      <c r="FTQ36" s="116"/>
      <c r="FTR36" s="116"/>
      <c r="FTS36" s="116"/>
      <c r="FTT36" s="116"/>
      <c r="FTU36" s="116"/>
      <c r="FTV36" s="116"/>
      <c r="FTW36" s="116"/>
      <c r="FTX36" s="116"/>
      <c r="FTY36" s="116"/>
      <c r="FTZ36" s="116"/>
      <c r="FUA36" s="116"/>
      <c r="FUB36" s="116"/>
      <c r="FUC36" s="116"/>
      <c r="FUD36" s="116"/>
      <c r="FUE36" s="116"/>
      <c r="FUF36" s="116"/>
      <c r="FUG36" s="116"/>
      <c r="FUH36" s="116"/>
      <c r="FUI36" s="116"/>
      <c r="FUJ36" s="116"/>
      <c r="FUK36" s="116"/>
      <c r="FUL36" s="116"/>
      <c r="FUM36" s="116"/>
      <c r="FUN36" s="116"/>
      <c r="FUO36" s="116"/>
      <c r="FUP36" s="116"/>
      <c r="FUQ36" s="116"/>
      <c r="FUR36" s="116"/>
      <c r="FUS36" s="116"/>
      <c r="FUT36" s="116"/>
      <c r="FUU36" s="116"/>
      <c r="FUV36" s="116"/>
      <c r="FUW36" s="116"/>
      <c r="FUX36" s="116"/>
      <c r="FUY36" s="116"/>
      <c r="FUZ36" s="116"/>
      <c r="FVA36" s="116"/>
      <c r="FVB36" s="116"/>
      <c r="FVC36" s="116"/>
      <c r="FVD36" s="116"/>
      <c r="FVE36" s="116"/>
      <c r="FVF36" s="116"/>
      <c r="FVG36" s="116"/>
      <c r="FVH36" s="116"/>
      <c r="FVI36" s="116"/>
      <c r="FVJ36" s="116"/>
      <c r="FVK36" s="116"/>
      <c r="FVL36" s="116"/>
      <c r="FVM36" s="116"/>
      <c r="FVN36" s="116"/>
      <c r="FVO36" s="116"/>
      <c r="FVP36" s="116"/>
      <c r="FVQ36" s="116"/>
      <c r="FVR36" s="116"/>
      <c r="FVS36" s="116"/>
      <c r="FVT36" s="116"/>
      <c r="FVU36" s="116"/>
      <c r="FVV36" s="116"/>
      <c r="FVW36" s="116"/>
      <c r="FVX36" s="116"/>
      <c r="FVY36" s="116"/>
      <c r="FVZ36" s="116"/>
      <c r="FWA36" s="116"/>
      <c r="FWB36" s="116"/>
      <c r="FWC36" s="116"/>
      <c r="FWD36" s="116"/>
      <c r="FWE36" s="116"/>
      <c r="FWF36" s="116"/>
      <c r="FWG36" s="116"/>
      <c r="FWH36" s="116"/>
      <c r="FWI36" s="116"/>
      <c r="FWJ36" s="116"/>
      <c r="FWK36" s="116"/>
      <c r="FWL36" s="116"/>
      <c r="FWM36" s="116"/>
      <c r="FWN36" s="116"/>
      <c r="FWO36" s="116"/>
      <c r="FWP36" s="116"/>
      <c r="FWQ36" s="116"/>
      <c r="FWR36" s="116"/>
      <c r="FWS36" s="116"/>
      <c r="FWT36" s="116"/>
      <c r="FWU36" s="116"/>
      <c r="FWV36" s="116"/>
      <c r="FWW36" s="116"/>
      <c r="FWX36" s="116"/>
      <c r="FWY36" s="116"/>
      <c r="FWZ36" s="116"/>
      <c r="FXA36" s="116"/>
      <c r="FXB36" s="116"/>
      <c r="FXC36" s="116"/>
      <c r="FXD36" s="116"/>
      <c r="FXE36" s="116"/>
      <c r="FXF36" s="116"/>
      <c r="FXG36" s="116"/>
      <c r="FXH36" s="116"/>
      <c r="FXI36" s="116"/>
      <c r="FXJ36" s="116"/>
      <c r="FXK36" s="116"/>
      <c r="FXL36" s="116"/>
      <c r="FXM36" s="116"/>
      <c r="FXN36" s="116"/>
      <c r="FXO36" s="116"/>
      <c r="FXP36" s="116"/>
      <c r="FXQ36" s="116"/>
      <c r="FXR36" s="116"/>
      <c r="FXS36" s="116"/>
      <c r="FXT36" s="116"/>
      <c r="FXU36" s="116"/>
      <c r="FXV36" s="116"/>
      <c r="FXW36" s="116"/>
      <c r="FXX36" s="116"/>
      <c r="FXY36" s="116"/>
      <c r="FXZ36" s="116"/>
      <c r="FYA36" s="116"/>
      <c r="FYB36" s="116"/>
      <c r="FYC36" s="116"/>
      <c r="FYD36" s="116"/>
      <c r="FYE36" s="116"/>
      <c r="FYF36" s="116"/>
      <c r="FYG36" s="116"/>
      <c r="FYH36" s="116"/>
      <c r="FYI36" s="116"/>
      <c r="FYJ36" s="116"/>
      <c r="FYK36" s="116"/>
      <c r="FYL36" s="116"/>
      <c r="FYM36" s="116"/>
      <c r="FYN36" s="116"/>
      <c r="FYO36" s="116"/>
      <c r="FYP36" s="116"/>
      <c r="FYQ36" s="116"/>
      <c r="FYR36" s="116"/>
      <c r="FYS36" s="116"/>
      <c r="FYT36" s="116"/>
      <c r="FYU36" s="116"/>
      <c r="FYV36" s="116"/>
      <c r="FYW36" s="116"/>
      <c r="FYX36" s="116"/>
      <c r="FYY36" s="116"/>
      <c r="FYZ36" s="116"/>
      <c r="FZA36" s="116"/>
      <c r="FZB36" s="116"/>
      <c r="FZC36" s="116"/>
      <c r="FZD36" s="116"/>
      <c r="FZE36" s="116"/>
      <c r="FZF36" s="116"/>
      <c r="FZG36" s="116"/>
      <c r="FZH36" s="116"/>
      <c r="FZI36" s="116"/>
      <c r="FZJ36" s="116"/>
      <c r="FZK36" s="116"/>
      <c r="FZL36" s="116"/>
      <c r="FZM36" s="116"/>
      <c r="FZN36" s="116"/>
      <c r="FZO36" s="116"/>
      <c r="FZP36" s="116"/>
      <c r="FZQ36" s="116"/>
      <c r="FZR36" s="116"/>
      <c r="FZS36" s="116"/>
      <c r="FZT36" s="116"/>
      <c r="FZU36" s="116"/>
      <c r="FZV36" s="116"/>
      <c r="FZW36" s="116"/>
      <c r="FZX36" s="116"/>
      <c r="FZY36" s="116"/>
      <c r="FZZ36" s="116"/>
      <c r="GAA36" s="116"/>
      <c r="GAB36" s="116"/>
      <c r="GAC36" s="116"/>
      <c r="GAD36" s="116"/>
      <c r="GAE36" s="116"/>
      <c r="GAF36" s="116"/>
      <c r="GAG36" s="116"/>
      <c r="GAH36" s="116"/>
      <c r="GAI36" s="116"/>
      <c r="GAJ36" s="116"/>
      <c r="GAK36" s="116"/>
      <c r="GAL36" s="116"/>
      <c r="GAM36" s="116"/>
      <c r="GAN36" s="116"/>
      <c r="GAO36" s="116"/>
      <c r="GAP36" s="116"/>
      <c r="GAQ36" s="116"/>
      <c r="GAR36" s="116"/>
      <c r="GAS36" s="116"/>
      <c r="GAT36" s="116"/>
      <c r="GAU36" s="116"/>
      <c r="GAV36" s="116"/>
      <c r="GAW36" s="116"/>
      <c r="GAX36" s="116"/>
      <c r="GAY36" s="116"/>
      <c r="GAZ36" s="116"/>
      <c r="GBA36" s="116"/>
      <c r="GBB36" s="116"/>
      <c r="GBC36" s="116"/>
      <c r="GBD36" s="116"/>
      <c r="GBE36" s="116"/>
      <c r="GBF36" s="116"/>
      <c r="GBG36" s="116"/>
      <c r="GBH36" s="116"/>
      <c r="GBI36" s="116"/>
      <c r="GBJ36" s="116"/>
      <c r="GBK36" s="116"/>
      <c r="GBL36" s="116"/>
      <c r="GBM36" s="116"/>
      <c r="GBN36" s="116"/>
      <c r="GBO36" s="116"/>
      <c r="GBP36" s="116"/>
      <c r="GBQ36" s="116"/>
      <c r="GBR36" s="116"/>
      <c r="GBS36" s="116"/>
      <c r="GBT36" s="116"/>
      <c r="GBU36" s="116"/>
      <c r="GBV36" s="116"/>
      <c r="GBW36" s="116"/>
      <c r="GBX36" s="116"/>
      <c r="GBY36" s="116"/>
      <c r="GBZ36" s="116"/>
      <c r="GCA36" s="116"/>
      <c r="GCB36" s="116"/>
      <c r="GCC36" s="116"/>
      <c r="GCD36" s="116"/>
      <c r="GCE36" s="116"/>
      <c r="GCF36" s="116"/>
      <c r="GCG36" s="116"/>
      <c r="GCH36" s="116"/>
      <c r="GCI36" s="116"/>
      <c r="GCJ36" s="116"/>
      <c r="GCK36" s="116"/>
      <c r="GCL36" s="116"/>
      <c r="GCM36" s="116"/>
      <c r="GCN36" s="116"/>
      <c r="GCO36" s="116"/>
      <c r="GCP36" s="116"/>
      <c r="GCQ36" s="116"/>
      <c r="GCR36" s="116"/>
      <c r="GCS36" s="116"/>
      <c r="GCT36" s="116"/>
      <c r="GCU36" s="116"/>
      <c r="GCV36" s="116"/>
      <c r="GCW36" s="116"/>
      <c r="GCX36" s="116"/>
      <c r="GCY36" s="116"/>
      <c r="GCZ36" s="116"/>
      <c r="GDA36" s="116"/>
      <c r="GDB36" s="116"/>
      <c r="GDC36" s="116"/>
      <c r="GDD36" s="116"/>
      <c r="GDE36" s="116"/>
      <c r="GDF36" s="116"/>
      <c r="GDG36" s="116"/>
      <c r="GDH36" s="116"/>
      <c r="GDI36" s="116"/>
      <c r="GDJ36" s="116"/>
      <c r="GDK36" s="116"/>
      <c r="GDL36" s="116"/>
      <c r="GDM36" s="116"/>
      <c r="GDN36" s="116"/>
      <c r="GDO36" s="116"/>
      <c r="GDP36" s="116"/>
      <c r="GDQ36" s="116"/>
      <c r="GDR36" s="116"/>
      <c r="GDS36" s="116"/>
      <c r="GDT36" s="116"/>
      <c r="GDU36" s="116"/>
      <c r="GDV36" s="116"/>
      <c r="GDW36" s="116"/>
      <c r="GDX36" s="116"/>
      <c r="GDY36" s="116"/>
      <c r="GDZ36" s="116"/>
      <c r="GEA36" s="116"/>
      <c r="GEB36" s="116"/>
      <c r="GEC36" s="116"/>
      <c r="GED36" s="116"/>
      <c r="GEE36" s="116"/>
      <c r="GEF36" s="116"/>
      <c r="GEG36" s="116"/>
      <c r="GEH36" s="116"/>
      <c r="GEI36" s="116"/>
      <c r="GEJ36" s="116"/>
      <c r="GEK36" s="116"/>
      <c r="GEL36" s="116"/>
      <c r="GEM36" s="116"/>
      <c r="GEN36" s="116"/>
      <c r="GEO36" s="116"/>
      <c r="GEP36" s="116"/>
      <c r="GEQ36" s="116"/>
      <c r="GER36" s="116"/>
      <c r="GES36" s="116"/>
      <c r="GET36" s="116"/>
      <c r="GEU36" s="116"/>
      <c r="GEV36" s="116"/>
      <c r="GEW36" s="116"/>
      <c r="GEX36" s="116"/>
      <c r="GEY36" s="116"/>
      <c r="GEZ36" s="116"/>
      <c r="GFA36" s="116"/>
      <c r="GFB36" s="116"/>
      <c r="GFC36" s="116"/>
      <c r="GFD36" s="116"/>
      <c r="GFE36" s="116"/>
      <c r="GFF36" s="116"/>
      <c r="GFG36" s="116"/>
      <c r="GFH36" s="116"/>
      <c r="GFI36" s="116"/>
      <c r="GFJ36" s="116"/>
      <c r="GFK36" s="116"/>
      <c r="GFL36" s="116"/>
      <c r="GFM36" s="116"/>
      <c r="GFN36" s="116"/>
      <c r="GFO36" s="116"/>
      <c r="GFP36" s="116"/>
      <c r="GFQ36" s="116"/>
      <c r="GFR36" s="116"/>
      <c r="GFS36" s="116"/>
      <c r="GFT36" s="116"/>
      <c r="GFU36" s="116"/>
      <c r="GFV36" s="116"/>
      <c r="GFW36" s="116"/>
      <c r="GFX36" s="116"/>
      <c r="GFY36" s="116"/>
      <c r="GFZ36" s="116"/>
      <c r="GGA36" s="116"/>
      <c r="GGB36" s="116"/>
      <c r="GGC36" s="116"/>
      <c r="GGD36" s="116"/>
      <c r="GGE36" s="116"/>
      <c r="GGF36" s="116"/>
      <c r="GGG36" s="116"/>
      <c r="GGH36" s="116"/>
      <c r="GGI36" s="116"/>
      <c r="GGJ36" s="116"/>
      <c r="GGK36" s="116"/>
      <c r="GGL36" s="116"/>
      <c r="GGM36" s="116"/>
      <c r="GGN36" s="116"/>
      <c r="GGO36" s="116"/>
      <c r="GGP36" s="116"/>
      <c r="GGQ36" s="116"/>
      <c r="GGR36" s="116"/>
      <c r="GGS36" s="116"/>
      <c r="GGT36" s="116"/>
      <c r="GGU36" s="116"/>
      <c r="GGV36" s="116"/>
      <c r="GGW36" s="116"/>
      <c r="GGX36" s="116"/>
      <c r="GGY36" s="116"/>
      <c r="GGZ36" s="116"/>
      <c r="GHA36" s="116"/>
      <c r="GHB36" s="116"/>
      <c r="GHC36" s="116"/>
      <c r="GHD36" s="116"/>
      <c r="GHE36" s="116"/>
      <c r="GHF36" s="116"/>
      <c r="GHG36" s="116"/>
      <c r="GHH36" s="116"/>
      <c r="GHI36" s="116"/>
      <c r="GHJ36" s="116"/>
      <c r="GHK36" s="116"/>
      <c r="GHL36" s="116"/>
      <c r="GHM36" s="116"/>
      <c r="GHN36" s="116"/>
      <c r="GHO36" s="116"/>
      <c r="GHP36" s="116"/>
      <c r="GHQ36" s="116"/>
      <c r="GHR36" s="116"/>
      <c r="GHS36" s="116"/>
      <c r="GHT36" s="116"/>
      <c r="GHU36" s="116"/>
      <c r="GHV36" s="116"/>
      <c r="GHW36" s="116"/>
      <c r="GHX36" s="116"/>
      <c r="GHY36" s="116"/>
      <c r="GHZ36" s="116"/>
      <c r="GIA36" s="116"/>
      <c r="GIB36" s="116"/>
      <c r="GIC36" s="116"/>
      <c r="GID36" s="116"/>
      <c r="GIE36" s="116"/>
      <c r="GIF36" s="116"/>
      <c r="GIG36" s="116"/>
      <c r="GIH36" s="116"/>
      <c r="GII36" s="116"/>
      <c r="GIJ36" s="116"/>
      <c r="GIK36" s="116"/>
      <c r="GIL36" s="116"/>
      <c r="GIM36" s="116"/>
      <c r="GIN36" s="116"/>
      <c r="GIO36" s="116"/>
      <c r="GIP36" s="116"/>
      <c r="GIQ36" s="116"/>
      <c r="GIR36" s="116"/>
      <c r="GIS36" s="116"/>
      <c r="GIT36" s="116"/>
      <c r="GIU36" s="116"/>
      <c r="GIV36" s="116"/>
      <c r="GIW36" s="116"/>
      <c r="GIX36" s="116"/>
      <c r="GIY36" s="116"/>
      <c r="GIZ36" s="116"/>
      <c r="GJA36" s="116"/>
      <c r="GJB36" s="116"/>
      <c r="GJC36" s="116"/>
      <c r="GJD36" s="116"/>
      <c r="GJE36" s="116"/>
      <c r="GJF36" s="116"/>
      <c r="GJG36" s="116"/>
      <c r="GJH36" s="116"/>
      <c r="GJI36" s="116"/>
      <c r="GJJ36" s="116"/>
      <c r="GJK36" s="116"/>
      <c r="GJL36" s="116"/>
      <c r="GJM36" s="116"/>
      <c r="GJN36" s="116"/>
      <c r="GJO36" s="116"/>
      <c r="GJP36" s="116"/>
      <c r="GJQ36" s="116"/>
      <c r="GJR36" s="116"/>
      <c r="GJS36" s="116"/>
      <c r="GJT36" s="116"/>
      <c r="GJU36" s="116"/>
      <c r="GJV36" s="116"/>
      <c r="GJW36" s="116"/>
      <c r="GJX36" s="116"/>
      <c r="GJY36" s="116"/>
      <c r="GJZ36" s="116"/>
      <c r="GKA36" s="116"/>
      <c r="GKB36" s="116"/>
      <c r="GKC36" s="116"/>
      <c r="GKD36" s="116"/>
      <c r="GKE36" s="116"/>
      <c r="GKF36" s="116"/>
      <c r="GKG36" s="116"/>
      <c r="GKH36" s="116"/>
      <c r="GKI36" s="116"/>
      <c r="GKJ36" s="116"/>
      <c r="GKK36" s="116"/>
      <c r="GKL36" s="116"/>
      <c r="GKM36" s="116"/>
      <c r="GKN36" s="116"/>
      <c r="GKO36" s="116"/>
      <c r="GKP36" s="116"/>
      <c r="GKQ36" s="116"/>
      <c r="GKR36" s="116"/>
      <c r="GKS36" s="116"/>
      <c r="GKT36" s="116"/>
      <c r="GKU36" s="116"/>
      <c r="GKV36" s="116"/>
      <c r="GKW36" s="116"/>
      <c r="GKX36" s="116"/>
      <c r="GKY36" s="116"/>
      <c r="GKZ36" s="116"/>
      <c r="GLA36" s="116"/>
      <c r="GLB36" s="116"/>
      <c r="GLC36" s="116"/>
      <c r="GLD36" s="116"/>
      <c r="GLE36" s="116"/>
      <c r="GLF36" s="116"/>
      <c r="GLG36" s="116"/>
      <c r="GLH36" s="116"/>
      <c r="GLI36" s="116"/>
      <c r="GLJ36" s="116"/>
      <c r="GLK36" s="116"/>
      <c r="GLL36" s="116"/>
      <c r="GLM36" s="116"/>
      <c r="GLN36" s="116"/>
      <c r="GLO36" s="116"/>
      <c r="GLP36" s="116"/>
      <c r="GLQ36" s="116"/>
      <c r="GLR36" s="116"/>
      <c r="GLS36" s="116"/>
      <c r="GLT36" s="116"/>
      <c r="GLU36" s="116"/>
      <c r="GLV36" s="116"/>
      <c r="GLW36" s="116"/>
      <c r="GLX36" s="116"/>
      <c r="GLY36" s="116"/>
      <c r="GLZ36" s="116"/>
      <c r="GMA36" s="116"/>
      <c r="GMB36" s="116"/>
      <c r="GMC36" s="116"/>
      <c r="GMD36" s="116"/>
      <c r="GME36" s="116"/>
      <c r="GMF36" s="116"/>
      <c r="GMG36" s="116"/>
      <c r="GMH36" s="116"/>
      <c r="GMI36" s="116"/>
      <c r="GMJ36" s="116"/>
      <c r="GMK36" s="116"/>
      <c r="GML36" s="116"/>
      <c r="GMM36" s="116"/>
      <c r="GMN36" s="116"/>
      <c r="GMO36" s="116"/>
      <c r="GMP36" s="116"/>
      <c r="GMQ36" s="116"/>
      <c r="GMR36" s="116"/>
      <c r="GMS36" s="116"/>
      <c r="GMT36" s="116"/>
      <c r="GMU36" s="116"/>
      <c r="GMV36" s="116"/>
      <c r="GMW36" s="116"/>
      <c r="GMX36" s="116"/>
      <c r="GMY36" s="116"/>
      <c r="GMZ36" s="116"/>
      <c r="GNA36" s="116"/>
      <c r="GNB36" s="116"/>
      <c r="GNC36" s="116"/>
      <c r="GND36" s="116"/>
      <c r="GNE36" s="116"/>
      <c r="GNF36" s="116"/>
      <c r="GNG36" s="116"/>
      <c r="GNH36" s="116"/>
      <c r="GNI36" s="116"/>
      <c r="GNJ36" s="116"/>
      <c r="GNK36" s="116"/>
      <c r="GNL36" s="116"/>
      <c r="GNM36" s="116"/>
      <c r="GNN36" s="116"/>
      <c r="GNO36" s="116"/>
      <c r="GNP36" s="116"/>
      <c r="GNQ36" s="116"/>
      <c r="GNR36" s="116"/>
      <c r="GNS36" s="116"/>
      <c r="GNT36" s="116"/>
      <c r="GNU36" s="116"/>
      <c r="GNV36" s="116"/>
      <c r="GNW36" s="116"/>
      <c r="GNX36" s="116"/>
      <c r="GNY36" s="116"/>
      <c r="GNZ36" s="116"/>
      <c r="GOA36" s="116"/>
      <c r="GOB36" s="116"/>
      <c r="GOC36" s="116"/>
      <c r="GOD36" s="116"/>
      <c r="GOE36" s="116"/>
      <c r="GOF36" s="116"/>
      <c r="GOG36" s="116"/>
      <c r="GOH36" s="116"/>
      <c r="GOI36" s="116"/>
      <c r="GOJ36" s="116"/>
      <c r="GOK36" s="116"/>
      <c r="GOL36" s="116"/>
      <c r="GOM36" s="116"/>
      <c r="GON36" s="116"/>
      <c r="GOO36" s="116"/>
      <c r="GOP36" s="116"/>
      <c r="GOQ36" s="116"/>
      <c r="GOR36" s="116"/>
      <c r="GOS36" s="116"/>
      <c r="GOT36" s="116"/>
      <c r="GOU36" s="116"/>
      <c r="GOV36" s="116"/>
      <c r="GOW36" s="116"/>
      <c r="GOX36" s="116"/>
      <c r="GOY36" s="116"/>
      <c r="GOZ36" s="116"/>
      <c r="GPA36" s="116"/>
      <c r="GPB36" s="116"/>
      <c r="GPC36" s="116"/>
      <c r="GPD36" s="116"/>
      <c r="GPE36" s="116"/>
      <c r="GPF36" s="116"/>
      <c r="GPG36" s="116"/>
      <c r="GPH36" s="116"/>
      <c r="GPI36" s="116"/>
      <c r="GPJ36" s="116"/>
      <c r="GPK36" s="116"/>
      <c r="GPL36" s="116"/>
      <c r="GPM36" s="116"/>
      <c r="GPN36" s="116"/>
      <c r="GPO36" s="116"/>
      <c r="GPP36" s="116"/>
      <c r="GPQ36" s="116"/>
      <c r="GPR36" s="116"/>
      <c r="GPS36" s="116"/>
      <c r="GPT36" s="116"/>
      <c r="GPU36" s="116"/>
      <c r="GPV36" s="116"/>
      <c r="GPW36" s="116"/>
      <c r="GPX36" s="116"/>
      <c r="GPY36" s="116"/>
      <c r="GPZ36" s="116"/>
      <c r="GQA36" s="116"/>
      <c r="GQB36" s="116"/>
      <c r="GQC36" s="116"/>
      <c r="GQD36" s="116"/>
      <c r="GQE36" s="116"/>
      <c r="GQF36" s="116"/>
      <c r="GQG36" s="116"/>
      <c r="GQH36" s="116"/>
      <c r="GQI36" s="116"/>
      <c r="GQJ36" s="116"/>
      <c r="GQK36" s="116"/>
      <c r="GQL36" s="116"/>
      <c r="GQM36" s="116"/>
      <c r="GQN36" s="116"/>
      <c r="GQO36" s="116"/>
      <c r="GQP36" s="116"/>
      <c r="GQQ36" s="116"/>
      <c r="GQR36" s="116"/>
      <c r="GQS36" s="116"/>
      <c r="GQT36" s="116"/>
      <c r="GQU36" s="116"/>
      <c r="GQV36" s="116"/>
      <c r="GQW36" s="116"/>
      <c r="GQX36" s="116"/>
      <c r="GQY36" s="116"/>
      <c r="GQZ36" s="116"/>
      <c r="GRA36" s="116"/>
      <c r="GRB36" s="116"/>
      <c r="GRC36" s="116"/>
      <c r="GRD36" s="116"/>
      <c r="GRE36" s="116"/>
      <c r="GRF36" s="116"/>
      <c r="GRG36" s="116"/>
      <c r="GRH36" s="116"/>
      <c r="GRI36" s="116"/>
      <c r="GRJ36" s="116"/>
      <c r="GRK36" s="116"/>
      <c r="GRL36" s="116"/>
      <c r="GRM36" s="116"/>
      <c r="GRN36" s="116"/>
      <c r="GRO36" s="116"/>
      <c r="GRP36" s="116"/>
      <c r="GRQ36" s="116"/>
      <c r="GRR36" s="116"/>
      <c r="GRS36" s="116"/>
      <c r="GRT36" s="116"/>
      <c r="GRU36" s="116"/>
      <c r="GRV36" s="116"/>
      <c r="GRW36" s="116"/>
      <c r="GRX36" s="116"/>
      <c r="GRY36" s="116"/>
      <c r="GRZ36" s="116"/>
      <c r="GSA36" s="116"/>
      <c r="GSB36" s="116"/>
      <c r="GSC36" s="116"/>
      <c r="GSD36" s="116"/>
      <c r="GSE36" s="116"/>
      <c r="GSF36" s="116"/>
      <c r="GSG36" s="116"/>
      <c r="GSH36" s="116"/>
      <c r="GSI36" s="116"/>
      <c r="GSJ36" s="116"/>
      <c r="GSK36" s="116"/>
      <c r="GSL36" s="116"/>
      <c r="GSM36" s="116"/>
      <c r="GSN36" s="116"/>
      <c r="GSO36" s="116"/>
      <c r="GSP36" s="116"/>
      <c r="GSQ36" s="116"/>
      <c r="GSR36" s="116"/>
      <c r="GSS36" s="116"/>
      <c r="GST36" s="116"/>
      <c r="GSU36" s="116"/>
      <c r="GSV36" s="116"/>
      <c r="GSW36" s="116"/>
      <c r="GSX36" s="116"/>
      <c r="GSY36" s="116"/>
      <c r="GSZ36" s="116"/>
      <c r="GTA36" s="116"/>
      <c r="GTB36" s="116"/>
      <c r="GTC36" s="116"/>
      <c r="GTD36" s="116"/>
      <c r="GTE36" s="116"/>
      <c r="GTF36" s="116"/>
      <c r="GTG36" s="116"/>
      <c r="GTH36" s="116"/>
      <c r="GTI36" s="116"/>
      <c r="GTJ36" s="116"/>
      <c r="GTK36" s="116"/>
      <c r="GTL36" s="116"/>
      <c r="GTM36" s="116"/>
      <c r="GTN36" s="116"/>
      <c r="GTO36" s="116"/>
      <c r="GTP36" s="116"/>
      <c r="GTQ36" s="116"/>
      <c r="GTR36" s="116"/>
      <c r="GTS36" s="116"/>
      <c r="GTT36" s="116"/>
      <c r="GTU36" s="116"/>
      <c r="GTV36" s="116"/>
      <c r="GTW36" s="116"/>
      <c r="GTX36" s="116"/>
      <c r="GTY36" s="116"/>
      <c r="GTZ36" s="116"/>
      <c r="GUA36" s="116"/>
      <c r="GUB36" s="116"/>
      <c r="GUC36" s="116"/>
      <c r="GUD36" s="116"/>
      <c r="GUE36" s="116"/>
      <c r="GUF36" s="116"/>
      <c r="GUG36" s="116"/>
      <c r="GUH36" s="116"/>
      <c r="GUI36" s="116"/>
      <c r="GUJ36" s="116"/>
      <c r="GUK36" s="116"/>
      <c r="GUL36" s="116"/>
      <c r="GUM36" s="116"/>
      <c r="GUN36" s="116"/>
      <c r="GUO36" s="116"/>
      <c r="GUP36" s="116"/>
      <c r="GUQ36" s="116"/>
      <c r="GUR36" s="116"/>
      <c r="GUS36" s="116"/>
      <c r="GUT36" s="116"/>
      <c r="GUU36" s="116"/>
      <c r="GUV36" s="116"/>
      <c r="GUW36" s="116"/>
      <c r="GUX36" s="116"/>
      <c r="GUY36" s="116"/>
      <c r="GUZ36" s="116"/>
      <c r="GVA36" s="116"/>
      <c r="GVB36" s="116"/>
      <c r="GVC36" s="116"/>
      <c r="GVD36" s="116"/>
      <c r="GVE36" s="116"/>
      <c r="GVF36" s="116"/>
      <c r="GVG36" s="116"/>
      <c r="GVH36" s="116"/>
      <c r="GVI36" s="116"/>
      <c r="GVJ36" s="116"/>
      <c r="GVK36" s="116"/>
      <c r="GVL36" s="116"/>
      <c r="GVM36" s="116"/>
      <c r="GVN36" s="116"/>
      <c r="GVO36" s="116"/>
      <c r="GVP36" s="116"/>
      <c r="GVQ36" s="116"/>
      <c r="GVR36" s="116"/>
      <c r="GVS36" s="116"/>
      <c r="GVT36" s="116"/>
      <c r="GVU36" s="116"/>
      <c r="GVV36" s="116"/>
      <c r="GVW36" s="116"/>
      <c r="GVX36" s="116"/>
      <c r="GVY36" s="116"/>
      <c r="GVZ36" s="116"/>
      <c r="GWA36" s="116"/>
      <c r="GWB36" s="116"/>
      <c r="GWC36" s="116"/>
      <c r="GWD36" s="116"/>
      <c r="GWE36" s="116"/>
      <c r="GWF36" s="116"/>
      <c r="GWG36" s="116"/>
      <c r="GWH36" s="116"/>
      <c r="GWI36" s="116"/>
      <c r="GWJ36" s="116"/>
      <c r="GWK36" s="116"/>
      <c r="GWL36" s="116"/>
      <c r="GWM36" s="116"/>
      <c r="GWN36" s="116"/>
      <c r="GWO36" s="116"/>
      <c r="GWP36" s="116"/>
      <c r="GWQ36" s="116"/>
      <c r="GWR36" s="116"/>
      <c r="GWS36" s="116"/>
      <c r="GWT36" s="116"/>
      <c r="GWU36" s="116"/>
      <c r="GWV36" s="116"/>
      <c r="GWW36" s="116"/>
      <c r="GWX36" s="116"/>
      <c r="GWY36" s="116"/>
      <c r="GWZ36" s="116"/>
      <c r="GXA36" s="116"/>
      <c r="GXB36" s="116"/>
      <c r="GXC36" s="116"/>
      <c r="GXD36" s="116"/>
      <c r="GXE36" s="116"/>
      <c r="GXF36" s="116"/>
      <c r="GXG36" s="116"/>
      <c r="GXH36" s="116"/>
      <c r="GXI36" s="116"/>
      <c r="GXJ36" s="116"/>
      <c r="GXK36" s="116"/>
      <c r="GXL36" s="116"/>
      <c r="GXM36" s="116"/>
      <c r="GXN36" s="116"/>
      <c r="GXO36" s="116"/>
      <c r="GXP36" s="116"/>
      <c r="GXQ36" s="116"/>
      <c r="GXR36" s="116"/>
      <c r="GXS36" s="116"/>
      <c r="GXT36" s="116"/>
      <c r="GXU36" s="116"/>
      <c r="GXV36" s="116"/>
      <c r="GXW36" s="116"/>
      <c r="GXX36" s="116"/>
      <c r="GXY36" s="116"/>
      <c r="GXZ36" s="116"/>
      <c r="GYA36" s="116"/>
      <c r="GYB36" s="116"/>
      <c r="GYC36" s="116"/>
      <c r="GYD36" s="116"/>
      <c r="GYE36" s="116"/>
      <c r="GYF36" s="116"/>
      <c r="GYG36" s="116"/>
      <c r="GYH36" s="116"/>
      <c r="GYI36" s="116"/>
      <c r="GYJ36" s="116"/>
      <c r="GYK36" s="116"/>
      <c r="GYL36" s="116"/>
      <c r="GYM36" s="116"/>
      <c r="GYN36" s="116"/>
      <c r="GYO36" s="116"/>
      <c r="GYP36" s="116"/>
      <c r="GYQ36" s="116"/>
      <c r="GYR36" s="116"/>
      <c r="GYS36" s="116"/>
      <c r="GYT36" s="116"/>
      <c r="GYU36" s="116"/>
      <c r="GYV36" s="116"/>
      <c r="GYW36" s="116"/>
      <c r="GYX36" s="116"/>
      <c r="GYY36" s="116"/>
      <c r="GYZ36" s="116"/>
      <c r="GZA36" s="116"/>
      <c r="GZB36" s="116"/>
      <c r="GZC36" s="116"/>
      <c r="GZD36" s="116"/>
      <c r="GZE36" s="116"/>
      <c r="GZF36" s="116"/>
      <c r="GZG36" s="116"/>
      <c r="GZH36" s="116"/>
      <c r="GZI36" s="116"/>
      <c r="GZJ36" s="116"/>
      <c r="GZK36" s="116"/>
      <c r="GZL36" s="116"/>
      <c r="GZM36" s="116"/>
      <c r="GZN36" s="116"/>
      <c r="GZO36" s="116"/>
      <c r="GZP36" s="116"/>
      <c r="GZQ36" s="116"/>
      <c r="GZR36" s="116"/>
      <c r="GZS36" s="116"/>
      <c r="GZT36" s="116"/>
      <c r="GZU36" s="116"/>
      <c r="GZV36" s="116"/>
      <c r="GZW36" s="116"/>
      <c r="GZX36" s="116"/>
      <c r="GZY36" s="116"/>
      <c r="GZZ36" s="116"/>
      <c r="HAA36" s="116"/>
      <c r="HAB36" s="116"/>
      <c r="HAC36" s="116"/>
      <c r="HAD36" s="116"/>
      <c r="HAE36" s="116"/>
      <c r="HAF36" s="116"/>
      <c r="HAG36" s="116"/>
      <c r="HAH36" s="116"/>
      <c r="HAI36" s="116"/>
      <c r="HAJ36" s="116"/>
      <c r="HAK36" s="116"/>
      <c r="HAL36" s="116"/>
      <c r="HAM36" s="116"/>
      <c r="HAN36" s="116"/>
      <c r="HAO36" s="116"/>
      <c r="HAP36" s="116"/>
      <c r="HAQ36" s="116"/>
      <c r="HAR36" s="116"/>
      <c r="HAS36" s="116"/>
      <c r="HAT36" s="116"/>
      <c r="HAU36" s="116"/>
      <c r="HAV36" s="116"/>
      <c r="HAW36" s="116"/>
      <c r="HAX36" s="116"/>
      <c r="HAY36" s="116"/>
      <c r="HAZ36" s="116"/>
      <c r="HBA36" s="116"/>
      <c r="HBB36" s="116"/>
      <c r="HBC36" s="116"/>
      <c r="HBD36" s="116"/>
      <c r="HBE36" s="116"/>
      <c r="HBF36" s="116"/>
      <c r="HBG36" s="116"/>
      <c r="HBH36" s="116"/>
      <c r="HBI36" s="116"/>
      <c r="HBJ36" s="116"/>
      <c r="HBK36" s="116"/>
      <c r="HBL36" s="116"/>
      <c r="HBM36" s="116"/>
      <c r="HBN36" s="116"/>
      <c r="HBO36" s="116"/>
      <c r="HBP36" s="116"/>
      <c r="HBQ36" s="116"/>
      <c r="HBR36" s="116"/>
      <c r="HBS36" s="116"/>
      <c r="HBT36" s="116"/>
      <c r="HBU36" s="116"/>
      <c r="HBV36" s="116"/>
      <c r="HBW36" s="116"/>
      <c r="HBX36" s="116"/>
      <c r="HBY36" s="116"/>
      <c r="HBZ36" s="116"/>
      <c r="HCA36" s="116"/>
      <c r="HCB36" s="116"/>
      <c r="HCC36" s="116"/>
      <c r="HCD36" s="116"/>
      <c r="HCE36" s="116"/>
      <c r="HCF36" s="116"/>
      <c r="HCG36" s="116"/>
      <c r="HCH36" s="116"/>
      <c r="HCI36" s="116"/>
      <c r="HCJ36" s="116"/>
      <c r="HCK36" s="116"/>
      <c r="HCL36" s="116"/>
      <c r="HCM36" s="116"/>
      <c r="HCN36" s="116"/>
      <c r="HCO36" s="116"/>
      <c r="HCP36" s="116"/>
      <c r="HCQ36" s="116"/>
      <c r="HCR36" s="116"/>
      <c r="HCS36" s="116"/>
      <c r="HCT36" s="116"/>
      <c r="HCU36" s="116"/>
      <c r="HCV36" s="116"/>
      <c r="HCW36" s="116"/>
      <c r="HCX36" s="116"/>
      <c r="HCY36" s="116"/>
      <c r="HCZ36" s="116"/>
      <c r="HDA36" s="116"/>
      <c r="HDB36" s="116"/>
      <c r="HDC36" s="116"/>
      <c r="HDD36" s="116"/>
      <c r="HDE36" s="116"/>
      <c r="HDF36" s="116"/>
      <c r="HDG36" s="116"/>
      <c r="HDH36" s="116"/>
      <c r="HDI36" s="116"/>
      <c r="HDJ36" s="116"/>
      <c r="HDK36" s="116"/>
      <c r="HDL36" s="116"/>
      <c r="HDM36" s="116"/>
      <c r="HDN36" s="116"/>
      <c r="HDO36" s="116"/>
      <c r="HDP36" s="116"/>
      <c r="HDQ36" s="116"/>
      <c r="HDR36" s="116"/>
      <c r="HDS36" s="116"/>
      <c r="HDT36" s="116"/>
      <c r="HDU36" s="116"/>
      <c r="HDV36" s="116"/>
      <c r="HDW36" s="116"/>
      <c r="HDX36" s="116"/>
      <c r="HDY36" s="116"/>
      <c r="HDZ36" s="116"/>
      <c r="HEA36" s="116"/>
      <c r="HEB36" s="116"/>
      <c r="HEC36" s="116"/>
      <c r="HED36" s="116"/>
      <c r="HEE36" s="116"/>
      <c r="HEF36" s="116"/>
      <c r="HEG36" s="116"/>
      <c r="HEH36" s="116"/>
      <c r="HEI36" s="116"/>
      <c r="HEJ36" s="116"/>
      <c r="HEK36" s="116"/>
      <c r="HEL36" s="116"/>
      <c r="HEM36" s="116"/>
      <c r="HEN36" s="116"/>
      <c r="HEO36" s="116"/>
      <c r="HEP36" s="116"/>
      <c r="HEQ36" s="116"/>
      <c r="HER36" s="116"/>
      <c r="HES36" s="116"/>
      <c r="HET36" s="116"/>
      <c r="HEU36" s="116"/>
      <c r="HEV36" s="116"/>
      <c r="HEW36" s="116"/>
      <c r="HEX36" s="116"/>
      <c r="HEY36" s="116"/>
      <c r="HEZ36" s="116"/>
      <c r="HFA36" s="116"/>
      <c r="HFB36" s="116"/>
      <c r="HFC36" s="116"/>
      <c r="HFD36" s="116"/>
      <c r="HFE36" s="116"/>
      <c r="HFF36" s="116"/>
      <c r="HFG36" s="116"/>
      <c r="HFH36" s="116"/>
      <c r="HFI36" s="116"/>
      <c r="HFJ36" s="116"/>
      <c r="HFK36" s="116"/>
      <c r="HFL36" s="116"/>
      <c r="HFM36" s="116"/>
      <c r="HFN36" s="116"/>
      <c r="HFO36" s="116"/>
      <c r="HFP36" s="116"/>
      <c r="HFQ36" s="116"/>
      <c r="HFR36" s="116"/>
      <c r="HFS36" s="116"/>
      <c r="HFT36" s="116"/>
      <c r="HFU36" s="116"/>
      <c r="HFV36" s="116"/>
      <c r="HFW36" s="116"/>
      <c r="HFX36" s="116"/>
      <c r="HFY36" s="116"/>
      <c r="HFZ36" s="116"/>
      <c r="HGA36" s="116"/>
      <c r="HGB36" s="116"/>
      <c r="HGC36" s="116"/>
      <c r="HGD36" s="116"/>
      <c r="HGE36" s="116"/>
      <c r="HGF36" s="116"/>
      <c r="HGG36" s="116"/>
      <c r="HGH36" s="116"/>
      <c r="HGI36" s="116"/>
      <c r="HGJ36" s="116"/>
      <c r="HGK36" s="116"/>
      <c r="HGL36" s="116"/>
      <c r="HGM36" s="116"/>
      <c r="HGN36" s="116"/>
      <c r="HGO36" s="116"/>
      <c r="HGP36" s="116"/>
      <c r="HGQ36" s="116"/>
      <c r="HGR36" s="116"/>
      <c r="HGS36" s="116"/>
      <c r="HGT36" s="116"/>
      <c r="HGU36" s="116"/>
      <c r="HGV36" s="116"/>
      <c r="HGW36" s="116"/>
      <c r="HGX36" s="116"/>
      <c r="HGY36" s="116"/>
      <c r="HGZ36" s="116"/>
      <c r="HHA36" s="116"/>
      <c r="HHB36" s="116"/>
      <c r="HHC36" s="116"/>
      <c r="HHD36" s="116"/>
      <c r="HHE36" s="116"/>
      <c r="HHF36" s="116"/>
      <c r="HHG36" s="116"/>
      <c r="HHH36" s="116"/>
      <c r="HHI36" s="116"/>
      <c r="HHJ36" s="116"/>
      <c r="HHK36" s="116"/>
      <c r="HHL36" s="116"/>
      <c r="HHM36" s="116"/>
      <c r="HHN36" s="116"/>
      <c r="HHO36" s="116"/>
      <c r="HHP36" s="116"/>
      <c r="HHQ36" s="116"/>
      <c r="HHR36" s="116"/>
      <c r="HHS36" s="116"/>
      <c r="HHT36" s="116"/>
      <c r="HHU36" s="116"/>
      <c r="HHV36" s="116"/>
      <c r="HHW36" s="116"/>
      <c r="HHX36" s="116"/>
      <c r="HHY36" s="116"/>
      <c r="HHZ36" s="116"/>
      <c r="HIA36" s="116"/>
      <c r="HIB36" s="116"/>
      <c r="HIC36" s="116"/>
      <c r="HID36" s="116"/>
      <c r="HIE36" s="116"/>
      <c r="HIF36" s="116"/>
      <c r="HIG36" s="116"/>
      <c r="HIH36" s="116"/>
      <c r="HII36" s="116"/>
      <c r="HIJ36" s="116"/>
      <c r="HIK36" s="116"/>
      <c r="HIL36" s="116"/>
      <c r="HIM36" s="116"/>
      <c r="HIN36" s="116"/>
      <c r="HIO36" s="116"/>
      <c r="HIP36" s="116"/>
      <c r="HIQ36" s="116"/>
      <c r="HIR36" s="116"/>
      <c r="HIS36" s="116"/>
      <c r="HIT36" s="116"/>
      <c r="HIU36" s="116"/>
      <c r="HIV36" s="116"/>
      <c r="HIW36" s="116"/>
      <c r="HIX36" s="116"/>
      <c r="HIY36" s="116"/>
      <c r="HIZ36" s="116"/>
      <c r="HJA36" s="116"/>
      <c r="HJB36" s="116"/>
      <c r="HJC36" s="116"/>
      <c r="HJD36" s="116"/>
      <c r="HJE36" s="116"/>
      <c r="HJF36" s="116"/>
      <c r="HJG36" s="116"/>
      <c r="HJH36" s="116"/>
      <c r="HJI36" s="116"/>
      <c r="HJJ36" s="116"/>
      <c r="HJK36" s="116"/>
      <c r="HJL36" s="116"/>
      <c r="HJM36" s="116"/>
      <c r="HJN36" s="116"/>
      <c r="HJO36" s="116"/>
      <c r="HJP36" s="116"/>
      <c r="HJQ36" s="116"/>
      <c r="HJR36" s="116"/>
      <c r="HJS36" s="116"/>
      <c r="HJT36" s="116"/>
      <c r="HJU36" s="116"/>
      <c r="HJV36" s="116"/>
      <c r="HJW36" s="116"/>
      <c r="HJX36" s="116"/>
      <c r="HJY36" s="116"/>
      <c r="HJZ36" s="116"/>
      <c r="HKA36" s="116"/>
      <c r="HKB36" s="116"/>
      <c r="HKC36" s="116"/>
      <c r="HKD36" s="116"/>
      <c r="HKE36" s="116"/>
      <c r="HKF36" s="116"/>
      <c r="HKG36" s="116"/>
      <c r="HKH36" s="116"/>
      <c r="HKI36" s="116"/>
      <c r="HKJ36" s="116"/>
      <c r="HKK36" s="116"/>
      <c r="HKL36" s="116"/>
      <c r="HKM36" s="116"/>
      <c r="HKN36" s="116"/>
      <c r="HKO36" s="116"/>
      <c r="HKP36" s="116"/>
      <c r="HKQ36" s="116"/>
      <c r="HKR36" s="116"/>
      <c r="HKS36" s="116"/>
      <c r="HKT36" s="116"/>
      <c r="HKU36" s="116"/>
      <c r="HKV36" s="116"/>
      <c r="HKW36" s="116"/>
      <c r="HKX36" s="116"/>
      <c r="HKY36" s="116"/>
      <c r="HKZ36" s="116"/>
      <c r="HLA36" s="116"/>
      <c r="HLB36" s="116"/>
      <c r="HLC36" s="116"/>
      <c r="HLD36" s="116"/>
      <c r="HLE36" s="116"/>
      <c r="HLF36" s="116"/>
      <c r="HLG36" s="116"/>
      <c r="HLH36" s="116"/>
      <c r="HLI36" s="116"/>
      <c r="HLJ36" s="116"/>
      <c r="HLK36" s="116"/>
      <c r="HLL36" s="116"/>
      <c r="HLM36" s="116"/>
      <c r="HLN36" s="116"/>
      <c r="HLO36" s="116"/>
      <c r="HLP36" s="116"/>
      <c r="HLQ36" s="116"/>
      <c r="HLR36" s="116"/>
      <c r="HLS36" s="116"/>
      <c r="HLT36" s="116"/>
      <c r="HLU36" s="116"/>
      <c r="HLV36" s="116"/>
      <c r="HLW36" s="116"/>
      <c r="HLX36" s="116"/>
      <c r="HLY36" s="116"/>
      <c r="HLZ36" s="116"/>
      <c r="HMA36" s="116"/>
      <c r="HMB36" s="116"/>
      <c r="HMC36" s="116"/>
      <c r="HMD36" s="116"/>
      <c r="HME36" s="116"/>
      <c r="HMF36" s="116"/>
      <c r="HMG36" s="116"/>
      <c r="HMH36" s="116"/>
      <c r="HMI36" s="116"/>
      <c r="HMJ36" s="116"/>
      <c r="HMK36" s="116"/>
      <c r="HML36" s="116"/>
      <c r="HMM36" s="116"/>
      <c r="HMN36" s="116"/>
      <c r="HMO36" s="116"/>
      <c r="HMP36" s="116"/>
      <c r="HMQ36" s="116"/>
      <c r="HMR36" s="116"/>
      <c r="HMS36" s="116"/>
      <c r="HMT36" s="116"/>
      <c r="HMU36" s="116"/>
      <c r="HMV36" s="116"/>
      <c r="HMW36" s="116"/>
      <c r="HMX36" s="116"/>
      <c r="HMY36" s="116"/>
      <c r="HMZ36" s="116"/>
      <c r="HNA36" s="116"/>
      <c r="HNB36" s="116"/>
      <c r="HNC36" s="116"/>
      <c r="HND36" s="116"/>
      <c r="HNE36" s="116"/>
      <c r="HNF36" s="116"/>
      <c r="HNG36" s="116"/>
      <c r="HNH36" s="116"/>
      <c r="HNI36" s="116"/>
      <c r="HNJ36" s="116"/>
      <c r="HNK36" s="116"/>
      <c r="HNL36" s="116"/>
      <c r="HNM36" s="116"/>
      <c r="HNN36" s="116"/>
      <c r="HNO36" s="116"/>
      <c r="HNP36" s="116"/>
      <c r="HNQ36" s="116"/>
      <c r="HNR36" s="116"/>
      <c r="HNS36" s="116"/>
      <c r="HNT36" s="116"/>
      <c r="HNU36" s="116"/>
      <c r="HNV36" s="116"/>
      <c r="HNW36" s="116"/>
      <c r="HNX36" s="116"/>
      <c r="HNY36" s="116"/>
      <c r="HNZ36" s="116"/>
      <c r="HOA36" s="116"/>
      <c r="HOB36" s="116"/>
      <c r="HOC36" s="116"/>
      <c r="HOD36" s="116"/>
      <c r="HOE36" s="116"/>
      <c r="HOF36" s="116"/>
      <c r="HOG36" s="116"/>
      <c r="HOH36" s="116"/>
      <c r="HOI36" s="116"/>
      <c r="HOJ36" s="116"/>
      <c r="HOK36" s="116"/>
      <c r="HOL36" s="116"/>
      <c r="HOM36" s="116"/>
      <c r="HON36" s="116"/>
      <c r="HOO36" s="116"/>
      <c r="HOP36" s="116"/>
      <c r="HOQ36" s="116"/>
      <c r="HOR36" s="116"/>
      <c r="HOS36" s="116"/>
      <c r="HOT36" s="116"/>
      <c r="HOU36" s="116"/>
      <c r="HOV36" s="116"/>
      <c r="HOW36" s="116"/>
      <c r="HOX36" s="116"/>
      <c r="HOY36" s="116"/>
      <c r="HOZ36" s="116"/>
      <c r="HPA36" s="116"/>
      <c r="HPB36" s="116"/>
      <c r="HPC36" s="116"/>
      <c r="HPD36" s="116"/>
      <c r="HPE36" s="116"/>
      <c r="HPF36" s="116"/>
      <c r="HPG36" s="116"/>
      <c r="HPH36" s="116"/>
      <c r="HPI36" s="116"/>
      <c r="HPJ36" s="116"/>
      <c r="HPK36" s="116"/>
      <c r="HPL36" s="116"/>
      <c r="HPM36" s="116"/>
      <c r="HPN36" s="116"/>
      <c r="HPO36" s="116"/>
      <c r="HPP36" s="116"/>
      <c r="HPQ36" s="116"/>
      <c r="HPR36" s="116"/>
      <c r="HPS36" s="116"/>
      <c r="HPT36" s="116"/>
      <c r="HPU36" s="116"/>
      <c r="HPV36" s="116"/>
      <c r="HPW36" s="116"/>
      <c r="HPX36" s="116"/>
      <c r="HPY36" s="116"/>
      <c r="HPZ36" s="116"/>
      <c r="HQA36" s="116"/>
      <c r="HQB36" s="116"/>
      <c r="HQC36" s="116"/>
      <c r="HQD36" s="116"/>
      <c r="HQE36" s="116"/>
      <c r="HQF36" s="116"/>
      <c r="HQG36" s="116"/>
      <c r="HQH36" s="116"/>
      <c r="HQI36" s="116"/>
      <c r="HQJ36" s="116"/>
      <c r="HQK36" s="116"/>
      <c r="HQL36" s="116"/>
      <c r="HQM36" s="116"/>
      <c r="HQN36" s="116"/>
      <c r="HQO36" s="116"/>
      <c r="HQP36" s="116"/>
      <c r="HQQ36" s="116"/>
      <c r="HQR36" s="116"/>
      <c r="HQS36" s="116"/>
      <c r="HQT36" s="116"/>
      <c r="HQU36" s="116"/>
      <c r="HQV36" s="116"/>
      <c r="HQW36" s="116"/>
      <c r="HQX36" s="116"/>
      <c r="HQY36" s="116"/>
      <c r="HQZ36" s="116"/>
      <c r="HRA36" s="116"/>
      <c r="HRB36" s="116"/>
      <c r="HRC36" s="116"/>
      <c r="HRD36" s="116"/>
      <c r="HRE36" s="116"/>
      <c r="HRF36" s="116"/>
      <c r="HRG36" s="116"/>
      <c r="HRH36" s="116"/>
      <c r="HRI36" s="116"/>
      <c r="HRJ36" s="116"/>
      <c r="HRK36" s="116"/>
      <c r="HRL36" s="116"/>
      <c r="HRM36" s="116"/>
      <c r="HRN36" s="116"/>
      <c r="HRO36" s="116"/>
      <c r="HRP36" s="116"/>
      <c r="HRQ36" s="116"/>
      <c r="HRR36" s="116"/>
      <c r="HRS36" s="116"/>
      <c r="HRT36" s="116"/>
      <c r="HRU36" s="116"/>
      <c r="HRV36" s="116"/>
      <c r="HRW36" s="116"/>
      <c r="HRX36" s="116"/>
      <c r="HRY36" s="116"/>
      <c r="HRZ36" s="116"/>
      <c r="HSA36" s="116"/>
      <c r="HSB36" s="116"/>
      <c r="HSC36" s="116"/>
      <c r="HSD36" s="116"/>
      <c r="HSE36" s="116"/>
      <c r="HSF36" s="116"/>
      <c r="HSG36" s="116"/>
      <c r="HSH36" s="116"/>
      <c r="HSI36" s="116"/>
      <c r="HSJ36" s="116"/>
      <c r="HSK36" s="116"/>
      <c r="HSL36" s="116"/>
      <c r="HSM36" s="116"/>
      <c r="HSN36" s="116"/>
      <c r="HSO36" s="116"/>
      <c r="HSP36" s="116"/>
      <c r="HSQ36" s="116"/>
      <c r="HSR36" s="116"/>
      <c r="HSS36" s="116"/>
      <c r="HST36" s="116"/>
      <c r="HSU36" s="116"/>
      <c r="HSV36" s="116"/>
      <c r="HSW36" s="116"/>
      <c r="HSX36" s="116"/>
      <c r="HSY36" s="116"/>
      <c r="HSZ36" s="116"/>
      <c r="HTA36" s="116"/>
      <c r="HTB36" s="116"/>
      <c r="HTC36" s="116"/>
      <c r="HTD36" s="116"/>
      <c r="HTE36" s="116"/>
      <c r="HTF36" s="116"/>
      <c r="HTG36" s="116"/>
      <c r="HTH36" s="116"/>
      <c r="HTI36" s="116"/>
      <c r="HTJ36" s="116"/>
      <c r="HTK36" s="116"/>
      <c r="HTL36" s="116"/>
      <c r="HTM36" s="116"/>
      <c r="HTN36" s="116"/>
      <c r="HTO36" s="116"/>
      <c r="HTP36" s="116"/>
      <c r="HTQ36" s="116"/>
      <c r="HTR36" s="116"/>
      <c r="HTS36" s="116"/>
      <c r="HTT36" s="116"/>
      <c r="HTU36" s="116"/>
      <c r="HTV36" s="116"/>
      <c r="HTW36" s="116"/>
      <c r="HTX36" s="116"/>
      <c r="HTY36" s="116"/>
      <c r="HTZ36" s="116"/>
      <c r="HUA36" s="116"/>
      <c r="HUB36" s="116"/>
      <c r="HUC36" s="116"/>
      <c r="HUD36" s="116"/>
      <c r="HUE36" s="116"/>
      <c r="HUF36" s="116"/>
      <c r="HUG36" s="116"/>
      <c r="HUH36" s="116"/>
      <c r="HUI36" s="116"/>
      <c r="HUJ36" s="116"/>
      <c r="HUK36" s="116"/>
      <c r="HUL36" s="116"/>
      <c r="HUM36" s="116"/>
      <c r="HUN36" s="116"/>
      <c r="HUO36" s="116"/>
      <c r="HUP36" s="116"/>
      <c r="HUQ36" s="116"/>
      <c r="HUR36" s="116"/>
      <c r="HUS36" s="116"/>
      <c r="HUT36" s="116"/>
      <c r="HUU36" s="116"/>
      <c r="HUV36" s="116"/>
      <c r="HUW36" s="116"/>
      <c r="HUX36" s="116"/>
      <c r="HUY36" s="116"/>
      <c r="HUZ36" s="116"/>
      <c r="HVA36" s="116"/>
      <c r="HVB36" s="116"/>
      <c r="HVC36" s="116"/>
      <c r="HVD36" s="116"/>
      <c r="HVE36" s="116"/>
      <c r="HVF36" s="116"/>
      <c r="HVG36" s="116"/>
      <c r="HVH36" s="116"/>
      <c r="HVI36" s="116"/>
      <c r="HVJ36" s="116"/>
      <c r="HVK36" s="116"/>
      <c r="HVL36" s="116"/>
      <c r="HVM36" s="116"/>
      <c r="HVN36" s="116"/>
      <c r="HVO36" s="116"/>
      <c r="HVP36" s="116"/>
      <c r="HVQ36" s="116"/>
      <c r="HVR36" s="116"/>
      <c r="HVS36" s="116"/>
      <c r="HVT36" s="116"/>
      <c r="HVU36" s="116"/>
      <c r="HVV36" s="116"/>
      <c r="HVW36" s="116"/>
      <c r="HVX36" s="116"/>
      <c r="HVY36" s="116"/>
      <c r="HVZ36" s="116"/>
      <c r="HWA36" s="116"/>
      <c r="HWB36" s="116"/>
      <c r="HWC36" s="116"/>
      <c r="HWD36" s="116"/>
      <c r="HWE36" s="116"/>
      <c r="HWF36" s="116"/>
      <c r="HWG36" s="116"/>
      <c r="HWH36" s="116"/>
      <c r="HWI36" s="116"/>
      <c r="HWJ36" s="116"/>
      <c r="HWK36" s="116"/>
      <c r="HWL36" s="116"/>
      <c r="HWM36" s="116"/>
      <c r="HWN36" s="116"/>
      <c r="HWO36" s="116"/>
      <c r="HWP36" s="116"/>
      <c r="HWQ36" s="116"/>
      <c r="HWR36" s="116"/>
      <c r="HWS36" s="116"/>
      <c r="HWT36" s="116"/>
      <c r="HWU36" s="116"/>
      <c r="HWV36" s="116"/>
      <c r="HWW36" s="116"/>
      <c r="HWX36" s="116"/>
      <c r="HWY36" s="116"/>
      <c r="HWZ36" s="116"/>
      <c r="HXA36" s="116"/>
      <c r="HXB36" s="116"/>
      <c r="HXC36" s="116"/>
      <c r="HXD36" s="116"/>
      <c r="HXE36" s="116"/>
      <c r="HXF36" s="116"/>
      <c r="HXG36" s="116"/>
      <c r="HXH36" s="116"/>
      <c r="HXI36" s="116"/>
      <c r="HXJ36" s="116"/>
      <c r="HXK36" s="116"/>
      <c r="HXL36" s="116"/>
      <c r="HXM36" s="116"/>
      <c r="HXN36" s="116"/>
      <c r="HXO36" s="116"/>
      <c r="HXP36" s="116"/>
      <c r="HXQ36" s="116"/>
      <c r="HXR36" s="116"/>
      <c r="HXS36" s="116"/>
      <c r="HXT36" s="116"/>
      <c r="HXU36" s="116"/>
      <c r="HXV36" s="116"/>
      <c r="HXW36" s="116"/>
      <c r="HXX36" s="116"/>
      <c r="HXY36" s="116"/>
      <c r="HXZ36" s="116"/>
      <c r="HYA36" s="116"/>
      <c r="HYB36" s="116"/>
      <c r="HYC36" s="116"/>
      <c r="HYD36" s="116"/>
      <c r="HYE36" s="116"/>
      <c r="HYF36" s="116"/>
      <c r="HYG36" s="116"/>
      <c r="HYH36" s="116"/>
      <c r="HYI36" s="116"/>
      <c r="HYJ36" s="116"/>
      <c r="HYK36" s="116"/>
      <c r="HYL36" s="116"/>
      <c r="HYM36" s="116"/>
      <c r="HYN36" s="116"/>
      <c r="HYO36" s="116"/>
      <c r="HYP36" s="116"/>
      <c r="HYQ36" s="116"/>
      <c r="HYR36" s="116"/>
      <c r="HYS36" s="116"/>
      <c r="HYT36" s="116"/>
      <c r="HYU36" s="116"/>
      <c r="HYV36" s="116"/>
      <c r="HYW36" s="116"/>
      <c r="HYX36" s="116"/>
      <c r="HYY36" s="116"/>
      <c r="HYZ36" s="116"/>
      <c r="HZA36" s="116"/>
      <c r="HZB36" s="116"/>
      <c r="HZC36" s="116"/>
      <c r="HZD36" s="116"/>
      <c r="HZE36" s="116"/>
      <c r="HZF36" s="116"/>
      <c r="HZG36" s="116"/>
      <c r="HZH36" s="116"/>
      <c r="HZI36" s="116"/>
      <c r="HZJ36" s="116"/>
      <c r="HZK36" s="116"/>
      <c r="HZL36" s="116"/>
      <c r="HZM36" s="116"/>
      <c r="HZN36" s="116"/>
      <c r="HZO36" s="116"/>
      <c r="HZP36" s="116"/>
      <c r="HZQ36" s="116"/>
      <c r="HZR36" s="116"/>
      <c r="HZS36" s="116"/>
      <c r="HZT36" s="116"/>
      <c r="HZU36" s="116"/>
      <c r="HZV36" s="116"/>
      <c r="HZW36" s="116"/>
      <c r="HZX36" s="116"/>
      <c r="HZY36" s="116"/>
      <c r="HZZ36" s="116"/>
      <c r="IAA36" s="116"/>
      <c r="IAB36" s="116"/>
      <c r="IAC36" s="116"/>
      <c r="IAD36" s="116"/>
      <c r="IAE36" s="116"/>
      <c r="IAF36" s="116"/>
      <c r="IAG36" s="116"/>
      <c r="IAH36" s="116"/>
      <c r="IAI36" s="116"/>
      <c r="IAJ36" s="116"/>
      <c r="IAK36" s="116"/>
      <c r="IAL36" s="116"/>
      <c r="IAM36" s="116"/>
      <c r="IAN36" s="116"/>
      <c r="IAO36" s="116"/>
      <c r="IAP36" s="116"/>
      <c r="IAQ36" s="116"/>
      <c r="IAR36" s="116"/>
      <c r="IAS36" s="116"/>
      <c r="IAT36" s="116"/>
      <c r="IAU36" s="116"/>
      <c r="IAV36" s="116"/>
      <c r="IAW36" s="116"/>
      <c r="IAX36" s="116"/>
      <c r="IAY36" s="116"/>
      <c r="IAZ36" s="116"/>
      <c r="IBA36" s="116"/>
      <c r="IBB36" s="116"/>
      <c r="IBC36" s="116"/>
      <c r="IBD36" s="116"/>
      <c r="IBE36" s="116"/>
      <c r="IBF36" s="116"/>
      <c r="IBG36" s="116"/>
      <c r="IBH36" s="116"/>
      <c r="IBI36" s="116"/>
      <c r="IBJ36" s="116"/>
      <c r="IBK36" s="116"/>
      <c r="IBL36" s="116"/>
      <c r="IBM36" s="116"/>
      <c r="IBN36" s="116"/>
      <c r="IBO36" s="116"/>
      <c r="IBP36" s="116"/>
      <c r="IBQ36" s="116"/>
      <c r="IBR36" s="116"/>
      <c r="IBS36" s="116"/>
      <c r="IBT36" s="116"/>
      <c r="IBU36" s="116"/>
      <c r="IBV36" s="116"/>
      <c r="IBW36" s="116"/>
      <c r="IBX36" s="116"/>
      <c r="IBY36" s="116"/>
      <c r="IBZ36" s="116"/>
      <c r="ICA36" s="116"/>
      <c r="ICB36" s="116"/>
      <c r="ICC36" s="116"/>
      <c r="ICD36" s="116"/>
      <c r="ICE36" s="116"/>
      <c r="ICF36" s="116"/>
      <c r="ICG36" s="116"/>
      <c r="ICH36" s="116"/>
      <c r="ICI36" s="116"/>
      <c r="ICJ36" s="116"/>
      <c r="ICK36" s="116"/>
      <c r="ICL36" s="116"/>
      <c r="ICM36" s="116"/>
      <c r="ICN36" s="116"/>
      <c r="ICO36" s="116"/>
      <c r="ICP36" s="116"/>
      <c r="ICQ36" s="116"/>
      <c r="ICR36" s="116"/>
      <c r="ICS36" s="116"/>
      <c r="ICT36" s="116"/>
      <c r="ICU36" s="116"/>
      <c r="ICV36" s="116"/>
      <c r="ICW36" s="116"/>
      <c r="ICX36" s="116"/>
      <c r="ICY36" s="116"/>
      <c r="ICZ36" s="116"/>
      <c r="IDA36" s="116"/>
      <c r="IDB36" s="116"/>
      <c r="IDC36" s="116"/>
      <c r="IDD36" s="116"/>
      <c r="IDE36" s="116"/>
      <c r="IDF36" s="116"/>
      <c r="IDG36" s="116"/>
      <c r="IDH36" s="116"/>
      <c r="IDI36" s="116"/>
      <c r="IDJ36" s="116"/>
      <c r="IDK36" s="116"/>
      <c r="IDL36" s="116"/>
      <c r="IDM36" s="116"/>
      <c r="IDN36" s="116"/>
      <c r="IDO36" s="116"/>
      <c r="IDP36" s="116"/>
      <c r="IDQ36" s="116"/>
      <c r="IDR36" s="116"/>
      <c r="IDS36" s="116"/>
      <c r="IDT36" s="116"/>
      <c r="IDU36" s="116"/>
      <c r="IDV36" s="116"/>
      <c r="IDW36" s="116"/>
      <c r="IDX36" s="116"/>
      <c r="IDY36" s="116"/>
      <c r="IDZ36" s="116"/>
      <c r="IEA36" s="116"/>
      <c r="IEB36" s="116"/>
      <c r="IEC36" s="116"/>
      <c r="IED36" s="116"/>
      <c r="IEE36" s="116"/>
      <c r="IEF36" s="116"/>
      <c r="IEG36" s="116"/>
      <c r="IEH36" s="116"/>
      <c r="IEI36" s="116"/>
      <c r="IEJ36" s="116"/>
      <c r="IEK36" s="116"/>
      <c r="IEL36" s="116"/>
      <c r="IEM36" s="116"/>
      <c r="IEN36" s="116"/>
      <c r="IEO36" s="116"/>
      <c r="IEP36" s="116"/>
      <c r="IEQ36" s="116"/>
      <c r="IER36" s="116"/>
      <c r="IES36" s="116"/>
      <c r="IET36" s="116"/>
      <c r="IEU36" s="116"/>
      <c r="IEV36" s="116"/>
      <c r="IEW36" s="116"/>
      <c r="IEX36" s="116"/>
      <c r="IEY36" s="116"/>
      <c r="IEZ36" s="116"/>
      <c r="IFA36" s="116"/>
      <c r="IFB36" s="116"/>
      <c r="IFC36" s="116"/>
      <c r="IFD36" s="116"/>
      <c r="IFE36" s="116"/>
      <c r="IFF36" s="116"/>
      <c r="IFG36" s="116"/>
      <c r="IFH36" s="116"/>
      <c r="IFI36" s="116"/>
      <c r="IFJ36" s="116"/>
      <c r="IFK36" s="116"/>
      <c r="IFL36" s="116"/>
      <c r="IFM36" s="116"/>
      <c r="IFN36" s="116"/>
      <c r="IFO36" s="116"/>
      <c r="IFP36" s="116"/>
      <c r="IFQ36" s="116"/>
      <c r="IFR36" s="116"/>
      <c r="IFS36" s="116"/>
      <c r="IFT36" s="116"/>
      <c r="IFU36" s="116"/>
      <c r="IFV36" s="116"/>
      <c r="IFW36" s="116"/>
      <c r="IFX36" s="116"/>
      <c r="IFY36" s="116"/>
      <c r="IFZ36" s="116"/>
      <c r="IGA36" s="116"/>
      <c r="IGB36" s="116"/>
      <c r="IGC36" s="116"/>
      <c r="IGD36" s="116"/>
      <c r="IGE36" s="116"/>
      <c r="IGF36" s="116"/>
      <c r="IGG36" s="116"/>
      <c r="IGH36" s="116"/>
      <c r="IGI36" s="116"/>
      <c r="IGJ36" s="116"/>
      <c r="IGK36" s="116"/>
      <c r="IGL36" s="116"/>
      <c r="IGM36" s="116"/>
      <c r="IGN36" s="116"/>
      <c r="IGO36" s="116"/>
      <c r="IGP36" s="116"/>
      <c r="IGQ36" s="116"/>
      <c r="IGR36" s="116"/>
      <c r="IGS36" s="116"/>
      <c r="IGT36" s="116"/>
      <c r="IGU36" s="116"/>
      <c r="IGV36" s="116"/>
      <c r="IGW36" s="116"/>
      <c r="IGX36" s="116"/>
      <c r="IGY36" s="116"/>
      <c r="IGZ36" s="116"/>
      <c r="IHA36" s="116"/>
      <c r="IHB36" s="116"/>
      <c r="IHC36" s="116"/>
      <c r="IHD36" s="116"/>
      <c r="IHE36" s="116"/>
      <c r="IHF36" s="116"/>
      <c r="IHG36" s="116"/>
      <c r="IHH36" s="116"/>
      <c r="IHI36" s="116"/>
      <c r="IHJ36" s="116"/>
      <c r="IHK36" s="116"/>
      <c r="IHL36" s="116"/>
      <c r="IHM36" s="116"/>
      <c r="IHN36" s="116"/>
      <c r="IHO36" s="116"/>
      <c r="IHP36" s="116"/>
      <c r="IHQ36" s="116"/>
      <c r="IHR36" s="116"/>
      <c r="IHS36" s="116"/>
      <c r="IHT36" s="116"/>
      <c r="IHU36" s="116"/>
      <c r="IHV36" s="116"/>
      <c r="IHW36" s="116"/>
      <c r="IHX36" s="116"/>
      <c r="IHY36" s="116"/>
      <c r="IHZ36" s="116"/>
      <c r="IIA36" s="116"/>
      <c r="IIB36" s="116"/>
      <c r="IIC36" s="116"/>
      <c r="IID36" s="116"/>
      <c r="IIE36" s="116"/>
      <c r="IIF36" s="116"/>
      <c r="IIG36" s="116"/>
      <c r="IIH36" s="116"/>
      <c r="III36" s="116"/>
      <c r="IIJ36" s="116"/>
      <c r="IIK36" s="116"/>
      <c r="IIL36" s="116"/>
      <c r="IIM36" s="116"/>
      <c r="IIN36" s="116"/>
      <c r="IIO36" s="116"/>
      <c r="IIP36" s="116"/>
      <c r="IIQ36" s="116"/>
      <c r="IIR36" s="116"/>
      <c r="IIS36" s="116"/>
      <c r="IIT36" s="116"/>
      <c r="IIU36" s="116"/>
      <c r="IIV36" s="116"/>
      <c r="IIW36" s="116"/>
      <c r="IIX36" s="116"/>
      <c r="IIY36" s="116"/>
      <c r="IIZ36" s="116"/>
      <c r="IJA36" s="116"/>
      <c r="IJB36" s="116"/>
      <c r="IJC36" s="116"/>
      <c r="IJD36" s="116"/>
      <c r="IJE36" s="116"/>
      <c r="IJF36" s="116"/>
      <c r="IJG36" s="116"/>
      <c r="IJH36" s="116"/>
      <c r="IJI36" s="116"/>
      <c r="IJJ36" s="116"/>
      <c r="IJK36" s="116"/>
      <c r="IJL36" s="116"/>
      <c r="IJM36" s="116"/>
      <c r="IJN36" s="116"/>
      <c r="IJO36" s="116"/>
      <c r="IJP36" s="116"/>
      <c r="IJQ36" s="116"/>
      <c r="IJR36" s="116"/>
      <c r="IJS36" s="116"/>
      <c r="IJT36" s="116"/>
      <c r="IJU36" s="116"/>
      <c r="IJV36" s="116"/>
      <c r="IJW36" s="116"/>
      <c r="IJX36" s="116"/>
      <c r="IJY36" s="116"/>
      <c r="IJZ36" s="116"/>
      <c r="IKA36" s="116"/>
      <c r="IKB36" s="116"/>
      <c r="IKC36" s="116"/>
      <c r="IKD36" s="116"/>
      <c r="IKE36" s="116"/>
      <c r="IKF36" s="116"/>
      <c r="IKG36" s="116"/>
      <c r="IKH36" s="116"/>
      <c r="IKI36" s="116"/>
      <c r="IKJ36" s="116"/>
      <c r="IKK36" s="116"/>
      <c r="IKL36" s="116"/>
      <c r="IKM36" s="116"/>
      <c r="IKN36" s="116"/>
      <c r="IKO36" s="116"/>
      <c r="IKP36" s="116"/>
      <c r="IKQ36" s="116"/>
      <c r="IKR36" s="116"/>
      <c r="IKS36" s="116"/>
      <c r="IKT36" s="116"/>
      <c r="IKU36" s="116"/>
      <c r="IKV36" s="116"/>
      <c r="IKW36" s="116"/>
      <c r="IKX36" s="116"/>
      <c r="IKY36" s="116"/>
      <c r="IKZ36" s="116"/>
      <c r="ILA36" s="116"/>
      <c r="ILB36" s="116"/>
      <c r="ILC36" s="116"/>
      <c r="ILD36" s="116"/>
      <c r="ILE36" s="116"/>
      <c r="ILF36" s="116"/>
      <c r="ILG36" s="116"/>
      <c r="ILH36" s="116"/>
      <c r="ILI36" s="116"/>
      <c r="ILJ36" s="116"/>
      <c r="ILK36" s="116"/>
      <c r="ILL36" s="116"/>
      <c r="ILM36" s="116"/>
      <c r="ILN36" s="116"/>
      <c r="ILO36" s="116"/>
      <c r="ILP36" s="116"/>
      <c r="ILQ36" s="116"/>
      <c r="ILR36" s="116"/>
      <c r="ILS36" s="116"/>
      <c r="ILT36" s="116"/>
      <c r="ILU36" s="116"/>
      <c r="ILV36" s="116"/>
      <c r="ILW36" s="116"/>
      <c r="ILX36" s="116"/>
      <c r="ILY36" s="116"/>
      <c r="ILZ36" s="116"/>
      <c r="IMA36" s="116"/>
      <c r="IMB36" s="116"/>
      <c r="IMC36" s="116"/>
      <c r="IMD36" s="116"/>
      <c r="IME36" s="116"/>
      <c r="IMF36" s="116"/>
      <c r="IMG36" s="116"/>
      <c r="IMH36" s="116"/>
      <c r="IMI36" s="116"/>
      <c r="IMJ36" s="116"/>
      <c r="IMK36" s="116"/>
      <c r="IML36" s="116"/>
      <c r="IMM36" s="116"/>
      <c r="IMN36" s="116"/>
      <c r="IMO36" s="116"/>
      <c r="IMP36" s="116"/>
      <c r="IMQ36" s="116"/>
      <c r="IMR36" s="116"/>
      <c r="IMS36" s="116"/>
      <c r="IMT36" s="116"/>
      <c r="IMU36" s="116"/>
      <c r="IMV36" s="116"/>
      <c r="IMW36" s="116"/>
      <c r="IMX36" s="116"/>
      <c r="IMY36" s="116"/>
      <c r="IMZ36" s="116"/>
      <c r="INA36" s="116"/>
      <c r="INB36" s="116"/>
      <c r="INC36" s="116"/>
      <c r="IND36" s="116"/>
      <c r="INE36" s="116"/>
      <c r="INF36" s="116"/>
      <c r="ING36" s="116"/>
      <c r="INH36" s="116"/>
      <c r="INI36" s="116"/>
      <c r="INJ36" s="116"/>
      <c r="INK36" s="116"/>
      <c r="INL36" s="116"/>
      <c r="INM36" s="116"/>
      <c r="INN36" s="116"/>
      <c r="INO36" s="116"/>
      <c r="INP36" s="116"/>
      <c r="INQ36" s="116"/>
      <c r="INR36" s="116"/>
      <c r="INS36" s="116"/>
      <c r="INT36" s="116"/>
      <c r="INU36" s="116"/>
      <c r="INV36" s="116"/>
      <c r="INW36" s="116"/>
      <c r="INX36" s="116"/>
      <c r="INY36" s="116"/>
      <c r="INZ36" s="116"/>
      <c r="IOA36" s="116"/>
      <c r="IOB36" s="116"/>
      <c r="IOC36" s="116"/>
      <c r="IOD36" s="116"/>
      <c r="IOE36" s="116"/>
      <c r="IOF36" s="116"/>
      <c r="IOG36" s="116"/>
      <c r="IOH36" s="116"/>
      <c r="IOI36" s="116"/>
      <c r="IOJ36" s="116"/>
      <c r="IOK36" s="116"/>
      <c r="IOL36" s="116"/>
      <c r="IOM36" s="116"/>
      <c r="ION36" s="116"/>
      <c r="IOO36" s="116"/>
      <c r="IOP36" s="116"/>
      <c r="IOQ36" s="116"/>
      <c r="IOR36" s="116"/>
      <c r="IOS36" s="116"/>
      <c r="IOT36" s="116"/>
      <c r="IOU36" s="116"/>
      <c r="IOV36" s="116"/>
      <c r="IOW36" s="116"/>
      <c r="IOX36" s="116"/>
      <c r="IOY36" s="116"/>
      <c r="IOZ36" s="116"/>
      <c r="IPA36" s="116"/>
      <c r="IPB36" s="116"/>
      <c r="IPC36" s="116"/>
      <c r="IPD36" s="116"/>
      <c r="IPE36" s="116"/>
      <c r="IPF36" s="116"/>
      <c r="IPG36" s="116"/>
      <c r="IPH36" s="116"/>
      <c r="IPI36" s="116"/>
      <c r="IPJ36" s="116"/>
      <c r="IPK36" s="116"/>
      <c r="IPL36" s="116"/>
      <c r="IPM36" s="116"/>
      <c r="IPN36" s="116"/>
      <c r="IPO36" s="116"/>
      <c r="IPP36" s="116"/>
      <c r="IPQ36" s="116"/>
      <c r="IPR36" s="116"/>
      <c r="IPS36" s="116"/>
      <c r="IPT36" s="116"/>
      <c r="IPU36" s="116"/>
      <c r="IPV36" s="116"/>
      <c r="IPW36" s="116"/>
      <c r="IPX36" s="116"/>
      <c r="IPY36" s="116"/>
      <c r="IPZ36" s="116"/>
      <c r="IQA36" s="116"/>
      <c r="IQB36" s="116"/>
      <c r="IQC36" s="116"/>
      <c r="IQD36" s="116"/>
      <c r="IQE36" s="116"/>
      <c r="IQF36" s="116"/>
      <c r="IQG36" s="116"/>
      <c r="IQH36" s="116"/>
      <c r="IQI36" s="116"/>
      <c r="IQJ36" s="116"/>
      <c r="IQK36" s="116"/>
      <c r="IQL36" s="116"/>
      <c r="IQM36" s="116"/>
      <c r="IQN36" s="116"/>
      <c r="IQO36" s="116"/>
      <c r="IQP36" s="116"/>
      <c r="IQQ36" s="116"/>
      <c r="IQR36" s="116"/>
      <c r="IQS36" s="116"/>
      <c r="IQT36" s="116"/>
      <c r="IQU36" s="116"/>
      <c r="IQV36" s="116"/>
      <c r="IQW36" s="116"/>
      <c r="IQX36" s="116"/>
      <c r="IQY36" s="116"/>
      <c r="IQZ36" s="116"/>
      <c r="IRA36" s="116"/>
      <c r="IRB36" s="116"/>
      <c r="IRC36" s="116"/>
      <c r="IRD36" s="116"/>
      <c r="IRE36" s="116"/>
      <c r="IRF36" s="116"/>
      <c r="IRG36" s="116"/>
      <c r="IRH36" s="116"/>
      <c r="IRI36" s="116"/>
      <c r="IRJ36" s="116"/>
      <c r="IRK36" s="116"/>
      <c r="IRL36" s="116"/>
      <c r="IRM36" s="116"/>
      <c r="IRN36" s="116"/>
      <c r="IRO36" s="116"/>
      <c r="IRP36" s="116"/>
      <c r="IRQ36" s="116"/>
      <c r="IRR36" s="116"/>
      <c r="IRS36" s="116"/>
      <c r="IRT36" s="116"/>
      <c r="IRU36" s="116"/>
      <c r="IRV36" s="116"/>
      <c r="IRW36" s="116"/>
      <c r="IRX36" s="116"/>
      <c r="IRY36" s="116"/>
      <c r="IRZ36" s="116"/>
      <c r="ISA36" s="116"/>
      <c r="ISB36" s="116"/>
      <c r="ISC36" s="116"/>
      <c r="ISD36" s="116"/>
      <c r="ISE36" s="116"/>
      <c r="ISF36" s="116"/>
      <c r="ISG36" s="116"/>
      <c r="ISH36" s="116"/>
      <c r="ISI36" s="116"/>
      <c r="ISJ36" s="116"/>
      <c r="ISK36" s="116"/>
      <c r="ISL36" s="116"/>
      <c r="ISM36" s="116"/>
      <c r="ISN36" s="116"/>
      <c r="ISO36" s="116"/>
      <c r="ISP36" s="116"/>
      <c r="ISQ36" s="116"/>
      <c r="ISR36" s="116"/>
      <c r="ISS36" s="116"/>
      <c r="IST36" s="116"/>
      <c r="ISU36" s="116"/>
      <c r="ISV36" s="116"/>
      <c r="ISW36" s="116"/>
      <c r="ISX36" s="116"/>
      <c r="ISY36" s="116"/>
      <c r="ISZ36" s="116"/>
      <c r="ITA36" s="116"/>
      <c r="ITB36" s="116"/>
      <c r="ITC36" s="116"/>
      <c r="ITD36" s="116"/>
      <c r="ITE36" s="116"/>
      <c r="ITF36" s="116"/>
      <c r="ITG36" s="116"/>
      <c r="ITH36" s="116"/>
      <c r="ITI36" s="116"/>
      <c r="ITJ36" s="116"/>
      <c r="ITK36" s="116"/>
      <c r="ITL36" s="116"/>
      <c r="ITM36" s="116"/>
      <c r="ITN36" s="116"/>
      <c r="ITO36" s="116"/>
      <c r="ITP36" s="116"/>
      <c r="ITQ36" s="116"/>
      <c r="ITR36" s="116"/>
      <c r="ITS36" s="116"/>
      <c r="ITT36" s="116"/>
      <c r="ITU36" s="116"/>
      <c r="ITV36" s="116"/>
      <c r="ITW36" s="116"/>
      <c r="ITX36" s="116"/>
      <c r="ITY36" s="116"/>
      <c r="ITZ36" s="116"/>
      <c r="IUA36" s="116"/>
      <c r="IUB36" s="116"/>
      <c r="IUC36" s="116"/>
      <c r="IUD36" s="116"/>
      <c r="IUE36" s="116"/>
      <c r="IUF36" s="116"/>
      <c r="IUG36" s="116"/>
      <c r="IUH36" s="116"/>
      <c r="IUI36" s="116"/>
      <c r="IUJ36" s="116"/>
      <c r="IUK36" s="116"/>
      <c r="IUL36" s="116"/>
      <c r="IUM36" s="116"/>
      <c r="IUN36" s="116"/>
      <c r="IUO36" s="116"/>
      <c r="IUP36" s="116"/>
      <c r="IUQ36" s="116"/>
      <c r="IUR36" s="116"/>
      <c r="IUS36" s="116"/>
      <c r="IUT36" s="116"/>
      <c r="IUU36" s="116"/>
      <c r="IUV36" s="116"/>
      <c r="IUW36" s="116"/>
      <c r="IUX36" s="116"/>
      <c r="IUY36" s="116"/>
      <c r="IUZ36" s="116"/>
      <c r="IVA36" s="116"/>
      <c r="IVB36" s="116"/>
      <c r="IVC36" s="116"/>
      <c r="IVD36" s="116"/>
      <c r="IVE36" s="116"/>
      <c r="IVF36" s="116"/>
      <c r="IVG36" s="116"/>
      <c r="IVH36" s="116"/>
      <c r="IVI36" s="116"/>
      <c r="IVJ36" s="116"/>
      <c r="IVK36" s="116"/>
      <c r="IVL36" s="116"/>
      <c r="IVM36" s="116"/>
      <c r="IVN36" s="116"/>
      <c r="IVO36" s="116"/>
      <c r="IVP36" s="116"/>
      <c r="IVQ36" s="116"/>
      <c r="IVR36" s="116"/>
      <c r="IVS36" s="116"/>
      <c r="IVT36" s="116"/>
      <c r="IVU36" s="116"/>
      <c r="IVV36" s="116"/>
      <c r="IVW36" s="116"/>
      <c r="IVX36" s="116"/>
      <c r="IVY36" s="116"/>
      <c r="IVZ36" s="116"/>
      <c r="IWA36" s="116"/>
      <c r="IWB36" s="116"/>
      <c r="IWC36" s="116"/>
      <c r="IWD36" s="116"/>
      <c r="IWE36" s="116"/>
      <c r="IWF36" s="116"/>
      <c r="IWG36" s="116"/>
      <c r="IWH36" s="116"/>
      <c r="IWI36" s="116"/>
      <c r="IWJ36" s="116"/>
      <c r="IWK36" s="116"/>
      <c r="IWL36" s="116"/>
      <c r="IWM36" s="116"/>
      <c r="IWN36" s="116"/>
      <c r="IWO36" s="116"/>
      <c r="IWP36" s="116"/>
      <c r="IWQ36" s="116"/>
      <c r="IWR36" s="116"/>
      <c r="IWS36" s="116"/>
      <c r="IWT36" s="116"/>
      <c r="IWU36" s="116"/>
      <c r="IWV36" s="116"/>
      <c r="IWW36" s="116"/>
      <c r="IWX36" s="116"/>
      <c r="IWY36" s="116"/>
      <c r="IWZ36" s="116"/>
      <c r="IXA36" s="116"/>
      <c r="IXB36" s="116"/>
      <c r="IXC36" s="116"/>
      <c r="IXD36" s="116"/>
      <c r="IXE36" s="116"/>
      <c r="IXF36" s="116"/>
      <c r="IXG36" s="116"/>
      <c r="IXH36" s="116"/>
      <c r="IXI36" s="116"/>
      <c r="IXJ36" s="116"/>
      <c r="IXK36" s="116"/>
      <c r="IXL36" s="116"/>
      <c r="IXM36" s="116"/>
      <c r="IXN36" s="116"/>
      <c r="IXO36" s="116"/>
      <c r="IXP36" s="116"/>
      <c r="IXQ36" s="116"/>
      <c r="IXR36" s="116"/>
      <c r="IXS36" s="116"/>
      <c r="IXT36" s="116"/>
      <c r="IXU36" s="116"/>
      <c r="IXV36" s="116"/>
      <c r="IXW36" s="116"/>
      <c r="IXX36" s="116"/>
      <c r="IXY36" s="116"/>
      <c r="IXZ36" s="116"/>
      <c r="IYA36" s="116"/>
      <c r="IYB36" s="116"/>
      <c r="IYC36" s="116"/>
      <c r="IYD36" s="116"/>
      <c r="IYE36" s="116"/>
      <c r="IYF36" s="116"/>
      <c r="IYG36" s="116"/>
      <c r="IYH36" s="116"/>
      <c r="IYI36" s="116"/>
      <c r="IYJ36" s="116"/>
      <c r="IYK36" s="116"/>
      <c r="IYL36" s="116"/>
      <c r="IYM36" s="116"/>
      <c r="IYN36" s="116"/>
      <c r="IYO36" s="116"/>
      <c r="IYP36" s="116"/>
      <c r="IYQ36" s="116"/>
      <c r="IYR36" s="116"/>
      <c r="IYS36" s="116"/>
      <c r="IYT36" s="116"/>
      <c r="IYU36" s="116"/>
      <c r="IYV36" s="116"/>
      <c r="IYW36" s="116"/>
      <c r="IYX36" s="116"/>
      <c r="IYY36" s="116"/>
      <c r="IYZ36" s="116"/>
      <c r="IZA36" s="116"/>
      <c r="IZB36" s="116"/>
      <c r="IZC36" s="116"/>
      <c r="IZD36" s="116"/>
      <c r="IZE36" s="116"/>
      <c r="IZF36" s="116"/>
      <c r="IZG36" s="116"/>
      <c r="IZH36" s="116"/>
      <c r="IZI36" s="116"/>
      <c r="IZJ36" s="116"/>
      <c r="IZK36" s="116"/>
      <c r="IZL36" s="116"/>
      <c r="IZM36" s="116"/>
      <c r="IZN36" s="116"/>
      <c r="IZO36" s="116"/>
      <c r="IZP36" s="116"/>
      <c r="IZQ36" s="116"/>
      <c r="IZR36" s="116"/>
      <c r="IZS36" s="116"/>
      <c r="IZT36" s="116"/>
      <c r="IZU36" s="116"/>
      <c r="IZV36" s="116"/>
      <c r="IZW36" s="116"/>
      <c r="IZX36" s="116"/>
      <c r="IZY36" s="116"/>
      <c r="IZZ36" s="116"/>
      <c r="JAA36" s="116"/>
      <c r="JAB36" s="116"/>
      <c r="JAC36" s="116"/>
      <c r="JAD36" s="116"/>
      <c r="JAE36" s="116"/>
      <c r="JAF36" s="116"/>
      <c r="JAG36" s="116"/>
      <c r="JAH36" s="116"/>
      <c r="JAI36" s="116"/>
      <c r="JAJ36" s="116"/>
      <c r="JAK36" s="116"/>
      <c r="JAL36" s="116"/>
      <c r="JAM36" s="116"/>
      <c r="JAN36" s="116"/>
      <c r="JAO36" s="116"/>
      <c r="JAP36" s="116"/>
      <c r="JAQ36" s="116"/>
      <c r="JAR36" s="116"/>
      <c r="JAS36" s="116"/>
      <c r="JAT36" s="116"/>
      <c r="JAU36" s="116"/>
      <c r="JAV36" s="116"/>
      <c r="JAW36" s="116"/>
      <c r="JAX36" s="116"/>
      <c r="JAY36" s="116"/>
      <c r="JAZ36" s="116"/>
      <c r="JBA36" s="116"/>
      <c r="JBB36" s="116"/>
      <c r="JBC36" s="116"/>
      <c r="JBD36" s="116"/>
      <c r="JBE36" s="116"/>
      <c r="JBF36" s="116"/>
      <c r="JBG36" s="116"/>
      <c r="JBH36" s="116"/>
      <c r="JBI36" s="116"/>
      <c r="JBJ36" s="116"/>
      <c r="JBK36" s="116"/>
      <c r="JBL36" s="116"/>
      <c r="JBM36" s="116"/>
      <c r="JBN36" s="116"/>
      <c r="JBO36" s="116"/>
      <c r="JBP36" s="116"/>
      <c r="JBQ36" s="116"/>
      <c r="JBR36" s="116"/>
      <c r="JBS36" s="116"/>
      <c r="JBT36" s="116"/>
      <c r="JBU36" s="116"/>
      <c r="JBV36" s="116"/>
      <c r="JBW36" s="116"/>
      <c r="JBX36" s="116"/>
      <c r="JBY36" s="116"/>
      <c r="JBZ36" s="116"/>
      <c r="JCA36" s="116"/>
      <c r="JCB36" s="116"/>
      <c r="JCC36" s="116"/>
      <c r="JCD36" s="116"/>
      <c r="JCE36" s="116"/>
      <c r="JCF36" s="116"/>
      <c r="JCG36" s="116"/>
      <c r="JCH36" s="116"/>
      <c r="JCI36" s="116"/>
      <c r="JCJ36" s="116"/>
      <c r="JCK36" s="116"/>
      <c r="JCL36" s="116"/>
      <c r="JCM36" s="116"/>
      <c r="JCN36" s="116"/>
      <c r="JCO36" s="116"/>
      <c r="JCP36" s="116"/>
      <c r="JCQ36" s="116"/>
      <c r="JCR36" s="116"/>
      <c r="JCS36" s="116"/>
      <c r="JCT36" s="116"/>
      <c r="JCU36" s="116"/>
      <c r="JCV36" s="116"/>
      <c r="JCW36" s="116"/>
      <c r="JCX36" s="116"/>
      <c r="JCY36" s="116"/>
      <c r="JCZ36" s="116"/>
      <c r="JDA36" s="116"/>
      <c r="JDB36" s="116"/>
      <c r="JDC36" s="116"/>
      <c r="JDD36" s="116"/>
      <c r="JDE36" s="116"/>
      <c r="JDF36" s="116"/>
      <c r="JDG36" s="116"/>
      <c r="JDH36" s="116"/>
      <c r="JDI36" s="116"/>
      <c r="JDJ36" s="116"/>
      <c r="JDK36" s="116"/>
      <c r="JDL36" s="116"/>
      <c r="JDM36" s="116"/>
      <c r="JDN36" s="116"/>
      <c r="JDO36" s="116"/>
      <c r="JDP36" s="116"/>
      <c r="JDQ36" s="116"/>
      <c r="JDR36" s="116"/>
      <c r="JDS36" s="116"/>
      <c r="JDT36" s="116"/>
      <c r="JDU36" s="116"/>
      <c r="JDV36" s="116"/>
      <c r="JDW36" s="116"/>
      <c r="JDX36" s="116"/>
      <c r="JDY36" s="116"/>
      <c r="JDZ36" s="116"/>
      <c r="JEA36" s="116"/>
      <c r="JEB36" s="116"/>
      <c r="JEC36" s="116"/>
      <c r="JED36" s="116"/>
      <c r="JEE36" s="116"/>
      <c r="JEF36" s="116"/>
      <c r="JEG36" s="116"/>
      <c r="JEH36" s="116"/>
      <c r="JEI36" s="116"/>
      <c r="JEJ36" s="116"/>
      <c r="JEK36" s="116"/>
      <c r="JEL36" s="116"/>
      <c r="JEM36" s="116"/>
      <c r="JEN36" s="116"/>
      <c r="JEO36" s="116"/>
      <c r="JEP36" s="116"/>
      <c r="JEQ36" s="116"/>
      <c r="JER36" s="116"/>
      <c r="JES36" s="116"/>
      <c r="JET36" s="116"/>
      <c r="JEU36" s="116"/>
      <c r="JEV36" s="116"/>
      <c r="JEW36" s="116"/>
      <c r="JEX36" s="116"/>
      <c r="JEY36" s="116"/>
      <c r="JEZ36" s="116"/>
      <c r="JFA36" s="116"/>
      <c r="JFB36" s="116"/>
      <c r="JFC36" s="116"/>
      <c r="JFD36" s="116"/>
      <c r="JFE36" s="116"/>
      <c r="JFF36" s="116"/>
      <c r="JFG36" s="116"/>
      <c r="JFH36" s="116"/>
      <c r="JFI36" s="116"/>
      <c r="JFJ36" s="116"/>
      <c r="JFK36" s="116"/>
      <c r="JFL36" s="116"/>
      <c r="JFM36" s="116"/>
      <c r="JFN36" s="116"/>
      <c r="JFO36" s="116"/>
      <c r="JFP36" s="116"/>
      <c r="JFQ36" s="116"/>
      <c r="JFR36" s="116"/>
      <c r="JFS36" s="116"/>
      <c r="JFT36" s="116"/>
      <c r="JFU36" s="116"/>
      <c r="JFV36" s="116"/>
      <c r="JFW36" s="116"/>
      <c r="JFX36" s="116"/>
      <c r="JFY36" s="116"/>
      <c r="JFZ36" s="116"/>
      <c r="JGA36" s="116"/>
      <c r="JGB36" s="116"/>
      <c r="JGC36" s="116"/>
      <c r="JGD36" s="116"/>
      <c r="JGE36" s="116"/>
      <c r="JGF36" s="116"/>
      <c r="JGG36" s="116"/>
      <c r="JGH36" s="116"/>
      <c r="JGI36" s="116"/>
      <c r="JGJ36" s="116"/>
      <c r="JGK36" s="116"/>
      <c r="JGL36" s="116"/>
      <c r="JGM36" s="116"/>
      <c r="JGN36" s="116"/>
      <c r="JGO36" s="116"/>
      <c r="JGP36" s="116"/>
      <c r="JGQ36" s="116"/>
      <c r="JGR36" s="116"/>
      <c r="JGS36" s="116"/>
      <c r="JGT36" s="116"/>
      <c r="JGU36" s="116"/>
      <c r="JGV36" s="116"/>
      <c r="JGW36" s="116"/>
      <c r="JGX36" s="116"/>
      <c r="JGY36" s="116"/>
      <c r="JGZ36" s="116"/>
      <c r="JHA36" s="116"/>
      <c r="JHB36" s="116"/>
      <c r="JHC36" s="116"/>
      <c r="JHD36" s="116"/>
      <c r="JHE36" s="116"/>
      <c r="JHF36" s="116"/>
      <c r="JHG36" s="116"/>
      <c r="JHH36" s="116"/>
      <c r="JHI36" s="116"/>
      <c r="JHJ36" s="116"/>
      <c r="JHK36" s="116"/>
      <c r="JHL36" s="116"/>
      <c r="JHM36" s="116"/>
      <c r="JHN36" s="116"/>
      <c r="JHO36" s="116"/>
      <c r="JHP36" s="116"/>
      <c r="JHQ36" s="116"/>
      <c r="JHR36" s="116"/>
      <c r="JHS36" s="116"/>
      <c r="JHT36" s="116"/>
      <c r="JHU36" s="116"/>
      <c r="JHV36" s="116"/>
      <c r="JHW36" s="116"/>
      <c r="JHX36" s="116"/>
      <c r="JHY36" s="116"/>
      <c r="JHZ36" s="116"/>
      <c r="JIA36" s="116"/>
      <c r="JIB36" s="116"/>
      <c r="JIC36" s="116"/>
      <c r="JID36" s="116"/>
      <c r="JIE36" s="116"/>
      <c r="JIF36" s="116"/>
      <c r="JIG36" s="116"/>
      <c r="JIH36" s="116"/>
      <c r="JII36" s="116"/>
      <c r="JIJ36" s="116"/>
      <c r="JIK36" s="116"/>
      <c r="JIL36" s="116"/>
      <c r="JIM36" s="116"/>
      <c r="JIN36" s="116"/>
      <c r="JIO36" s="116"/>
      <c r="JIP36" s="116"/>
      <c r="JIQ36" s="116"/>
      <c r="JIR36" s="116"/>
      <c r="JIS36" s="116"/>
      <c r="JIT36" s="116"/>
      <c r="JIU36" s="116"/>
      <c r="JIV36" s="116"/>
      <c r="JIW36" s="116"/>
      <c r="JIX36" s="116"/>
      <c r="JIY36" s="116"/>
      <c r="JIZ36" s="116"/>
      <c r="JJA36" s="116"/>
      <c r="JJB36" s="116"/>
      <c r="JJC36" s="116"/>
      <c r="JJD36" s="116"/>
      <c r="JJE36" s="116"/>
      <c r="JJF36" s="116"/>
      <c r="JJG36" s="116"/>
      <c r="JJH36" s="116"/>
      <c r="JJI36" s="116"/>
      <c r="JJJ36" s="116"/>
      <c r="JJK36" s="116"/>
      <c r="JJL36" s="116"/>
      <c r="JJM36" s="116"/>
      <c r="JJN36" s="116"/>
      <c r="JJO36" s="116"/>
      <c r="JJP36" s="116"/>
      <c r="JJQ36" s="116"/>
      <c r="JJR36" s="116"/>
      <c r="JJS36" s="116"/>
      <c r="JJT36" s="116"/>
      <c r="JJU36" s="116"/>
      <c r="JJV36" s="116"/>
      <c r="JJW36" s="116"/>
      <c r="JJX36" s="116"/>
      <c r="JJY36" s="116"/>
      <c r="JJZ36" s="116"/>
      <c r="JKA36" s="116"/>
      <c r="JKB36" s="116"/>
      <c r="JKC36" s="116"/>
      <c r="JKD36" s="116"/>
      <c r="JKE36" s="116"/>
      <c r="JKF36" s="116"/>
      <c r="JKG36" s="116"/>
      <c r="JKH36" s="116"/>
      <c r="JKI36" s="116"/>
      <c r="JKJ36" s="116"/>
      <c r="JKK36" s="116"/>
      <c r="JKL36" s="116"/>
      <c r="JKM36" s="116"/>
      <c r="JKN36" s="116"/>
      <c r="JKO36" s="116"/>
      <c r="JKP36" s="116"/>
      <c r="JKQ36" s="116"/>
      <c r="JKR36" s="116"/>
      <c r="JKS36" s="116"/>
      <c r="JKT36" s="116"/>
      <c r="JKU36" s="116"/>
      <c r="JKV36" s="116"/>
      <c r="JKW36" s="116"/>
      <c r="JKX36" s="116"/>
      <c r="JKY36" s="116"/>
      <c r="JKZ36" s="116"/>
      <c r="JLA36" s="116"/>
      <c r="JLB36" s="116"/>
      <c r="JLC36" s="116"/>
      <c r="JLD36" s="116"/>
      <c r="JLE36" s="116"/>
      <c r="JLF36" s="116"/>
      <c r="JLG36" s="116"/>
      <c r="JLH36" s="116"/>
      <c r="JLI36" s="116"/>
      <c r="JLJ36" s="116"/>
      <c r="JLK36" s="116"/>
      <c r="JLL36" s="116"/>
      <c r="JLM36" s="116"/>
      <c r="JLN36" s="116"/>
      <c r="JLO36" s="116"/>
      <c r="JLP36" s="116"/>
      <c r="JLQ36" s="116"/>
      <c r="JLR36" s="116"/>
      <c r="JLS36" s="116"/>
      <c r="JLT36" s="116"/>
      <c r="JLU36" s="116"/>
      <c r="JLV36" s="116"/>
      <c r="JLW36" s="116"/>
      <c r="JLX36" s="116"/>
      <c r="JLY36" s="116"/>
      <c r="JLZ36" s="116"/>
      <c r="JMA36" s="116"/>
      <c r="JMB36" s="116"/>
      <c r="JMC36" s="116"/>
      <c r="JMD36" s="116"/>
      <c r="JME36" s="116"/>
      <c r="JMF36" s="116"/>
      <c r="JMG36" s="116"/>
      <c r="JMH36" s="116"/>
      <c r="JMI36" s="116"/>
      <c r="JMJ36" s="116"/>
      <c r="JMK36" s="116"/>
      <c r="JML36" s="116"/>
      <c r="JMM36" s="116"/>
      <c r="JMN36" s="116"/>
      <c r="JMO36" s="116"/>
      <c r="JMP36" s="116"/>
      <c r="JMQ36" s="116"/>
      <c r="JMR36" s="116"/>
      <c r="JMS36" s="116"/>
      <c r="JMT36" s="116"/>
      <c r="JMU36" s="116"/>
      <c r="JMV36" s="116"/>
      <c r="JMW36" s="116"/>
      <c r="JMX36" s="116"/>
      <c r="JMY36" s="116"/>
      <c r="JMZ36" s="116"/>
      <c r="JNA36" s="116"/>
      <c r="JNB36" s="116"/>
      <c r="JNC36" s="116"/>
      <c r="JND36" s="116"/>
      <c r="JNE36" s="116"/>
      <c r="JNF36" s="116"/>
      <c r="JNG36" s="116"/>
      <c r="JNH36" s="116"/>
      <c r="JNI36" s="116"/>
      <c r="JNJ36" s="116"/>
      <c r="JNK36" s="116"/>
      <c r="JNL36" s="116"/>
      <c r="JNM36" s="116"/>
      <c r="JNN36" s="116"/>
      <c r="JNO36" s="116"/>
      <c r="JNP36" s="116"/>
      <c r="JNQ36" s="116"/>
      <c r="JNR36" s="116"/>
      <c r="JNS36" s="116"/>
      <c r="JNT36" s="116"/>
      <c r="JNU36" s="116"/>
      <c r="JNV36" s="116"/>
      <c r="JNW36" s="116"/>
      <c r="JNX36" s="116"/>
      <c r="JNY36" s="116"/>
      <c r="JNZ36" s="116"/>
      <c r="JOA36" s="116"/>
      <c r="JOB36" s="116"/>
      <c r="JOC36" s="116"/>
      <c r="JOD36" s="116"/>
      <c r="JOE36" s="116"/>
      <c r="JOF36" s="116"/>
      <c r="JOG36" s="116"/>
      <c r="JOH36" s="116"/>
      <c r="JOI36" s="116"/>
      <c r="JOJ36" s="116"/>
      <c r="JOK36" s="116"/>
      <c r="JOL36" s="116"/>
      <c r="JOM36" s="116"/>
      <c r="JON36" s="116"/>
      <c r="JOO36" s="116"/>
      <c r="JOP36" s="116"/>
      <c r="JOQ36" s="116"/>
      <c r="JOR36" s="116"/>
      <c r="JOS36" s="116"/>
      <c r="JOT36" s="116"/>
      <c r="JOU36" s="116"/>
      <c r="JOV36" s="116"/>
      <c r="JOW36" s="116"/>
      <c r="JOX36" s="116"/>
      <c r="JOY36" s="116"/>
      <c r="JOZ36" s="116"/>
      <c r="JPA36" s="116"/>
      <c r="JPB36" s="116"/>
      <c r="JPC36" s="116"/>
      <c r="JPD36" s="116"/>
      <c r="JPE36" s="116"/>
      <c r="JPF36" s="116"/>
      <c r="JPG36" s="116"/>
      <c r="JPH36" s="116"/>
      <c r="JPI36" s="116"/>
      <c r="JPJ36" s="116"/>
      <c r="JPK36" s="116"/>
      <c r="JPL36" s="116"/>
      <c r="JPM36" s="116"/>
      <c r="JPN36" s="116"/>
      <c r="JPO36" s="116"/>
      <c r="JPP36" s="116"/>
      <c r="JPQ36" s="116"/>
      <c r="JPR36" s="116"/>
      <c r="JPS36" s="116"/>
      <c r="JPT36" s="116"/>
      <c r="JPU36" s="116"/>
      <c r="JPV36" s="116"/>
      <c r="JPW36" s="116"/>
      <c r="JPX36" s="116"/>
      <c r="JPY36" s="116"/>
      <c r="JPZ36" s="116"/>
      <c r="JQA36" s="116"/>
      <c r="JQB36" s="116"/>
      <c r="JQC36" s="116"/>
      <c r="JQD36" s="116"/>
      <c r="JQE36" s="116"/>
      <c r="JQF36" s="116"/>
      <c r="JQG36" s="116"/>
      <c r="JQH36" s="116"/>
      <c r="JQI36" s="116"/>
      <c r="JQJ36" s="116"/>
      <c r="JQK36" s="116"/>
      <c r="JQL36" s="116"/>
      <c r="JQM36" s="116"/>
      <c r="JQN36" s="116"/>
      <c r="JQO36" s="116"/>
      <c r="JQP36" s="116"/>
      <c r="JQQ36" s="116"/>
      <c r="JQR36" s="116"/>
      <c r="JQS36" s="116"/>
      <c r="JQT36" s="116"/>
      <c r="JQU36" s="116"/>
      <c r="JQV36" s="116"/>
      <c r="JQW36" s="116"/>
      <c r="JQX36" s="116"/>
      <c r="JQY36" s="116"/>
      <c r="JQZ36" s="116"/>
      <c r="JRA36" s="116"/>
      <c r="JRB36" s="116"/>
      <c r="JRC36" s="116"/>
      <c r="JRD36" s="116"/>
      <c r="JRE36" s="116"/>
      <c r="JRF36" s="116"/>
      <c r="JRG36" s="116"/>
      <c r="JRH36" s="116"/>
      <c r="JRI36" s="116"/>
      <c r="JRJ36" s="116"/>
      <c r="JRK36" s="116"/>
      <c r="JRL36" s="116"/>
      <c r="JRM36" s="116"/>
      <c r="JRN36" s="116"/>
      <c r="JRO36" s="116"/>
      <c r="JRP36" s="116"/>
      <c r="JRQ36" s="116"/>
      <c r="JRR36" s="116"/>
      <c r="JRS36" s="116"/>
      <c r="JRT36" s="116"/>
      <c r="JRU36" s="116"/>
      <c r="JRV36" s="116"/>
      <c r="JRW36" s="116"/>
      <c r="JRX36" s="116"/>
      <c r="JRY36" s="116"/>
      <c r="JRZ36" s="116"/>
      <c r="JSA36" s="116"/>
      <c r="JSB36" s="116"/>
      <c r="JSC36" s="116"/>
      <c r="JSD36" s="116"/>
      <c r="JSE36" s="116"/>
      <c r="JSF36" s="116"/>
      <c r="JSG36" s="116"/>
      <c r="JSH36" s="116"/>
      <c r="JSI36" s="116"/>
      <c r="JSJ36" s="116"/>
      <c r="JSK36" s="116"/>
      <c r="JSL36" s="116"/>
      <c r="JSM36" s="116"/>
      <c r="JSN36" s="116"/>
      <c r="JSO36" s="116"/>
      <c r="JSP36" s="116"/>
      <c r="JSQ36" s="116"/>
      <c r="JSR36" s="116"/>
      <c r="JSS36" s="116"/>
      <c r="JST36" s="116"/>
      <c r="JSU36" s="116"/>
      <c r="JSV36" s="116"/>
      <c r="JSW36" s="116"/>
      <c r="JSX36" s="116"/>
      <c r="JSY36" s="116"/>
      <c r="JSZ36" s="116"/>
      <c r="JTA36" s="116"/>
      <c r="JTB36" s="116"/>
      <c r="JTC36" s="116"/>
      <c r="JTD36" s="116"/>
      <c r="JTE36" s="116"/>
      <c r="JTF36" s="116"/>
      <c r="JTG36" s="116"/>
      <c r="JTH36" s="116"/>
      <c r="JTI36" s="116"/>
      <c r="JTJ36" s="116"/>
      <c r="JTK36" s="116"/>
      <c r="JTL36" s="116"/>
      <c r="JTM36" s="116"/>
      <c r="JTN36" s="116"/>
      <c r="JTO36" s="116"/>
      <c r="JTP36" s="116"/>
      <c r="JTQ36" s="116"/>
      <c r="JTR36" s="116"/>
      <c r="JTS36" s="116"/>
      <c r="JTT36" s="116"/>
      <c r="JTU36" s="116"/>
      <c r="JTV36" s="116"/>
      <c r="JTW36" s="116"/>
      <c r="JTX36" s="116"/>
      <c r="JTY36" s="116"/>
      <c r="JTZ36" s="116"/>
      <c r="JUA36" s="116"/>
      <c r="JUB36" s="116"/>
      <c r="JUC36" s="116"/>
      <c r="JUD36" s="116"/>
      <c r="JUE36" s="116"/>
      <c r="JUF36" s="116"/>
      <c r="JUG36" s="116"/>
      <c r="JUH36" s="116"/>
      <c r="JUI36" s="116"/>
      <c r="JUJ36" s="116"/>
      <c r="JUK36" s="116"/>
      <c r="JUL36" s="116"/>
      <c r="JUM36" s="116"/>
      <c r="JUN36" s="116"/>
      <c r="JUO36" s="116"/>
      <c r="JUP36" s="116"/>
      <c r="JUQ36" s="116"/>
      <c r="JUR36" s="116"/>
      <c r="JUS36" s="116"/>
      <c r="JUT36" s="116"/>
      <c r="JUU36" s="116"/>
      <c r="JUV36" s="116"/>
      <c r="JUW36" s="116"/>
      <c r="JUX36" s="116"/>
      <c r="JUY36" s="116"/>
      <c r="JUZ36" s="116"/>
      <c r="JVA36" s="116"/>
      <c r="JVB36" s="116"/>
      <c r="JVC36" s="116"/>
      <c r="JVD36" s="116"/>
      <c r="JVE36" s="116"/>
      <c r="JVF36" s="116"/>
      <c r="JVG36" s="116"/>
      <c r="JVH36" s="116"/>
      <c r="JVI36" s="116"/>
      <c r="JVJ36" s="116"/>
      <c r="JVK36" s="116"/>
      <c r="JVL36" s="116"/>
      <c r="JVM36" s="116"/>
      <c r="JVN36" s="116"/>
      <c r="JVO36" s="116"/>
      <c r="JVP36" s="116"/>
      <c r="JVQ36" s="116"/>
      <c r="JVR36" s="116"/>
      <c r="JVS36" s="116"/>
      <c r="JVT36" s="116"/>
      <c r="JVU36" s="116"/>
      <c r="JVV36" s="116"/>
      <c r="JVW36" s="116"/>
      <c r="JVX36" s="116"/>
      <c r="JVY36" s="116"/>
      <c r="JVZ36" s="116"/>
      <c r="JWA36" s="116"/>
      <c r="JWB36" s="116"/>
      <c r="JWC36" s="116"/>
      <c r="JWD36" s="116"/>
      <c r="JWE36" s="116"/>
      <c r="JWF36" s="116"/>
      <c r="JWG36" s="116"/>
      <c r="JWH36" s="116"/>
      <c r="JWI36" s="116"/>
      <c r="JWJ36" s="116"/>
      <c r="JWK36" s="116"/>
      <c r="JWL36" s="116"/>
      <c r="JWM36" s="116"/>
      <c r="JWN36" s="116"/>
      <c r="JWO36" s="116"/>
      <c r="JWP36" s="116"/>
      <c r="JWQ36" s="116"/>
      <c r="JWR36" s="116"/>
      <c r="JWS36" s="116"/>
      <c r="JWT36" s="116"/>
      <c r="JWU36" s="116"/>
      <c r="JWV36" s="116"/>
      <c r="JWW36" s="116"/>
      <c r="JWX36" s="116"/>
      <c r="JWY36" s="116"/>
      <c r="JWZ36" s="116"/>
      <c r="JXA36" s="116"/>
      <c r="JXB36" s="116"/>
      <c r="JXC36" s="116"/>
      <c r="JXD36" s="116"/>
      <c r="JXE36" s="116"/>
      <c r="JXF36" s="116"/>
      <c r="JXG36" s="116"/>
      <c r="JXH36" s="116"/>
      <c r="JXI36" s="116"/>
      <c r="JXJ36" s="116"/>
      <c r="JXK36" s="116"/>
      <c r="JXL36" s="116"/>
      <c r="JXM36" s="116"/>
      <c r="JXN36" s="116"/>
      <c r="JXO36" s="116"/>
      <c r="JXP36" s="116"/>
      <c r="JXQ36" s="116"/>
      <c r="JXR36" s="116"/>
      <c r="JXS36" s="116"/>
      <c r="JXT36" s="116"/>
      <c r="JXU36" s="116"/>
      <c r="JXV36" s="116"/>
      <c r="JXW36" s="116"/>
      <c r="JXX36" s="116"/>
      <c r="JXY36" s="116"/>
      <c r="JXZ36" s="116"/>
      <c r="JYA36" s="116"/>
      <c r="JYB36" s="116"/>
      <c r="JYC36" s="116"/>
      <c r="JYD36" s="116"/>
      <c r="JYE36" s="116"/>
      <c r="JYF36" s="116"/>
      <c r="JYG36" s="116"/>
      <c r="JYH36" s="116"/>
      <c r="JYI36" s="116"/>
      <c r="JYJ36" s="116"/>
      <c r="JYK36" s="116"/>
      <c r="JYL36" s="116"/>
      <c r="JYM36" s="116"/>
      <c r="JYN36" s="116"/>
      <c r="JYO36" s="116"/>
      <c r="JYP36" s="116"/>
      <c r="JYQ36" s="116"/>
      <c r="JYR36" s="116"/>
      <c r="JYS36" s="116"/>
      <c r="JYT36" s="116"/>
      <c r="JYU36" s="116"/>
      <c r="JYV36" s="116"/>
      <c r="JYW36" s="116"/>
      <c r="JYX36" s="116"/>
      <c r="JYY36" s="116"/>
      <c r="JYZ36" s="116"/>
      <c r="JZA36" s="116"/>
      <c r="JZB36" s="116"/>
      <c r="JZC36" s="116"/>
      <c r="JZD36" s="116"/>
      <c r="JZE36" s="116"/>
      <c r="JZF36" s="116"/>
      <c r="JZG36" s="116"/>
      <c r="JZH36" s="116"/>
      <c r="JZI36" s="116"/>
      <c r="JZJ36" s="116"/>
      <c r="JZK36" s="116"/>
      <c r="JZL36" s="116"/>
      <c r="JZM36" s="116"/>
      <c r="JZN36" s="116"/>
      <c r="JZO36" s="116"/>
      <c r="JZP36" s="116"/>
      <c r="JZQ36" s="116"/>
      <c r="JZR36" s="116"/>
      <c r="JZS36" s="116"/>
      <c r="JZT36" s="116"/>
      <c r="JZU36" s="116"/>
      <c r="JZV36" s="116"/>
      <c r="JZW36" s="116"/>
      <c r="JZX36" s="116"/>
      <c r="JZY36" s="116"/>
      <c r="JZZ36" s="116"/>
      <c r="KAA36" s="116"/>
      <c r="KAB36" s="116"/>
      <c r="KAC36" s="116"/>
      <c r="KAD36" s="116"/>
      <c r="KAE36" s="116"/>
      <c r="KAF36" s="116"/>
      <c r="KAG36" s="116"/>
      <c r="KAH36" s="116"/>
      <c r="KAI36" s="116"/>
      <c r="KAJ36" s="116"/>
      <c r="KAK36" s="116"/>
      <c r="KAL36" s="116"/>
      <c r="KAM36" s="116"/>
      <c r="KAN36" s="116"/>
      <c r="KAO36" s="116"/>
      <c r="KAP36" s="116"/>
      <c r="KAQ36" s="116"/>
      <c r="KAR36" s="116"/>
      <c r="KAS36" s="116"/>
      <c r="KAT36" s="116"/>
      <c r="KAU36" s="116"/>
      <c r="KAV36" s="116"/>
      <c r="KAW36" s="116"/>
      <c r="KAX36" s="116"/>
      <c r="KAY36" s="116"/>
      <c r="KAZ36" s="116"/>
      <c r="KBA36" s="116"/>
      <c r="KBB36" s="116"/>
      <c r="KBC36" s="116"/>
      <c r="KBD36" s="116"/>
      <c r="KBE36" s="116"/>
      <c r="KBF36" s="116"/>
      <c r="KBG36" s="116"/>
      <c r="KBH36" s="116"/>
      <c r="KBI36" s="116"/>
      <c r="KBJ36" s="116"/>
      <c r="KBK36" s="116"/>
      <c r="KBL36" s="116"/>
      <c r="KBM36" s="116"/>
      <c r="KBN36" s="116"/>
      <c r="KBO36" s="116"/>
      <c r="KBP36" s="116"/>
      <c r="KBQ36" s="116"/>
      <c r="KBR36" s="116"/>
      <c r="KBS36" s="116"/>
      <c r="KBT36" s="116"/>
      <c r="KBU36" s="116"/>
      <c r="KBV36" s="116"/>
      <c r="KBW36" s="116"/>
      <c r="KBX36" s="116"/>
      <c r="KBY36" s="116"/>
      <c r="KBZ36" s="116"/>
      <c r="KCA36" s="116"/>
      <c r="KCB36" s="116"/>
      <c r="KCC36" s="116"/>
      <c r="KCD36" s="116"/>
      <c r="KCE36" s="116"/>
      <c r="KCF36" s="116"/>
      <c r="KCG36" s="116"/>
      <c r="KCH36" s="116"/>
      <c r="KCI36" s="116"/>
      <c r="KCJ36" s="116"/>
      <c r="KCK36" s="116"/>
      <c r="KCL36" s="116"/>
      <c r="KCM36" s="116"/>
      <c r="KCN36" s="116"/>
      <c r="KCO36" s="116"/>
      <c r="KCP36" s="116"/>
      <c r="KCQ36" s="116"/>
      <c r="KCR36" s="116"/>
      <c r="KCS36" s="116"/>
      <c r="KCT36" s="116"/>
      <c r="KCU36" s="116"/>
      <c r="KCV36" s="116"/>
      <c r="KCW36" s="116"/>
      <c r="KCX36" s="116"/>
      <c r="KCY36" s="116"/>
      <c r="KCZ36" s="116"/>
      <c r="KDA36" s="116"/>
      <c r="KDB36" s="116"/>
      <c r="KDC36" s="116"/>
      <c r="KDD36" s="116"/>
      <c r="KDE36" s="116"/>
      <c r="KDF36" s="116"/>
      <c r="KDG36" s="116"/>
      <c r="KDH36" s="116"/>
      <c r="KDI36" s="116"/>
      <c r="KDJ36" s="116"/>
      <c r="KDK36" s="116"/>
      <c r="KDL36" s="116"/>
      <c r="KDM36" s="116"/>
      <c r="KDN36" s="116"/>
      <c r="KDO36" s="116"/>
      <c r="KDP36" s="116"/>
      <c r="KDQ36" s="116"/>
      <c r="KDR36" s="116"/>
      <c r="KDS36" s="116"/>
      <c r="KDT36" s="116"/>
      <c r="KDU36" s="116"/>
      <c r="KDV36" s="116"/>
      <c r="KDW36" s="116"/>
      <c r="KDX36" s="116"/>
      <c r="KDY36" s="116"/>
      <c r="KDZ36" s="116"/>
      <c r="KEA36" s="116"/>
      <c r="KEB36" s="116"/>
      <c r="KEC36" s="116"/>
      <c r="KED36" s="116"/>
      <c r="KEE36" s="116"/>
      <c r="KEF36" s="116"/>
      <c r="KEG36" s="116"/>
      <c r="KEH36" s="116"/>
      <c r="KEI36" s="116"/>
      <c r="KEJ36" s="116"/>
      <c r="KEK36" s="116"/>
      <c r="KEL36" s="116"/>
      <c r="KEM36" s="116"/>
      <c r="KEN36" s="116"/>
      <c r="KEO36" s="116"/>
      <c r="KEP36" s="116"/>
      <c r="KEQ36" s="116"/>
      <c r="KER36" s="116"/>
      <c r="KES36" s="116"/>
      <c r="KET36" s="116"/>
      <c r="KEU36" s="116"/>
      <c r="KEV36" s="116"/>
      <c r="KEW36" s="116"/>
      <c r="KEX36" s="116"/>
      <c r="KEY36" s="116"/>
      <c r="KEZ36" s="116"/>
      <c r="KFA36" s="116"/>
      <c r="KFB36" s="116"/>
      <c r="KFC36" s="116"/>
      <c r="KFD36" s="116"/>
      <c r="KFE36" s="116"/>
      <c r="KFF36" s="116"/>
      <c r="KFG36" s="116"/>
      <c r="KFH36" s="116"/>
      <c r="KFI36" s="116"/>
      <c r="KFJ36" s="116"/>
      <c r="KFK36" s="116"/>
      <c r="KFL36" s="116"/>
      <c r="KFM36" s="116"/>
      <c r="KFN36" s="116"/>
      <c r="KFO36" s="116"/>
      <c r="KFP36" s="116"/>
      <c r="KFQ36" s="116"/>
      <c r="KFR36" s="116"/>
      <c r="KFS36" s="116"/>
      <c r="KFT36" s="116"/>
      <c r="KFU36" s="116"/>
      <c r="KFV36" s="116"/>
      <c r="KFW36" s="116"/>
      <c r="KFX36" s="116"/>
      <c r="KFY36" s="116"/>
      <c r="KFZ36" s="116"/>
      <c r="KGA36" s="116"/>
      <c r="KGB36" s="116"/>
      <c r="KGC36" s="116"/>
      <c r="KGD36" s="116"/>
      <c r="KGE36" s="116"/>
      <c r="KGF36" s="116"/>
      <c r="KGG36" s="116"/>
      <c r="KGH36" s="116"/>
      <c r="KGI36" s="116"/>
      <c r="KGJ36" s="116"/>
      <c r="KGK36" s="116"/>
      <c r="KGL36" s="116"/>
      <c r="KGM36" s="116"/>
      <c r="KGN36" s="116"/>
      <c r="KGO36" s="116"/>
      <c r="KGP36" s="116"/>
      <c r="KGQ36" s="116"/>
      <c r="KGR36" s="116"/>
      <c r="KGS36" s="116"/>
      <c r="KGT36" s="116"/>
      <c r="KGU36" s="116"/>
      <c r="KGV36" s="116"/>
      <c r="KGW36" s="116"/>
      <c r="KGX36" s="116"/>
      <c r="KGY36" s="116"/>
      <c r="KGZ36" s="116"/>
      <c r="KHA36" s="116"/>
      <c r="KHB36" s="116"/>
      <c r="KHC36" s="116"/>
      <c r="KHD36" s="116"/>
      <c r="KHE36" s="116"/>
      <c r="KHF36" s="116"/>
      <c r="KHG36" s="116"/>
      <c r="KHH36" s="116"/>
      <c r="KHI36" s="116"/>
      <c r="KHJ36" s="116"/>
      <c r="KHK36" s="116"/>
      <c r="KHL36" s="116"/>
      <c r="KHM36" s="116"/>
      <c r="KHN36" s="116"/>
      <c r="KHO36" s="116"/>
      <c r="KHP36" s="116"/>
      <c r="KHQ36" s="116"/>
      <c r="KHR36" s="116"/>
      <c r="KHS36" s="116"/>
      <c r="KHT36" s="116"/>
      <c r="KHU36" s="116"/>
      <c r="KHV36" s="116"/>
      <c r="KHW36" s="116"/>
      <c r="KHX36" s="116"/>
      <c r="KHY36" s="116"/>
      <c r="KHZ36" s="116"/>
      <c r="KIA36" s="116"/>
      <c r="KIB36" s="116"/>
      <c r="KIC36" s="116"/>
      <c r="KID36" s="116"/>
      <c r="KIE36" s="116"/>
      <c r="KIF36" s="116"/>
      <c r="KIG36" s="116"/>
      <c r="KIH36" s="116"/>
      <c r="KII36" s="116"/>
      <c r="KIJ36" s="116"/>
      <c r="KIK36" s="116"/>
      <c r="KIL36" s="116"/>
      <c r="KIM36" s="116"/>
      <c r="KIN36" s="116"/>
      <c r="KIO36" s="116"/>
      <c r="KIP36" s="116"/>
      <c r="KIQ36" s="116"/>
      <c r="KIR36" s="116"/>
      <c r="KIS36" s="116"/>
      <c r="KIT36" s="116"/>
      <c r="KIU36" s="116"/>
      <c r="KIV36" s="116"/>
      <c r="KIW36" s="116"/>
      <c r="KIX36" s="116"/>
      <c r="KIY36" s="116"/>
      <c r="KIZ36" s="116"/>
      <c r="KJA36" s="116"/>
      <c r="KJB36" s="116"/>
      <c r="KJC36" s="116"/>
      <c r="KJD36" s="116"/>
      <c r="KJE36" s="116"/>
      <c r="KJF36" s="116"/>
      <c r="KJG36" s="116"/>
      <c r="KJH36" s="116"/>
      <c r="KJI36" s="116"/>
      <c r="KJJ36" s="116"/>
      <c r="KJK36" s="116"/>
      <c r="KJL36" s="116"/>
      <c r="KJM36" s="116"/>
      <c r="KJN36" s="116"/>
      <c r="KJO36" s="116"/>
      <c r="KJP36" s="116"/>
      <c r="KJQ36" s="116"/>
      <c r="KJR36" s="116"/>
      <c r="KJS36" s="116"/>
      <c r="KJT36" s="116"/>
      <c r="KJU36" s="116"/>
      <c r="KJV36" s="116"/>
      <c r="KJW36" s="116"/>
      <c r="KJX36" s="116"/>
      <c r="KJY36" s="116"/>
      <c r="KJZ36" s="116"/>
      <c r="KKA36" s="116"/>
      <c r="KKB36" s="116"/>
      <c r="KKC36" s="116"/>
      <c r="KKD36" s="116"/>
      <c r="KKE36" s="116"/>
      <c r="KKF36" s="116"/>
      <c r="KKG36" s="116"/>
      <c r="KKH36" s="116"/>
      <c r="KKI36" s="116"/>
      <c r="KKJ36" s="116"/>
      <c r="KKK36" s="116"/>
      <c r="KKL36" s="116"/>
      <c r="KKM36" s="116"/>
      <c r="KKN36" s="116"/>
      <c r="KKO36" s="116"/>
      <c r="KKP36" s="116"/>
      <c r="KKQ36" s="116"/>
      <c r="KKR36" s="116"/>
      <c r="KKS36" s="116"/>
      <c r="KKT36" s="116"/>
      <c r="KKU36" s="116"/>
      <c r="KKV36" s="116"/>
      <c r="KKW36" s="116"/>
      <c r="KKX36" s="116"/>
      <c r="KKY36" s="116"/>
      <c r="KKZ36" s="116"/>
      <c r="KLA36" s="116"/>
      <c r="KLB36" s="116"/>
      <c r="KLC36" s="116"/>
      <c r="KLD36" s="116"/>
      <c r="KLE36" s="116"/>
      <c r="KLF36" s="116"/>
      <c r="KLG36" s="116"/>
      <c r="KLH36" s="116"/>
      <c r="KLI36" s="116"/>
      <c r="KLJ36" s="116"/>
      <c r="KLK36" s="116"/>
      <c r="KLL36" s="116"/>
      <c r="KLM36" s="116"/>
      <c r="KLN36" s="116"/>
      <c r="KLO36" s="116"/>
      <c r="KLP36" s="116"/>
      <c r="KLQ36" s="116"/>
      <c r="KLR36" s="116"/>
      <c r="KLS36" s="116"/>
      <c r="KLT36" s="116"/>
      <c r="KLU36" s="116"/>
      <c r="KLV36" s="116"/>
      <c r="KLW36" s="116"/>
      <c r="KLX36" s="116"/>
      <c r="KLY36" s="116"/>
      <c r="KLZ36" s="116"/>
      <c r="KMA36" s="116"/>
      <c r="KMB36" s="116"/>
      <c r="KMC36" s="116"/>
      <c r="KMD36" s="116"/>
      <c r="KME36" s="116"/>
      <c r="KMF36" s="116"/>
      <c r="KMG36" s="116"/>
      <c r="KMH36" s="116"/>
      <c r="KMI36" s="116"/>
      <c r="KMJ36" s="116"/>
      <c r="KMK36" s="116"/>
      <c r="KML36" s="116"/>
      <c r="KMM36" s="116"/>
      <c r="KMN36" s="116"/>
      <c r="KMO36" s="116"/>
      <c r="KMP36" s="116"/>
      <c r="KMQ36" s="116"/>
      <c r="KMR36" s="116"/>
      <c r="KMS36" s="116"/>
      <c r="KMT36" s="116"/>
      <c r="KMU36" s="116"/>
      <c r="KMV36" s="116"/>
      <c r="KMW36" s="116"/>
      <c r="KMX36" s="116"/>
      <c r="KMY36" s="116"/>
      <c r="KMZ36" s="116"/>
      <c r="KNA36" s="116"/>
      <c r="KNB36" s="116"/>
      <c r="KNC36" s="116"/>
      <c r="KND36" s="116"/>
      <c r="KNE36" s="116"/>
      <c r="KNF36" s="116"/>
      <c r="KNG36" s="116"/>
      <c r="KNH36" s="116"/>
      <c r="KNI36" s="116"/>
      <c r="KNJ36" s="116"/>
      <c r="KNK36" s="116"/>
      <c r="KNL36" s="116"/>
      <c r="KNM36" s="116"/>
      <c r="KNN36" s="116"/>
      <c r="KNO36" s="116"/>
      <c r="KNP36" s="116"/>
      <c r="KNQ36" s="116"/>
      <c r="KNR36" s="116"/>
      <c r="KNS36" s="116"/>
      <c r="KNT36" s="116"/>
      <c r="KNU36" s="116"/>
      <c r="KNV36" s="116"/>
      <c r="KNW36" s="116"/>
      <c r="KNX36" s="116"/>
      <c r="KNY36" s="116"/>
      <c r="KNZ36" s="116"/>
      <c r="KOA36" s="116"/>
      <c r="KOB36" s="116"/>
      <c r="KOC36" s="116"/>
      <c r="KOD36" s="116"/>
      <c r="KOE36" s="116"/>
      <c r="KOF36" s="116"/>
      <c r="KOG36" s="116"/>
      <c r="KOH36" s="116"/>
      <c r="KOI36" s="116"/>
      <c r="KOJ36" s="116"/>
      <c r="KOK36" s="116"/>
      <c r="KOL36" s="116"/>
      <c r="KOM36" s="116"/>
      <c r="KON36" s="116"/>
      <c r="KOO36" s="116"/>
      <c r="KOP36" s="116"/>
      <c r="KOQ36" s="116"/>
      <c r="KOR36" s="116"/>
      <c r="KOS36" s="116"/>
      <c r="KOT36" s="116"/>
      <c r="KOU36" s="116"/>
      <c r="KOV36" s="116"/>
      <c r="KOW36" s="116"/>
      <c r="KOX36" s="116"/>
      <c r="KOY36" s="116"/>
      <c r="KOZ36" s="116"/>
      <c r="KPA36" s="116"/>
      <c r="KPB36" s="116"/>
      <c r="KPC36" s="116"/>
      <c r="KPD36" s="116"/>
      <c r="KPE36" s="116"/>
      <c r="KPF36" s="116"/>
      <c r="KPG36" s="116"/>
      <c r="KPH36" s="116"/>
      <c r="KPI36" s="116"/>
      <c r="KPJ36" s="116"/>
      <c r="KPK36" s="116"/>
      <c r="KPL36" s="116"/>
      <c r="KPM36" s="116"/>
      <c r="KPN36" s="116"/>
      <c r="KPO36" s="116"/>
      <c r="KPP36" s="116"/>
      <c r="KPQ36" s="116"/>
      <c r="KPR36" s="116"/>
      <c r="KPS36" s="116"/>
      <c r="KPT36" s="116"/>
      <c r="KPU36" s="116"/>
      <c r="KPV36" s="116"/>
      <c r="KPW36" s="116"/>
      <c r="KPX36" s="116"/>
      <c r="KPY36" s="116"/>
      <c r="KPZ36" s="116"/>
      <c r="KQA36" s="116"/>
      <c r="KQB36" s="116"/>
      <c r="KQC36" s="116"/>
      <c r="KQD36" s="116"/>
      <c r="KQE36" s="116"/>
      <c r="KQF36" s="116"/>
      <c r="KQG36" s="116"/>
      <c r="KQH36" s="116"/>
      <c r="KQI36" s="116"/>
      <c r="KQJ36" s="116"/>
      <c r="KQK36" s="116"/>
      <c r="KQL36" s="116"/>
      <c r="KQM36" s="116"/>
      <c r="KQN36" s="116"/>
      <c r="KQO36" s="116"/>
      <c r="KQP36" s="116"/>
      <c r="KQQ36" s="116"/>
      <c r="KQR36" s="116"/>
      <c r="KQS36" s="116"/>
      <c r="KQT36" s="116"/>
      <c r="KQU36" s="116"/>
      <c r="KQV36" s="116"/>
      <c r="KQW36" s="116"/>
      <c r="KQX36" s="116"/>
      <c r="KQY36" s="116"/>
      <c r="KQZ36" s="116"/>
      <c r="KRA36" s="116"/>
      <c r="KRB36" s="116"/>
      <c r="KRC36" s="116"/>
      <c r="KRD36" s="116"/>
      <c r="KRE36" s="116"/>
      <c r="KRF36" s="116"/>
      <c r="KRG36" s="116"/>
      <c r="KRH36" s="116"/>
      <c r="KRI36" s="116"/>
      <c r="KRJ36" s="116"/>
      <c r="KRK36" s="116"/>
      <c r="KRL36" s="116"/>
      <c r="KRM36" s="116"/>
      <c r="KRN36" s="116"/>
      <c r="KRO36" s="116"/>
      <c r="KRP36" s="116"/>
      <c r="KRQ36" s="116"/>
      <c r="KRR36" s="116"/>
      <c r="KRS36" s="116"/>
      <c r="KRT36" s="116"/>
      <c r="KRU36" s="116"/>
      <c r="KRV36" s="116"/>
      <c r="KRW36" s="116"/>
      <c r="KRX36" s="116"/>
      <c r="KRY36" s="116"/>
      <c r="KRZ36" s="116"/>
      <c r="KSA36" s="116"/>
      <c r="KSB36" s="116"/>
      <c r="KSC36" s="116"/>
      <c r="KSD36" s="116"/>
      <c r="KSE36" s="116"/>
      <c r="KSF36" s="116"/>
      <c r="KSG36" s="116"/>
      <c r="KSH36" s="116"/>
      <c r="KSI36" s="116"/>
      <c r="KSJ36" s="116"/>
      <c r="KSK36" s="116"/>
      <c r="KSL36" s="116"/>
      <c r="KSM36" s="116"/>
      <c r="KSN36" s="116"/>
      <c r="KSO36" s="116"/>
      <c r="KSP36" s="116"/>
      <c r="KSQ36" s="116"/>
      <c r="KSR36" s="116"/>
      <c r="KSS36" s="116"/>
      <c r="KST36" s="116"/>
      <c r="KSU36" s="116"/>
      <c r="KSV36" s="116"/>
      <c r="KSW36" s="116"/>
      <c r="KSX36" s="116"/>
      <c r="KSY36" s="116"/>
      <c r="KSZ36" s="116"/>
      <c r="KTA36" s="116"/>
      <c r="KTB36" s="116"/>
      <c r="KTC36" s="116"/>
      <c r="KTD36" s="116"/>
      <c r="KTE36" s="116"/>
      <c r="KTF36" s="116"/>
      <c r="KTG36" s="116"/>
      <c r="KTH36" s="116"/>
      <c r="KTI36" s="116"/>
      <c r="KTJ36" s="116"/>
      <c r="KTK36" s="116"/>
      <c r="KTL36" s="116"/>
      <c r="KTM36" s="116"/>
      <c r="KTN36" s="116"/>
      <c r="KTO36" s="116"/>
      <c r="KTP36" s="116"/>
      <c r="KTQ36" s="116"/>
      <c r="KTR36" s="116"/>
      <c r="KTS36" s="116"/>
      <c r="KTT36" s="116"/>
      <c r="KTU36" s="116"/>
      <c r="KTV36" s="116"/>
      <c r="KTW36" s="116"/>
      <c r="KTX36" s="116"/>
      <c r="KTY36" s="116"/>
      <c r="KTZ36" s="116"/>
      <c r="KUA36" s="116"/>
      <c r="KUB36" s="116"/>
      <c r="KUC36" s="116"/>
      <c r="KUD36" s="116"/>
      <c r="KUE36" s="116"/>
      <c r="KUF36" s="116"/>
      <c r="KUG36" s="116"/>
      <c r="KUH36" s="116"/>
      <c r="KUI36" s="116"/>
      <c r="KUJ36" s="116"/>
      <c r="KUK36" s="116"/>
      <c r="KUL36" s="116"/>
      <c r="KUM36" s="116"/>
      <c r="KUN36" s="116"/>
      <c r="KUO36" s="116"/>
      <c r="KUP36" s="116"/>
      <c r="KUQ36" s="116"/>
      <c r="KUR36" s="116"/>
      <c r="KUS36" s="116"/>
      <c r="KUT36" s="116"/>
      <c r="KUU36" s="116"/>
      <c r="KUV36" s="116"/>
      <c r="KUW36" s="116"/>
      <c r="KUX36" s="116"/>
      <c r="KUY36" s="116"/>
      <c r="KUZ36" s="116"/>
      <c r="KVA36" s="116"/>
      <c r="KVB36" s="116"/>
      <c r="KVC36" s="116"/>
      <c r="KVD36" s="116"/>
      <c r="KVE36" s="116"/>
      <c r="KVF36" s="116"/>
      <c r="KVG36" s="116"/>
      <c r="KVH36" s="116"/>
      <c r="KVI36" s="116"/>
      <c r="KVJ36" s="116"/>
      <c r="KVK36" s="116"/>
      <c r="KVL36" s="116"/>
      <c r="KVM36" s="116"/>
      <c r="KVN36" s="116"/>
      <c r="KVO36" s="116"/>
      <c r="KVP36" s="116"/>
      <c r="KVQ36" s="116"/>
      <c r="KVR36" s="116"/>
      <c r="KVS36" s="116"/>
      <c r="KVT36" s="116"/>
      <c r="KVU36" s="116"/>
      <c r="KVV36" s="116"/>
      <c r="KVW36" s="116"/>
      <c r="KVX36" s="116"/>
      <c r="KVY36" s="116"/>
      <c r="KVZ36" s="116"/>
      <c r="KWA36" s="116"/>
      <c r="KWB36" s="116"/>
      <c r="KWC36" s="116"/>
      <c r="KWD36" s="116"/>
      <c r="KWE36" s="116"/>
      <c r="KWF36" s="116"/>
      <c r="KWG36" s="116"/>
      <c r="KWH36" s="116"/>
      <c r="KWI36" s="116"/>
      <c r="KWJ36" s="116"/>
      <c r="KWK36" s="116"/>
      <c r="KWL36" s="116"/>
      <c r="KWM36" s="116"/>
      <c r="KWN36" s="116"/>
      <c r="KWO36" s="116"/>
      <c r="KWP36" s="116"/>
      <c r="KWQ36" s="116"/>
      <c r="KWR36" s="116"/>
      <c r="KWS36" s="116"/>
      <c r="KWT36" s="116"/>
      <c r="KWU36" s="116"/>
      <c r="KWV36" s="116"/>
      <c r="KWW36" s="116"/>
      <c r="KWX36" s="116"/>
      <c r="KWY36" s="116"/>
      <c r="KWZ36" s="116"/>
      <c r="KXA36" s="116"/>
      <c r="KXB36" s="116"/>
      <c r="KXC36" s="116"/>
      <c r="KXD36" s="116"/>
      <c r="KXE36" s="116"/>
      <c r="KXF36" s="116"/>
      <c r="KXG36" s="116"/>
      <c r="KXH36" s="116"/>
      <c r="KXI36" s="116"/>
      <c r="KXJ36" s="116"/>
      <c r="KXK36" s="116"/>
      <c r="KXL36" s="116"/>
      <c r="KXM36" s="116"/>
      <c r="KXN36" s="116"/>
      <c r="KXO36" s="116"/>
      <c r="KXP36" s="116"/>
      <c r="KXQ36" s="116"/>
      <c r="KXR36" s="116"/>
      <c r="KXS36" s="116"/>
      <c r="KXT36" s="116"/>
      <c r="KXU36" s="116"/>
      <c r="KXV36" s="116"/>
      <c r="KXW36" s="116"/>
      <c r="KXX36" s="116"/>
      <c r="KXY36" s="116"/>
      <c r="KXZ36" s="116"/>
      <c r="KYA36" s="116"/>
      <c r="KYB36" s="116"/>
      <c r="KYC36" s="116"/>
      <c r="KYD36" s="116"/>
      <c r="KYE36" s="116"/>
      <c r="KYF36" s="116"/>
      <c r="KYG36" s="116"/>
      <c r="KYH36" s="116"/>
      <c r="KYI36" s="116"/>
      <c r="KYJ36" s="116"/>
      <c r="KYK36" s="116"/>
      <c r="KYL36" s="116"/>
      <c r="KYM36" s="116"/>
      <c r="KYN36" s="116"/>
      <c r="KYO36" s="116"/>
      <c r="KYP36" s="116"/>
      <c r="KYQ36" s="116"/>
      <c r="KYR36" s="116"/>
      <c r="KYS36" s="116"/>
      <c r="KYT36" s="116"/>
      <c r="KYU36" s="116"/>
      <c r="KYV36" s="116"/>
      <c r="KYW36" s="116"/>
      <c r="KYX36" s="116"/>
      <c r="KYY36" s="116"/>
      <c r="KYZ36" s="116"/>
      <c r="KZA36" s="116"/>
      <c r="KZB36" s="116"/>
      <c r="KZC36" s="116"/>
      <c r="KZD36" s="116"/>
      <c r="KZE36" s="116"/>
      <c r="KZF36" s="116"/>
      <c r="KZG36" s="116"/>
      <c r="KZH36" s="116"/>
      <c r="KZI36" s="116"/>
      <c r="KZJ36" s="116"/>
      <c r="KZK36" s="116"/>
      <c r="KZL36" s="116"/>
      <c r="KZM36" s="116"/>
      <c r="KZN36" s="116"/>
      <c r="KZO36" s="116"/>
      <c r="KZP36" s="116"/>
      <c r="KZQ36" s="116"/>
      <c r="KZR36" s="116"/>
      <c r="KZS36" s="116"/>
      <c r="KZT36" s="116"/>
      <c r="KZU36" s="116"/>
      <c r="KZV36" s="116"/>
      <c r="KZW36" s="116"/>
      <c r="KZX36" s="116"/>
      <c r="KZY36" s="116"/>
      <c r="KZZ36" s="116"/>
      <c r="LAA36" s="116"/>
      <c r="LAB36" s="116"/>
      <c r="LAC36" s="116"/>
      <c r="LAD36" s="116"/>
      <c r="LAE36" s="116"/>
      <c r="LAF36" s="116"/>
      <c r="LAG36" s="116"/>
      <c r="LAH36" s="116"/>
      <c r="LAI36" s="116"/>
      <c r="LAJ36" s="116"/>
      <c r="LAK36" s="116"/>
      <c r="LAL36" s="116"/>
      <c r="LAM36" s="116"/>
      <c r="LAN36" s="116"/>
      <c r="LAO36" s="116"/>
      <c r="LAP36" s="116"/>
      <c r="LAQ36" s="116"/>
      <c r="LAR36" s="116"/>
      <c r="LAS36" s="116"/>
      <c r="LAT36" s="116"/>
      <c r="LAU36" s="116"/>
      <c r="LAV36" s="116"/>
      <c r="LAW36" s="116"/>
      <c r="LAX36" s="116"/>
      <c r="LAY36" s="116"/>
      <c r="LAZ36" s="116"/>
      <c r="LBA36" s="116"/>
      <c r="LBB36" s="116"/>
      <c r="LBC36" s="116"/>
      <c r="LBD36" s="116"/>
      <c r="LBE36" s="116"/>
      <c r="LBF36" s="116"/>
      <c r="LBG36" s="116"/>
      <c r="LBH36" s="116"/>
      <c r="LBI36" s="116"/>
      <c r="LBJ36" s="116"/>
      <c r="LBK36" s="116"/>
      <c r="LBL36" s="116"/>
      <c r="LBM36" s="116"/>
      <c r="LBN36" s="116"/>
      <c r="LBO36" s="116"/>
      <c r="LBP36" s="116"/>
      <c r="LBQ36" s="116"/>
      <c r="LBR36" s="116"/>
      <c r="LBS36" s="116"/>
      <c r="LBT36" s="116"/>
      <c r="LBU36" s="116"/>
      <c r="LBV36" s="116"/>
      <c r="LBW36" s="116"/>
      <c r="LBX36" s="116"/>
      <c r="LBY36" s="116"/>
      <c r="LBZ36" s="116"/>
      <c r="LCA36" s="116"/>
      <c r="LCB36" s="116"/>
      <c r="LCC36" s="116"/>
      <c r="LCD36" s="116"/>
      <c r="LCE36" s="116"/>
      <c r="LCF36" s="116"/>
      <c r="LCG36" s="116"/>
      <c r="LCH36" s="116"/>
      <c r="LCI36" s="116"/>
      <c r="LCJ36" s="116"/>
      <c r="LCK36" s="116"/>
      <c r="LCL36" s="116"/>
      <c r="LCM36" s="116"/>
      <c r="LCN36" s="116"/>
      <c r="LCO36" s="116"/>
      <c r="LCP36" s="116"/>
      <c r="LCQ36" s="116"/>
      <c r="LCR36" s="116"/>
      <c r="LCS36" s="116"/>
      <c r="LCT36" s="116"/>
      <c r="LCU36" s="116"/>
      <c r="LCV36" s="116"/>
      <c r="LCW36" s="116"/>
      <c r="LCX36" s="116"/>
      <c r="LCY36" s="116"/>
      <c r="LCZ36" s="116"/>
      <c r="LDA36" s="116"/>
      <c r="LDB36" s="116"/>
      <c r="LDC36" s="116"/>
      <c r="LDD36" s="116"/>
      <c r="LDE36" s="116"/>
      <c r="LDF36" s="116"/>
      <c r="LDG36" s="116"/>
      <c r="LDH36" s="116"/>
      <c r="LDI36" s="116"/>
      <c r="LDJ36" s="116"/>
      <c r="LDK36" s="116"/>
      <c r="LDL36" s="116"/>
      <c r="LDM36" s="116"/>
      <c r="LDN36" s="116"/>
      <c r="LDO36" s="116"/>
      <c r="LDP36" s="116"/>
      <c r="LDQ36" s="116"/>
      <c r="LDR36" s="116"/>
      <c r="LDS36" s="116"/>
      <c r="LDT36" s="116"/>
      <c r="LDU36" s="116"/>
      <c r="LDV36" s="116"/>
      <c r="LDW36" s="116"/>
      <c r="LDX36" s="116"/>
      <c r="LDY36" s="116"/>
      <c r="LDZ36" s="116"/>
      <c r="LEA36" s="116"/>
      <c r="LEB36" s="116"/>
      <c r="LEC36" s="116"/>
      <c r="LED36" s="116"/>
      <c r="LEE36" s="116"/>
      <c r="LEF36" s="116"/>
      <c r="LEG36" s="116"/>
      <c r="LEH36" s="116"/>
      <c r="LEI36" s="116"/>
      <c r="LEJ36" s="116"/>
      <c r="LEK36" s="116"/>
      <c r="LEL36" s="116"/>
      <c r="LEM36" s="116"/>
      <c r="LEN36" s="116"/>
      <c r="LEO36" s="116"/>
      <c r="LEP36" s="116"/>
      <c r="LEQ36" s="116"/>
      <c r="LER36" s="116"/>
      <c r="LES36" s="116"/>
      <c r="LET36" s="116"/>
      <c r="LEU36" s="116"/>
      <c r="LEV36" s="116"/>
      <c r="LEW36" s="116"/>
      <c r="LEX36" s="116"/>
      <c r="LEY36" s="116"/>
      <c r="LEZ36" s="116"/>
      <c r="LFA36" s="116"/>
      <c r="LFB36" s="116"/>
      <c r="LFC36" s="116"/>
      <c r="LFD36" s="116"/>
      <c r="LFE36" s="116"/>
      <c r="LFF36" s="116"/>
      <c r="LFG36" s="116"/>
      <c r="LFH36" s="116"/>
      <c r="LFI36" s="116"/>
      <c r="LFJ36" s="116"/>
      <c r="LFK36" s="116"/>
      <c r="LFL36" s="116"/>
      <c r="LFM36" s="116"/>
      <c r="LFN36" s="116"/>
      <c r="LFO36" s="116"/>
      <c r="LFP36" s="116"/>
      <c r="LFQ36" s="116"/>
      <c r="LFR36" s="116"/>
      <c r="LFS36" s="116"/>
      <c r="LFT36" s="116"/>
      <c r="LFU36" s="116"/>
      <c r="LFV36" s="116"/>
      <c r="LFW36" s="116"/>
      <c r="LFX36" s="116"/>
      <c r="LFY36" s="116"/>
      <c r="LFZ36" s="116"/>
      <c r="LGA36" s="116"/>
      <c r="LGB36" s="116"/>
      <c r="LGC36" s="116"/>
      <c r="LGD36" s="116"/>
      <c r="LGE36" s="116"/>
      <c r="LGF36" s="116"/>
      <c r="LGG36" s="116"/>
      <c r="LGH36" s="116"/>
      <c r="LGI36" s="116"/>
      <c r="LGJ36" s="116"/>
      <c r="LGK36" s="116"/>
      <c r="LGL36" s="116"/>
      <c r="LGM36" s="116"/>
      <c r="LGN36" s="116"/>
      <c r="LGO36" s="116"/>
      <c r="LGP36" s="116"/>
      <c r="LGQ36" s="116"/>
      <c r="LGR36" s="116"/>
      <c r="LGS36" s="116"/>
      <c r="LGT36" s="116"/>
      <c r="LGU36" s="116"/>
      <c r="LGV36" s="116"/>
      <c r="LGW36" s="116"/>
      <c r="LGX36" s="116"/>
      <c r="LGY36" s="116"/>
      <c r="LGZ36" s="116"/>
      <c r="LHA36" s="116"/>
      <c r="LHB36" s="116"/>
      <c r="LHC36" s="116"/>
      <c r="LHD36" s="116"/>
      <c r="LHE36" s="116"/>
      <c r="LHF36" s="116"/>
      <c r="LHG36" s="116"/>
      <c r="LHH36" s="116"/>
      <c r="LHI36" s="116"/>
      <c r="LHJ36" s="116"/>
      <c r="LHK36" s="116"/>
      <c r="LHL36" s="116"/>
      <c r="LHM36" s="116"/>
      <c r="LHN36" s="116"/>
      <c r="LHO36" s="116"/>
      <c r="LHP36" s="116"/>
      <c r="LHQ36" s="116"/>
      <c r="LHR36" s="116"/>
      <c r="LHS36" s="116"/>
      <c r="LHT36" s="116"/>
      <c r="LHU36" s="116"/>
      <c r="LHV36" s="116"/>
      <c r="LHW36" s="116"/>
      <c r="LHX36" s="116"/>
      <c r="LHY36" s="116"/>
      <c r="LHZ36" s="116"/>
      <c r="LIA36" s="116"/>
      <c r="LIB36" s="116"/>
      <c r="LIC36" s="116"/>
      <c r="LID36" s="116"/>
      <c r="LIE36" s="116"/>
      <c r="LIF36" s="116"/>
      <c r="LIG36" s="116"/>
      <c r="LIH36" s="116"/>
      <c r="LII36" s="116"/>
      <c r="LIJ36" s="116"/>
      <c r="LIK36" s="116"/>
      <c r="LIL36" s="116"/>
      <c r="LIM36" s="116"/>
      <c r="LIN36" s="116"/>
      <c r="LIO36" s="116"/>
      <c r="LIP36" s="116"/>
      <c r="LIQ36" s="116"/>
      <c r="LIR36" s="116"/>
      <c r="LIS36" s="116"/>
      <c r="LIT36" s="116"/>
      <c r="LIU36" s="116"/>
      <c r="LIV36" s="116"/>
      <c r="LIW36" s="116"/>
      <c r="LIX36" s="116"/>
      <c r="LIY36" s="116"/>
      <c r="LIZ36" s="116"/>
      <c r="LJA36" s="116"/>
      <c r="LJB36" s="116"/>
      <c r="LJC36" s="116"/>
      <c r="LJD36" s="116"/>
      <c r="LJE36" s="116"/>
      <c r="LJF36" s="116"/>
      <c r="LJG36" s="116"/>
      <c r="LJH36" s="116"/>
      <c r="LJI36" s="116"/>
      <c r="LJJ36" s="116"/>
      <c r="LJK36" s="116"/>
      <c r="LJL36" s="116"/>
      <c r="LJM36" s="116"/>
      <c r="LJN36" s="116"/>
      <c r="LJO36" s="116"/>
      <c r="LJP36" s="116"/>
      <c r="LJQ36" s="116"/>
      <c r="LJR36" s="116"/>
      <c r="LJS36" s="116"/>
      <c r="LJT36" s="116"/>
      <c r="LJU36" s="116"/>
      <c r="LJV36" s="116"/>
      <c r="LJW36" s="116"/>
      <c r="LJX36" s="116"/>
      <c r="LJY36" s="116"/>
      <c r="LJZ36" s="116"/>
      <c r="LKA36" s="116"/>
      <c r="LKB36" s="116"/>
      <c r="LKC36" s="116"/>
      <c r="LKD36" s="116"/>
      <c r="LKE36" s="116"/>
      <c r="LKF36" s="116"/>
      <c r="LKG36" s="116"/>
      <c r="LKH36" s="116"/>
      <c r="LKI36" s="116"/>
      <c r="LKJ36" s="116"/>
      <c r="LKK36" s="116"/>
      <c r="LKL36" s="116"/>
      <c r="LKM36" s="116"/>
      <c r="LKN36" s="116"/>
      <c r="LKO36" s="116"/>
      <c r="LKP36" s="116"/>
      <c r="LKQ36" s="116"/>
      <c r="LKR36" s="116"/>
      <c r="LKS36" s="116"/>
      <c r="LKT36" s="116"/>
      <c r="LKU36" s="116"/>
      <c r="LKV36" s="116"/>
      <c r="LKW36" s="116"/>
      <c r="LKX36" s="116"/>
      <c r="LKY36" s="116"/>
      <c r="LKZ36" s="116"/>
      <c r="LLA36" s="116"/>
      <c r="LLB36" s="116"/>
      <c r="LLC36" s="116"/>
      <c r="LLD36" s="116"/>
      <c r="LLE36" s="116"/>
      <c r="LLF36" s="116"/>
      <c r="LLG36" s="116"/>
      <c r="LLH36" s="116"/>
      <c r="LLI36" s="116"/>
      <c r="LLJ36" s="116"/>
      <c r="LLK36" s="116"/>
      <c r="LLL36" s="116"/>
      <c r="LLM36" s="116"/>
      <c r="LLN36" s="116"/>
      <c r="LLO36" s="116"/>
      <c r="LLP36" s="116"/>
      <c r="LLQ36" s="116"/>
      <c r="LLR36" s="116"/>
      <c r="LLS36" s="116"/>
      <c r="LLT36" s="116"/>
      <c r="LLU36" s="116"/>
      <c r="LLV36" s="116"/>
      <c r="LLW36" s="116"/>
      <c r="LLX36" s="116"/>
      <c r="LLY36" s="116"/>
      <c r="LLZ36" s="116"/>
      <c r="LMA36" s="116"/>
      <c r="LMB36" s="116"/>
      <c r="LMC36" s="116"/>
      <c r="LMD36" s="116"/>
      <c r="LME36" s="116"/>
      <c r="LMF36" s="116"/>
      <c r="LMG36" s="116"/>
      <c r="LMH36" s="116"/>
      <c r="LMI36" s="116"/>
      <c r="LMJ36" s="116"/>
      <c r="LMK36" s="116"/>
      <c r="LML36" s="116"/>
      <c r="LMM36" s="116"/>
      <c r="LMN36" s="116"/>
      <c r="LMO36" s="116"/>
      <c r="LMP36" s="116"/>
      <c r="LMQ36" s="116"/>
      <c r="LMR36" s="116"/>
      <c r="LMS36" s="116"/>
      <c r="LMT36" s="116"/>
      <c r="LMU36" s="116"/>
      <c r="LMV36" s="116"/>
      <c r="LMW36" s="116"/>
      <c r="LMX36" s="116"/>
      <c r="LMY36" s="116"/>
      <c r="LMZ36" s="116"/>
      <c r="LNA36" s="116"/>
      <c r="LNB36" s="116"/>
      <c r="LNC36" s="116"/>
      <c r="LND36" s="116"/>
      <c r="LNE36" s="116"/>
      <c r="LNF36" s="116"/>
      <c r="LNG36" s="116"/>
      <c r="LNH36" s="116"/>
      <c r="LNI36" s="116"/>
      <c r="LNJ36" s="116"/>
      <c r="LNK36" s="116"/>
      <c r="LNL36" s="116"/>
      <c r="LNM36" s="116"/>
      <c r="LNN36" s="116"/>
      <c r="LNO36" s="116"/>
      <c r="LNP36" s="116"/>
      <c r="LNQ36" s="116"/>
      <c r="LNR36" s="116"/>
      <c r="LNS36" s="116"/>
      <c r="LNT36" s="116"/>
      <c r="LNU36" s="116"/>
      <c r="LNV36" s="116"/>
      <c r="LNW36" s="116"/>
      <c r="LNX36" s="116"/>
      <c r="LNY36" s="116"/>
      <c r="LNZ36" s="116"/>
      <c r="LOA36" s="116"/>
      <c r="LOB36" s="116"/>
      <c r="LOC36" s="116"/>
      <c r="LOD36" s="116"/>
      <c r="LOE36" s="116"/>
      <c r="LOF36" s="116"/>
      <c r="LOG36" s="116"/>
      <c r="LOH36" s="116"/>
      <c r="LOI36" s="116"/>
      <c r="LOJ36" s="116"/>
      <c r="LOK36" s="116"/>
      <c r="LOL36" s="116"/>
      <c r="LOM36" s="116"/>
      <c r="LON36" s="116"/>
      <c r="LOO36" s="116"/>
      <c r="LOP36" s="116"/>
      <c r="LOQ36" s="116"/>
      <c r="LOR36" s="116"/>
      <c r="LOS36" s="116"/>
      <c r="LOT36" s="116"/>
      <c r="LOU36" s="116"/>
      <c r="LOV36" s="116"/>
      <c r="LOW36" s="116"/>
      <c r="LOX36" s="116"/>
      <c r="LOY36" s="116"/>
      <c r="LOZ36" s="116"/>
      <c r="LPA36" s="116"/>
      <c r="LPB36" s="116"/>
      <c r="LPC36" s="116"/>
      <c r="LPD36" s="116"/>
      <c r="LPE36" s="116"/>
      <c r="LPF36" s="116"/>
      <c r="LPG36" s="116"/>
      <c r="LPH36" s="116"/>
      <c r="LPI36" s="116"/>
      <c r="LPJ36" s="116"/>
      <c r="LPK36" s="116"/>
      <c r="LPL36" s="116"/>
      <c r="LPM36" s="116"/>
      <c r="LPN36" s="116"/>
      <c r="LPO36" s="116"/>
      <c r="LPP36" s="116"/>
      <c r="LPQ36" s="116"/>
      <c r="LPR36" s="116"/>
      <c r="LPS36" s="116"/>
      <c r="LPT36" s="116"/>
      <c r="LPU36" s="116"/>
      <c r="LPV36" s="116"/>
      <c r="LPW36" s="116"/>
      <c r="LPX36" s="116"/>
      <c r="LPY36" s="116"/>
      <c r="LPZ36" s="116"/>
      <c r="LQA36" s="116"/>
      <c r="LQB36" s="116"/>
      <c r="LQC36" s="116"/>
      <c r="LQD36" s="116"/>
      <c r="LQE36" s="116"/>
      <c r="LQF36" s="116"/>
      <c r="LQG36" s="116"/>
      <c r="LQH36" s="116"/>
      <c r="LQI36" s="116"/>
      <c r="LQJ36" s="116"/>
      <c r="LQK36" s="116"/>
      <c r="LQL36" s="116"/>
      <c r="LQM36" s="116"/>
      <c r="LQN36" s="116"/>
      <c r="LQO36" s="116"/>
      <c r="LQP36" s="116"/>
      <c r="LQQ36" s="116"/>
      <c r="LQR36" s="116"/>
      <c r="LQS36" s="116"/>
      <c r="LQT36" s="116"/>
      <c r="LQU36" s="116"/>
      <c r="LQV36" s="116"/>
      <c r="LQW36" s="116"/>
      <c r="LQX36" s="116"/>
      <c r="LQY36" s="116"/>
      <c r="LQZ36" s="116"/>
      <c r="LRA36" s="116"/>
      <c r="LRB36" s="116"/>
      <c r="LRC36" s="116"/>
      <c r="LRD36" s="116"/>
      <c r="LRE36" s="116"/>
      <c r="LRF36" s="116"/>
      <c r="LRG36" s="116"/>
      <c r="LRH36" s="116"/>
      <c r="LRI36" s="116"/>
      <c r="LRJ36" s="116"/>
      <c r="LRK36" s="116"/>
      <c r="LRL36" s="116"/>
      <c r="LRM36" s="116"/>
      <c r="LRN36" s="116"/>
      <c r="LRO36" s="116"/>
      <c r="LRP36" s="116"/>
      <c r="LRQ36" s="116"/>
      <c r="LRR36" s="116"/>
      <c r="LRS36" s="116"/>
      <c r="LRT36" s="116"/>
      <c r="LRU36" s="116"/>
      <c r="LRV36" s="116"/>
      <c r="LRW36" s="116"/>
      <c r="LRX36" s="116"/>
      <c r="LRY36" s="116"/>
      <c r="LRZ36" s="116"/>
      <c r="LSA36" s="116"/>
      <c r="LSB36" s="116"/>
      <c r="LSC36" s="116"/>
      <c r="LSD36" s="116"/>
      <c r="LSE36" s="116"/>
      <c r="LSF36" s="116"/>
      <c r="LSG36" s="116"/>
      <c r="LSH36" s="116"/>
      <c r="LSI36" s="116"/>
      <c r="LSJ36" s="116"/>
      <c r="LSK36" s="116"/>
      <c r="LSL36" s="116"/>
      <c r="LSM36" s="116"/>
      <c r="LSN36" s="116"/>
      <c r="LSO36" s="116"/>
      <c r="LSP36" s="116"/>
      <c r="LSQ36" s="116"/>
      <c r="LSR36" s="116"/>
      <c r="LSS36" s="116"/>
      <c r="LST36" s="116"/>
      <c r="LSU36" s="116"/>
      <c r="LSV36" s="116"/>
      <c r="LSW36" s="116"/>
      <c r="LSX36" s="116"/>
      <c r="LSY36" s="116"/>
      <c r="LSZ36" s="116"/>
      <c r="LTA36" s="116"/>
      <c r="LTB36" s="116"/>
      <c r="LTC36" s="116"/>
      <c r="LTD36" s="116"/>
      <c r="LTE36" s="116"/>
      <c r="LTF36" s="116"/>
      <c r="LTG36" s="116"/>
      <c r="LTH36" s="116"/>
      <c r="LTI36" s="116"/>
      <c r="LTJ36" s="116"/>
      <c r="LTK36" s="116"/>
      <c r="LTL36" s="116"/>
      <c r="LTM36" s="116"/>
      <c r="LTN36" s="116"/>
      <c r="LTO36" s="116"/>
      <c r="LTP36" s="116"/>
      <c r="LTQ36" s="116"/>
      <c r="LTR36" s="116"/>
      <c r="LTS36" s="116"/>
      <c r="LTT36" s="116"/>
      <c r="LTU36" s="116"/>
      <c r="LTV36" s="116"/>
      <c r="LTW36" s="116"/>
      <c r="LTX36" s="116"/>
      <c r="LTY36" s="116"/>
      <c r="LTZ36" s="116"/>
      <c r="LUA36" s="116"/>
      <c r="LUB36" s="116"/>
      <c r="LUC36" s="116"/>
      <c r="LUD36" s="116"/>
      <c r="LUE36" s="116"/>
      <c r="LUF36" s="116"/>
      <c r="LUG36" s="116"/>
      <c r="LUH36" s="116"/>
      <c r="LUI36" s="116"/>
      <c r="LUJ36" s="116"/>
      <c r="LUK36" s="116"/>
      <c r="LUL36" s="116"/>
      <c r="LUM36" s="116"/>
      <c r="LUN36" s="116"/>
      <c r="LUO36" s="116"/>
      <c r="LUP36" s="116"/>
      <c r="LUQ36" s="116"/>
      <c r="LUR36" s="116"/>
      <c r="LUS36" s="116"/>
      <c r="LUT36" s="116"/>
      <c r="LUU36" s="116"/>
      <c r="LUV36" s="116"/>
      <c r="LUW36" s="116"/>
      <c r="LUX36" s="116"/>
      <c r="LUY36" s="116"/>
      <c r="LUZ36" s="116"/>
      <c r="LVA36" s="116"/>
      <c r="LVB36" s="116"/>
      <c r="LVC36" s="116"/>
      <c r="LVD36" s="116"/>
      <c r="LVE36" s="116"/>
      <c r="LVF36" s="116"/>
      <c r="LVG36" s="116"/>
      <c r="LVH36" s="116"/>
      <c r="LVI36" s="116"/>
      <c r="LVJ36" s="116"/>
      <c r="LVK36" s="116"/>
      <c r="LVL36" s="116"/>
      <c r="LVM36" s="116"/>
      <c r="LVN36" s="116"/>
      <c r="LVO36" s="116"/>
      <c r="LVP36" s="116"/>
      <c r="LVQ36" s="116"/>
      <c r="LVR36" s="116"/>
      <c r="LVS36" s="116"/>
      <c r="LVT36" s="116"/>
      <c r="LVU36" s="116"/>
      <c r="LVV36" s="116"/>
      <c r="LVW36" s="116"/>
      <c r="LVX36" s="116"/>
      <c r="LVY36" s="116"/>
      <c r="LVZ36" s="116"/>
      <c r="LWA36" s="116"/>
      <c r="LWB36" s="116"/>
      <c r="LWC36" s="116"/>
      <c r="LWD36" s="116"/>
      <c r="LWE36" s="116"/>
      <c r="LWF36" s="116"/>
      <c r="LWG36" s="116"/>
      <c r="LWH36" s="116"/>
      <c r="LWI36" s="116"/>
      <c r="LWJ36" s="116"/>
      <c r="LWK36" s="116"/>
      <c r="LWL36" s="116"/>
      <c r="LWM36" s="116"/>
      <c r="LWN36" s="116"/>
      <c r="LWO36" s="116"/>
      <c r="LWP36" s="116"/>
      <c r="LWQ36" s="116"/>
      <c r="LWR36" s="116"/>
      <c r="LWS36" s="116"/>
      <c r="LWT36" s="116"/>
      <c r="LWU36" s="116"/>
      <c r="LWV36" s="116"/>
      <c r="LWW36" s="116"/>
      <c r="LWX36" s="116"/>
      <c r="LWY36" s="116"/>
      <c r="LWZ36" s="116"/>
      <c r="LXA36" s="116"/>
      <c r="LXB36" s="116"/>
      <c r="LXC36" s="116"/>
      <c r="LXD36" s="116"/>
      <c r="LXE36" s="116"/>
      <c r="LXF36" s="116"/>
      <c r="LXG36" s="116"/>
      <c r="LXH36" s="116"/>
      <c r="LXI36" s="116"/>
      <c r="LXJ36" s="116"/>
      <c r="LXK36" s="116"/>
      <c r="LXL36" s="116"/>
      <c r="LXM36" s="116"/>
      <c r="LXN36" s="116"/>
      <c r="LXO36" s="116"/>
      <c r="LXP36" s="116"/>
      <c r="LXQ36" s="116"/>
      <c r="LXR36" s="116"/>
      <c r="LXS36" s="116"/>
      <c r="LXT36" s="116"/>
      <c r="LXU36" s="116"/>
      <c r="LXV36" s="116"/>
      <c r="LXW36" s="116"/>
      <c r="LXX36" s="116"/>
      <c r="LXY36" s="116"/>
      <c r="LXZ36" s="116"/>
      <c r="LYA36" s="116"/>
      <c r="LYB36" s="116"/>
      <c r="LYC36" s="116"/>
      <c r="LYD36" s="116"/>
      <c r="LYE36" s="116"/>
      <c r="LYF36" s="116"/>
      <c r="LYG36" s="116"/>
      <c r="LYH36" s="116"/>
      <c r="LYI36" s="116"/>
      <c r="LYJ36" s="116"/>
      <c r="LYK36" s="116"/>
      <c r="LYL36" s="116"/>
      <c r="LYM36" s="116"/>
      <c r="LYN36" s="116"/>
      <c r="LYO36" s="116"/>
      <c r="LYP36" s="116"/>
      <c r="LYQ36" s="116"/>
      <c r="LYR36" s="116"/>
      <c r="LYS36" s="116"/>
      <c r="LYT36" s="116"/>
      <c r="LYU36" s="116"/>
      <c r="LYV36" s="116"/>
      <c r="LYW36" s="116"/>
      <c r="LYX36" s="116"/>
      <c r="LYY36" s="116"/>
      <c r="LYZ36" s="116"/>
      <c r="LZA36" s="116"/>
      <c r="LZB36" s="116"/>
      <c r="LZC36" s="116"/>
      <c r="LZD36" s="116"/>
      <c r="LZE36" s="116"/>
      <c r="LZF36" s="116"/>
      <c r="LZG36" s="116"/>
      <c r="LZH36" s="116"/>
      <c r="LZI36" s="116"/>
      <c r="LZJ36" s="116"/>
      <c r="LZK36" s="116"/>
      <c r="LZL36" s="116"/>
      <c r="LZM36" s="116"/>
      <c r="LZN36" s="116"/>
      <c r="LZO36" s="116"/>
      <c r="LZP36" s="116"/>
      <c r="LZQ36" s="116"/>
      <c r="LZR36" s="116"/>
      <c r="LZS36" s="116"/>
      <c r="LZT36" s="116"/>
      <c r="LZU36" s="116"/>
      <c r="LZV36" s="116"/>
      <c r="LZW36" s="116"/>
      <c r="LZX36" s="116"/>
      <c r="LZY36" s="116"/>
      <c r="LZZ36" s="116"/>
      <c r="MAA36" s="116"/>
      <c r="MAB36" s="116"/>
      <c r="MAC36" s="116"/>
      <c r="MAD36" s="116"/>
      <c r="MAE36" s="116"/>
      <c r="MAF36" s="116"/>
      <c r="MAG36" s="116"/>
      <c r="MAH36" s="116"/>
      <c r="MAI36" s="116"/>
      <c r="MAJ36" s="116"/>
      <c r="MAK36" s="116"/>
      <c r="MAL36" s="116"/>
      <c r="MAM36" s="116"/>
      <c r="MAN36" s="116"/>
      <c r="MAO36" s="116"/>
      <c r="MAP36" s="116"/>
      <c r="MAQ36" s="116"/>
      <c r="MAR36" s="116"/>
      <c r="MAS36" s="116"/>
      <c r="MAT36" s="116"/>
      <c r="MAU36" s="116"/>
      <c r="MAV36" s="116"/>
      <c r="MAW36" s="116"/>
      <c r="MAX36" s="116"/>
      <c r="MAY36" s="116"/>
      <c r="MAZ36" s="116"/>
      <c r="MBA36" s="116"/>
      <c r="MBB36" s="116"/>
      <c r="MBC36" s="116"/>
      <c r="MBD36" s="116"/>
      <c r="MBE36" s="116"/>
      <c r="MBF36" s="116"/>
      <c r="MBG36" s="116"/>
      <c r="MBH36" s="116"/>
      <c r="MBI36" s="116"/>
      <c r="MBJ36" s="116"/>
      <c r="MBK36" s="116"/>
      <c r="MBL36" s="116"/>
      <c r="MBM36" s="116"/>
      <c r="MBN36" s="116"/>
      <c r="MBO36" s="116"/>
      <c r="MBP36" s="116"/>
      <c r="MBQ36" s="116"/>
      <c r="MBR36" s="116"/>
      <c r="MBS36" s="116"/>
      <c r="MBT36" s="116"/>
      <c r="MBU36" s="116"/>
      <c r="MBV36" s="116"/>
      <c r="MBW36" s="116"/>
      <c r="MBX36" s="116"/>
      <c r="MBY36" s="116"/>
      <c r="MBZ36" s="116"/>
      <c r="MCA36" s="116"/>
      <c r="MCB36" s="116"/>
      <c r="MCC36" s="116"/>
      <c r="MCD36" s="116"/>
      <c r="MCE36" s="116"/>
      <c r="MCF36" s="116"/>
      <c r="MCG36" s="116"/>
      <c r="MCH36" s="116"/>
      <c r="MCI36" s="116"/>
      <c r="MCJ36" s="116"/>
      <c r="MCK36" s="116"/>
      <c r="MCL36" s="116"/>
      <c r="MCM36" s="116"/>
      <c r="MCN36" s="116"/>
      <c r="MCO36" s="116"/>
      <c r="MCP36" s="116"/>
      <c r="MCQ36" s="116"/>
      <c r="MCR36" s="116"/>
      <c r="MCS36" s="116"/>
      <c r="MCT36" s="116"/>
      <c r="MCU36" s="116"/>
      <c r="MCV36" s="116"/>
      <c r="MCW36" s="116"/>
      <c r="MCX36" s="116"/>
      <c r="MCY36" s="116"/>
      <c r="MCZ36" s="116"/>
      <c r="MDA36" s="116"/>
      <c r="MDB36" s="116"/>
      <c r="MDC36" s="116"/>
      <c r="MDD36" s="116"/>
      <c r="MDE36" s="116"/>
      <c r="MDF36" s="116"/>
      <c r="MDG36" s="116"/>
      <c r="MDH36" s="116"/>
      <c r="MDI36" s="116"/>
      <c r="MDJ36" s="116"/>
      <c r="MDK36" s="116"/>
      <c r="MDL36" s="116"/>
      <c r="MDM36" s="116"/>
      <c r="MDN36" s="116"/>
      <c r="MDO36" s="116"/>
      <c r="MDP36" s="116"/>
      <c r="MDQ36" s="116"/>
      <c r="MDR36" s="116"/>
      <c r="MDS36" s="116"/>
      <c r="MDT36" s="116"/>
      <c r="MDU36" s="116"/>
      <c r="MDV36" s="116"/>
      <c r="MDW36" s="116"/>
      <c r="MDX36" s="116"/>
      <c r="MDY36" s="116"/>
      <c r="MDZ36" s="116"/>
      <c r="MEA36" s="116"/>
      <c r="MEB36" s="116"/>
      <c r="MEC36" s="116"/>
      <c r="MED36" s="116"/>
      <c r="MEE36" s="116"/>
      <c r="MEF36" s="116"/>
      <c r="MEG36" s="116"/>
      <c r="MEH36" s="116"/>
      <c r="MEI36" s="116"/>
      <c r="MEJ36" s="116"/>
      <c r="MEK36" s="116"/>
      <c r="MEL36" s="116"/>
      <c r="MEM36" s="116"/>
      <c r="MEN36" s="116"/>
      <c r="MEO36" s="116"/>
      <c r="MEP36" s="116"/>
      <c r="MEQ36" s="116"/>
      <c r="MER36" s="116"/>
      <c r="MES36" s="116"/>
      <c r="MET36" s="116"/>
      <c r="MEU36" s="116"/>
      <c r="MEV36" s="116"/>
      <c r="MEW36" s="116"/>
      <c r="MEX36" s="116"/>
      <c r="MEY36" s="116"/>
      <c r="MEZ36" s="116"/>
      <c r="MFA36" s="116"/>
      <c r="MFB36" s="116"/>
      <c r="MFC36" s="116"/>
      <c r="MFD36" s="116"/>
      <c r="MFE36" s="116"/>
      <c r="MFF36" s="116"/>
      <c r="MFG36" s="116"/>
      <c r="MFH36" s="116"/>
      <c r="MFI36" s="116"/>
      <c r="MFJ36" s="116"/>
      <c r="MFK36" s="116"/>
      <c r="MFL36" s="116"/>
      <c r="MFM36" s="116"/>
      <c r="MFN36" s="116"/>
      <c r="MFO36" s="116"/>
      <c r="MFP36" s="116"/>
      <c r="MFQ36" s="116"/>
      <c r="MFR36" s="116"/>
      <c r="MFS36" s="116"/>
      <c r="MFT36" s="116"/>
      <c r="MFU36" s="116"/>
      <c r="MFV36" s="116"/>
      <c r="MFW36" s="116"/>
      <c r="MFX36" s="116"/>
      <c r="MFY36" s="116"/>
      <c r="MFZ36" s="116"/>
      <c r="MGA36" s="116"/>
      <c r="MGB36" s="116"/>
      <c r="MGC36" s="116"/>
      <c r="MGD36" s="116"/>
      <c r="MGE36" s="116"/>
      <c r="MGF36" s="116"/>
      <c r="MGG36" s="116"/>
      <c r="MGH36" s="116"/>
      <c r="MGI36" s="116"/>
      <c r="MGJ36" s="116"/>
      <c r="MGK36" s="116"/>
      <c r="MGL36" s="116"/>
      <c r="MGM36" s="116"/>
      <c r="MGN36" s="116"/>
      <c r="MGO36" s="116"/>
      <c r="MGP36" s="116"/>
      <c r="MGQ36" s="116"/>
      <c r="MGR36" s="116"/>
      <c r="MGS36" s="116"/>
      <c r="MGT36" s="116"/>
      <c r="MGU36" s="116"/>
      <c r="MGV36" s="116"/>
      <c r="MGW36" s="116"/>
      <c r="MGX36" s="116"/>
      <c r="MGY36" s="116"/>
      <c r="MGZ36" s="116"/>
      <c r="MHA36" s="116"/>
      <c r="MHB36" s="116"/>
      <c r="MHC36" s="116"/>
      <c r="MHD36" s="116"/>
      <c r="MHE36" s="116"/>
      <c r="MHF36" s="116"/>
      <c r="MHG36" s="116"/>
      <c r="MHH36" s="116"/>
      <c r="MHI36" s="116"/>
      <c r="MHJ36" s="116"/>
      <c r="MHK36" s="116"/>
      <c r="MHL36" s="116"/>
      <c r="MHM36" s="116"/>
      <c r="MHN36" s="116"/>
      <c r="MHO36" s="116"/>
      <c r="MHP36" s="116"/>
      <c r="MHQ36" s="116"/>
      <c r="MHR36" s="116"/>
      <c r="MHS36" s="116"/>
      <c r="MHT36" s="116"/>
      <c r="MHU36" s="116"/>
      <c r="MHV36" s="116"/>
      <c r="MHW36" s="116"/>
      <c r="MHX36" s="116"/>
      <c r="MHY36" s="116"/>
      <c r="MHZ36" s="116"/>
      <c r="MIA36" s="116"/>
      <c r="MIB36" s="116"/>
      <c r="MIC36" s="116"/>
      <c r="MID36" s="116"/>
      <c r="MIE36" s="116"/>
      <c r="MIF36" s="116"/>
      <c r="MIG36" s="116"/>
      <c r="MIH36" s="116"/>
      <c r="MII36" s="116"/>
      <c r="MIJ36" s="116"/>
      <c r="MIK36" s="116"/>
      <c r="MIL36" s="116"/>
      <c r="MIM36" s="116"/>
      <c r="MIN36" s="116"/>
      <c r="MIO36" s="116"/>
      <c r="MIP36" s="116"/>
      <c r="MIQ36" s="116"/>
      <c r="MIR36" s="116"/>
      <c r="MIS36" s="116"/>
      <c r="MIT36" s="116"/>
      <c r="MIU36" s="116"/>
      <c r="MIV36" s="116"/>
      <c r="MIW36" s="116"/>
      <c r="MIX36" s="116"/>
      <c r="MIY36" s="116"/>
      <c r="MIZ36" s="116"/>
      <c r="MJA36" s="116"/>
      <c r="MJB36" s="116"/>
      <c r="MJC36" s="116"/>
      <c r="MJD36" s="116"/>
      <c r="MJE36" s="116"/>
      <c r="MJF36" s="116"/>
      <c r="MJG36" s="116"/>
      <c r="MJH36" s="116"/>
      <c r="MJI36" s="116"/>
      <c r="MJJ36" s="116"/>
      <c r="MJK36" s="116"/>
      <c r="MJL36" s="116"/>
      <c r="MJM36" s="116"/>
      <c r="MJN36" s="116"/>
      <c r="MJO36" s="116"/>
      <c r="MJP36" s="116"/>
      <c r="MJQ36" s="116"/>
      <c r="MJR36" s="116"/>
      <c r="MJS36" s="116"/>
      <c r="MJT36" s="116"/>
      <c r="MJU36" s="116"/>
      <c r="MJV36" s="116"/>
      <c r="MJW36" s="116"/>
      <c r="MJX36" s="116"/>
      <c r="MJY36" s="116"/>
      <c r="MJZ36" s="116"/>
      <c r="MKA36" s="116"/>
      <c r="MKB36" s="116"/>
      <c r="MKC36" s="116"/>
      <c r="MKD36" s="116"/>
      <c r="MKE36" s="116"/>
      <c r="MKF36" s="116"/>
      <c r="MKG36" s="116"/>
      <c r="MKH36" s="116"/>
      <c r="MKI36" s="116"/>
      <c r="MKJ36" s="116"/>
      <c r="MKK36" s="116"/>
      <c r="MKL36" s="116"/>
      <c r="MKM36" s="116"/>
      <c r="MKN36" s="116"/>
      <c r="MKO36" s="116"/>
      <c r="MKP36" s="116"/>
      <c r="MKQ36" s="116"/>
      <c r="MKR36" s="116"/>
      <c r="MKS36" s="116"/>
      <c r="MKT36" s="116"/>
      <c r="MKU36" s="116"/>
      <c r="MKV36" s="116"/>
      <c r="MKW36" s="116"/>
      <c r="MKX36" s="116"/>
      <c r="MKY36" s="116"/>
      <c r="MKZ36" s="116"/>
      <c r="MLA36" s="116"/>
      <c r="MLB36" s="116"/>
      <c r="MLC36" s="116"/>
      <c r="MLD36" s="116"/>
      <c r="MLE36" s="116"/>
      <c r="MLF36" s="116"/>
      <c r="MLG36" s="116"/>
      <c r="MLH36" s="116"/>
      <c r="MLI36" s="116"/>
      <c r="MLJ36" s="116"/>
      <c r="MLK36" s="116"/>
      <c r="MLL36" s="116"/>
      <c r="MLM36" s="116"/>
      <c r="MLN36" s="116"/>
      <c r="MLO36" s="116"/>
      <c r="MLP36" s="116"/>
      <c r="MLQ36" s="116"/>
      <c r="MLR36" s="116"/>
      <c r="MLS36" s="116"/>
      <c r="MLT36" s="116"/>
      <c r="MLU36" s="116"/>
      <c r="MLV36" s="116"/>
      <c r="MLW36" s="116"/>
      <c r="MLX36" s="116"/>
      <c r="MLY36" s="116"/>
      <c r="MLZ36" s="116"/>
      <c r="MMA36" s="116"/>
      <c r="MMB36" s="116"/>
      <c r="MMC36" s="116"/>
      <c r="MMD36" s="116"/>
      <c r="MME36" s="116"/>
      <c r="MMF36" s="116"/>
      <c r="MMG36" s="116"/>
      <c r="MMH36" s="116"/>
      <c r="MMI36" s="116"/>
      <c r="MMJ36" s="116"/>
      <c r="MMK36" s="116"/>
      <c r="MML36" s="116"/>
      <c r="MMM36" s="116"/>
      <c r="MMN36" s="116"/>
      <c r="MMO36" s="116"/>
      <c r="MMP36" s="116"/>
      <c r="MMQ36" s="116"/>
      <c r="MMR36" s="116"/>
      <c r="MMS36" s="116"/>
      <c r="MMT36" s="116"/>
      <c r="MMU36" s="116"/>
      <c r="MMV36" s="116"/>
      <c r="MMW36" s="116"/>
      <c r="MMX36" s="116"/>
      <c r="MMY36" s="116"/>
      <c r="MMZ36" s="116"/>
      <c r="MNA36" s="116"/>
      <c r="MNB36" s="116"/>
      <c r="MNC36" s="116"/>
      <c r="MND36" s="116"/>
      <c r="MNE36" s="116"/>
      <c r="MNF36" s="116"/>
      <c r="MNG36" s="116"/>
      <c r="MNH36" s="116"/>
      <c r="MNI36" s="116"/>
      <c r="MNJ36" s="116"/>
      <c r="MNK36" s="116"/>
      <c r="MNL36" s="116"/>
      <c r="MNM36" s="116"/>
      <c r="MNN36" s="116"/>
      <c r="MNO36" s="116"/>
      <c r="MNP36" s="116"/>
      <c r="MNQ36" s="116"/>
      <c r="MNR36" s="116"/>
      <c r="MNS36" s="116"/>
      <c r="MNT36" s="116"/>
      <c r="MNU36" s="116"/>
      <c r="MNV36" s="116"/>
      <c r="MNW36" s="116"/>
      <c r="MNX36" s="116"/>
      <c r="MNY36" s="116"/>
      <c r="MNZ36" s="116"/>
      <c r="MOA36" s="116"/>
      <c r="MOB36" s="116"/>
      <c r="MOC36" s="116"/>
      <c r="MOD36" s="116"/>
      <c r="MOE36" s="116"/>
      <c r="MOF36" s="116"/>
      <c r="MOG36" s="116"/>
      <c r="MOH36" s="116"/>
      <c r="MOI36" s="116"/>
      <c r="MOJ36" s="116"/>
      <c r="MOK36" s="116"/>
      <c r="MOL36" s="116"/>
      <c r="MOM36" s="116"/>
      <c r="MON36" s="116"/>
      <c r="MOO36" s="116"/>
      <c r="MOP36" s="116"/>
      <c r="MOQ36" s="116"/>
      <c r="MOR36" s="116"/>
      <c r="MOS36" s="116"/>
      <c r="MOT36" s="116"/>
      <c r="MOU36" s="116"/>
      <c r="MOV36" s="116"/>
      <c r="MOW36" s="116"/>
      <c r="MOX36" s="116"/>
      <c r="MOY36" s="116"/>
      <c r="MOZ36" s="116"/>
      <c r="MPA36" s="116"/>
      <c r="MPB36" s="116"/>
      <c r="MPC36" s="116"/>
      <c r="MPD36" s="116"/>
      <c r="MPE36" s="116"/>
      <c r="MPF36" s="116"/>
      <c r="MPG36" s="116"/>
      <c r="MPH36" s="116"/>
      <c r="MPI36" s="116"/>
      <c r="MPJ36" s="116"/>
      <c r="MPK36" s="116"/>
      <c r="MPL36" s="116"/>
      <c r="MPM36" s="116"/>
      <c r="MPN36" s="116"/>
      <c r="MPO36" s="116"/>
      <c r="MPP36" s="116"/>
      <c r="MPQ36" s="116"/>
      <c r="MPR36" s="116"/>
      <c r="MPS36" s="116"/>
      <c r="MPT36" s="116"/>
      <c r="MPU36" s="116"/>
      <c r="MPV36" s="116"/>
      <c r="MPW36" s="116"/>
      <c r="MPX36" s="116"/>
      <c r="MPY36" s="116"/>
      <c r="MPZ36" s="116"/>
      <c r="MQA36" s="116"/>
      <c r="MQB36" s="116"/>
      <c r="MQC36" s="116"/>
      <c r="MQD36" s="116"/>
      <c r="MQE36" s="116"/>
      <c r="MQF36" s="116"/>
      <c r="MQG36" s="116"/>
      <c r="MQH36" s="116"/>
      <c r="MQI36" s="116"/>
      <c r="MQJ36" s="116"/>
      <c r="MQK36" s="116"/>
      <c r="MQL36" s="116"/>
      <c r="MQM36" s="116"/>
      <c r="MQN36" s="116"/>
      <c r="MQO36" s="116"/>
      <c r="MQP36" s="116"/>
      <c r="MQQ36" s="116"/>
      <c r="MQR36" s="116"/>
      <c r="MQS36" s="116"/>
      <c r="MQT36" s="116"/>
      <c r="MQU36" s="116"/>
      <c r="MQV36" s="116"/>
      <c r="MQW36" s="116"/>
      <c r="MQX36" s="116"/>
      <c r="MQY36" s="116"/>
      <c r="MQZ36" s="116"/>
      <c r="MRA36" s="116"/>
      <c r="MRB36" s="116"/>
      <c r="MRC36" s="116"/>
      <c r="MRD36" s="116"/>
      <c r="MRE36" s="116"/>
      <c r="MRF36" s="116"/>
      <c r="MRG36" s="116"/>
      <c r="MRH36" s="116"/>
      <c r="MRI36" s="116"/>
      <c r="MRJ36" s="116"/>
      <c r="MRK36" s="116"/>
      <c r="MRL36" s="116"/>
      <c r="MRM36" s="116"/>
      <c r="MRN36" s="116"/>
      <c r="MRO36" s="116"/>
      <c r="MRP36" s="116"/>
      <c r="MRQ36" s="116"/>
      <c r="MRR36" s="116"/>
      <c r="MRS36" s="116"/>
      <c r="MRT36" s="116"/>
      <c r="MRU36" s="116"/>
      <c r="MRV36" s="116"/>
      <c r="MRW36" s="116"/>
      <c r="MRX36" s="116"/>
      <c r="MRY36" s="116"/>
      <c r="MRZ36" s="116"/>
      <c r="MSA36" s="116"/>
      <c r="MSB36" s="116"/>
      <c r="MSC36" s="116"/>
      <c r="MSD36" s="116"/>
      <c r="MSE36" s="116"/>
      <c r="MSF36" s="116"/>
      <c r="MSG36" s="116"/>
      <c r="MSH36" s="116"/>
      <c r="MSI36" s="116"/>
      <c r="MSJ36" s="116"/>
      <c r="MSK36" s="116"/>
      <c r="MSL36" s="116"/>
      <c r="MSM36" s="116"/>
      <c r="MSN36" s="116"/>
      <c r="MSO36" s="116"/>
      <c r="MSP36" s="116"/>
      <c r="MSQ36" s="116"/>
      <c r="MSR36" s="116"/>
      <c r="MSS36" s="116"/>
      <c r="MST36" s="116"/>
      <c r="MSU36" s="116"/>
      <c r="MSV36" s="116"/>
      <c r="MSW36" s="116"/>
      <c r="MSX36" s="116"/>
      <c r="MSY36" s="116"/>
      <c r="MSZ36" s="116"/>
      <c r="MTA36" s="116"/>
      <c r="MTB36" s="116"/>
      <c r="MTC36" s="116"/>
      <c r="MTD36" s="116"/>
      <c r="MTE36" s="116"/>
      <c r="MTF36" s="116"/>
      <c r="MTG36" s="116"/>
      <c r="MTH36" s="116"/>
      <c r="MTI36" s="116"/>
      <c r="MTJ36" s="116"/>
      <c r="MTK36" s="116"/>
      <c r="MTL36" s="116"/>
      <c r="MTM36" s="116"/>
      <c r="MTN36" s="116"/>
      <c r="MTO36" s="116"/>
      <c r="MTP36" s="116"/>
      <c r="MTQ36" s="116"/>
      <c r="MTR36" s="116"/>
      <c r="MTS36" s="116"/>
      <c r="MTT36" s="116"/>
      <c r="MTU36" s="116"/>
      <c r="MTV36" s="116"/>
      <c r="MTW36" s="116"/>
      <c r="MTX36" s="116"/>
      <c r="MTY36" s="116"/>
      <c r="MTZ36" s="116"/>
      <c r="MUA36" s="116"/>
      <c r="MUB36" s="116"/>
      <c r="MUC36" s="116"/>
      <c r="MUD36" s="116"/>
      <c r="MUE36" s="116"/>
      <c r="MUF36" s="116"/>
      <c r="MUG36" s="116"/>
      <c r="MUH36" s="116"/>
      <c r="MUI36" s="116"/>
      <c r="MUJ36" s="116"/>
      <c r="MUK36" s="116"/>
      <c r="MUL36" s="116"/>
      <c r="MUM36" s="116"/>
      <c r="MUN36" s="116"/>
      <c r="MUO36" s="116"/>
      <c r="MUP36" s="116"/>
      <c r="MUQ36" s="116"/>
      <c r="MUR36" s="116"/>
      <c r="MUS36" s="116"/>
      <c r="MUT36" s="116"/>
      <c r="MUU36" s="116"/>
      <c r="MUV36" s="116"/>
      <c r="MUW36" s="116"/>
      <c r="MUX36" s="116"/>
      <c r="MUY36" s="116"/>
      <c r="MUZ36" s="116"/>
      <c r="MVA36" s="116"/>
      <c r="MVB36" s="116"/>
      <c r="MVC36" s="116"/>
      <c r="MVD36" s="116"/>
      <c r="MVE36" s="116"/>
      <c r="MVF36" s="116"/>
      <c r="MVG36" s="116"/>
      <c r="MVH36" s="116"/>
      <c r="MVI36" s="116"/>
      <c r="MVJ36" s="116"/>
      <c r="MVK36" s="116"/>
      <c r="MVL36" s="116"/>
      <c r="MVM36" s="116"/>
      <c r="MVN36" s="116"/>
      <c r="MVO36" s="116"/>
      <c r="MVP36" s="116"/>
      <c r="MVQ36" s="116"/>
      <c r="MVR36" s="116"/>
      <c r="MVS36" s="116"/>
      <c r="MVT36" s="116"/>
      <c r="MVU36" s="116"/>
      <c r="MVV36" s="116"/>
      <c r="MVW36" s="116"/>
      <c r="MVX36" s="116"/>
      <c r="MVY36" s="116"/>
      <c r="MVZ36" s="116"/>
      <c r="MWA36" s="116"/>
      <c r="MWB36" s="116"/>
      <c r="MWC36" s="116"/>
      <c r="MWD36" s="116"/>
      <c r="MWE36" s="116"/>
      <c r="MWF36" s="116"/>
      <c r="MWG36" s="116"/>
      <c r="MWH36" s="116"/>
      <c r="MWI36" s="116"/>
      <c r="MWJ36" s="116"/>
      <c r="MWK36" s="116"/>
      <c r="MWL36" s="116"/>
      <c r="MWM36" s="116"/>
      <c r="MWN36" s="116"/>
      <c r="MWO36" s="116"/>
      <c r="MWP36" s="116"/>
      <c r="MWQ36" s="116"/>
      <c r="MWR36" s="116"/>
      <c r="MWS36" s="116"/>
      <c r="MWT36" s="116"/>
      <c r="MWU36" s="116"/>
      <c r="MWV36" s="116"/>
      <c r="MWW36" s="116"/>
      <c r="MWX36" s="116"/>
      <c r="MWY36" s="116"/>
      <c r="MWZ36" s="116"/>
      <c r="MXA36" s="116"/>
      <c r="MXB36" s="116"/>
      <c r="MXC36" s="116"/>
      <c r="MXD36" s="116"/>
      <c r="MXE36" s="116"/>
      <c r="MXF36" s="116"/>
      <c r="MXG36" s="116"/>
      <c r="MXH36" s="116"/>
      <c r="MXI36" s="116"/>
      <c r="MXJ36" s="116"/>
      <c r="MXK36" s="116"/>
      <c r="MXL36" s="116"/>
      <c r="MXM36" s="116"/>
      <c r="MXN36" s="116"/>
      <c r="MXO36" s="116"/>
      <c r="MXP36" s="116"/>
      <c r="MXQ36" s="116"/>
      <c r="MXR36" s="116"/>
      <c r="MXS36" s="116"/>
      <c r="MXT36" s="116"/>
      <c r="MXU36" s="116"/>
      <c r="MXV36" s="116"/>
      <c r="MXW36" s="116"/>
      <c r="MXX36" s="116"/>
      <c r="MXY36" s="116"/>
      <c r="MXZ36" s="116"/>
      <c r="MYA36" s="116"/>
      <c r="MYB36" s="116"/>
      <c r="MYC36" s="116"/>
      <c r="MYD36" s="116"/>
      <c r="MYE36" s="116"/>
      <c r="MYF36" s="116"/>
      <c r="MYG36" s="116"/>
      <c r="MYH36" s="116"/>
      <c r="MYI36" s="116"/>
      <c r="MYJ36" s="116"/>
      <c r="MYK36" s="116"/>
      <c r="MYL36" s="116"/>
      <c r="MYM36" s="116"/>
      <c r="MYN36" s="116"/>
      <c r="MYO36" s="116"/>
      <c r="MYP36" s="116"/>
      <c r="MYQ36" s="116"/>
      <c r="MYR36" s="116"/>
      <c r="MYS36" s="116"/>
      <c r="MYT36" s="116"/>
      <c r="MYU36" s="116"/>
      <c r="MYV36" s="116"/>
      <c r="MYW36" s="116"/>
      <c r="MYX36" s="116"/>
      <c r="MYY36" s="116"/>
      <c r="MYZ36" s="116"/>
      <c r="MZA36" s="116"/>
      <c r="MZB36" s="116"/>
      <c r="MZC36" s="116"/>
      <c r="MZD36" s="116"/>
      <c r="MZE36" s="116"/>
      <c r="MZF36" s="116"/>
      <c r="MZG36" s="116"/>
      <c r="MZH36" s="116"/>
      <c r="MZI36" s="116"/>
      <c r="MZJ36" s="116"/>
      <c r="MZK36" s="116"/>
      <c r="MZL36" s="116"/>
      <c r="MZM36" s="116"/>
      <c r="MZN36" s="116"/>
      <c r="MZO36" s="116"/>
      <c r="MZP36" s="116"/>
      <c r="MZQ36" s="116"/>
      <c r="MZR36" s="116"/>
      <c r="MZS36" s="116"/>
      <c r="MZT36" s="116"/>
      <c r="MZU36" s="116"/>
      <c r="MZV36" s="116"/>
      <c r="MZW36" s="116"/>
      <c r="MZX36" s="116"/>
      <c r="MZY36" s="116"/>
      <c r="MZZ36" s="116"/>
      <c r="NAA36" s="116"/>
      <c r="NAB36" s="116"/>
      <c r="NAC36" s="116"/>
      <c r="NAD36" s="116"/>
      <c r="NAE36" s="116"/>
      <c r="NAF36" s="116"/>
      <c r="NAG36" s="116"/>
      <c r="NAH36" s="116"/>
      <c r="NAI36" s="116"/>
      <c r="NAJ36" s="116"/>
      <c r="NAK36" s="116"/>
      <c r="NAL36" s="116"/>
      <c r="NAM36" s="116"/>
      <c r="NAN36" s="116"/>
      <c r="NAO36" s="116"/>
      <c r="NAP36" s="116"/>
      <c r="NAQ36" s="116"/>
      <c r="NAR36" s="116"/>
      <c r="NAS36" s="116"/>
      <c r="NAT36" s="116"/>
      <c r="NAU36" s="116"/>
      <c r="NAV36" s="116"/>
      <c r="NAW36" s="116"/>
      <c r="NAX36" s="116"/>
      <c r="NAY36" s="116"/>
      <c r="NAZ36" s="116"/>
      <c r="NBA36" s="116"/>
      <c r="NBB36" s="116"/>
      <c r="NBC36" s="116"/>
      <c r="NBD36" s="116"/>
      <c r="NBE36" s="116"/>
      <c r="NBF36" s="116"/>
      <c r="NBG36" s="116"/>
      <c r="NBH36" s="116"/>
      <c r="NBI36" s="116"/>
      <c r="NBJ36" s="116"/>
      <c r="NBK36" s="116"/>
      <c r="NBL36" s="116"/>
      <c r="NBM36" s="116"/>
      <c r="NBN36" s="116"/>
      <c r="NBO36" s="116"/>
      <c r="NBP36" s="116"/>
      <c r="NBQ36" s="116"/>
      <c r="NBR36" s="116"/>
      <c r="NBS36" s="116"/>
      <c r="NBT36" s="116"/>
      <c r="NBU36" s="116"/>
      <c r="NBV36" s="116"/>
      <c r="NBW36" s="116"/>
      <c r="NBX36" s="116"/>
      <c r="NBY36" s="116"/>
      <c r="NBZ36" s="116"/>
      <c r="NCA36" s="116"/>
      <c r="NCB36" s="116"/>
      <c r="NCC36" s="116"/>
      <c r="NCD36" s="116"/>
      <c r="NCE36" s="116"/>
      <c r="NCF36" s="116"/>
      <c r="NCG36" s="116"/>
      <c r="NCH36" s="116"/>
      <c r="NCI36" s="116"/>
      <c r="NCJ36" s="116"/>
      <c r="NCK36" s="116"/>
      <c r="NCL36" s="116"/>
      <c r="NCM36" s="116"/>
      <c r="NCN36" s="116"/>
      <c r="NCO36" s="116"/>
      <c r="NCP36" s="116"/>
      <c r="NCQ36" s="116"/>
      <c r="NCR36" s="116"/>
      <c r="NCS36" s="116"/>
      <c r="NCT36" s="116"/>
      <c r="NCU36" s="116"/>
      <c r="NCV36" s="116"/>
      <c r="NCW36" s="116"/>
      <c r="NCX36" s="116"/>
      <c r="NCY36" s="116"/>
      <c r="NCZ36" s="116"/>
      <c r="NDA36" s="116"/>
      <c r="NDB36" s="116"/>
      <c r="NDC36" s="116"/>
      <c r="NDD36" s="116"/>
      <c r="NDE36" s="116"/>
      <c r="NDF36" s="116"/>
      <c r="NDG36" s="116"/>
      <c r="NDH36" s="116"/>
      <c r="NDI36" s="116"/>
      <c r="NDJ36" s="116"/>
      <c r="NDK36" s="116"/>
      <c r="NDL36" s="116"/>
      <c r="NDM36" s="116"/>
      <c r="NDN36" s="116"/>
      <c r="NDO36" s="116"/>
      <c r="NDP36" s="116"/>
      <c r="NDQ36" s="116"/>
      <c r="NDR36" s="116"/>
      <c r="NDS36" s="116"/>
      <c r="NDT36" s="116"/>
      <c r="NDU36" s="116"/>
      <c r="NDV36" s="116"/>
      <c r="NDW36" s="116"/>
      <c r="NDX36" s="116"/>
      <c r="NDY36" s="116"/>
      <c r="NDZ36" s="116"/>
      <c r="NEA36" s="116"/>
      <c r="NEB36" s="116"/>
      <c r="NEC36" s="116"/>
      <c r="NED36" s="116"/>
      <c r="NEE36" s="116"/>
      <c r="NEF36" s="116"/>
      <c r="NEG36" s="116"/>
      <c r="NEH36" s="116"/>
      <c r="NEI36" s="116"/>
      <c r="NEJ36" s="116"/>
      <c r="NEK36" s="116"/>
      <c r="NEL36" s="116"/>
      <c r="NEM36" s="116"/>
      <c r="NEN36" s="116"/>
      <c r="NEO36" s="116"/>
      <c r="NEP36" s="116"/>
      <c r="NEQ36" s="116"/>
      <c r="NER36" s="116"/>
      <c r="NES36" s="116"/>
      <c r="NET36" s="116"/>
      <c r="NEU36" s="116"/>
      <c r="NEV36" s="116"/>
      <c r="NEW36" s="116"/>
      <c r="NEX36" s="116"/>
      <c r="NEY36" s="116"/>
      <c r="NEZ36" s="116"/>
      <c r="NFA36" s="116"/>
      <c r="NFB36" s="116"/>
      <c r="NFC36" s="116"/>
      <c r="NFD36" s="116"/>
      <c r="NFE36" s="116"/>
      <c r="NFF36" s="116"/>
      <c r="NFG36" s="116"/>
      <c r="NFH36" s="116"/>
      <c r="NFI36" s="116"/>
      <c r="NFJ36" s="116"/>
      <c r="NFK36" s="116"/>
      <c r="NFL36" s="116"/>
      <c r="NFM36" s="116"/>
      <c r="NFN36" s="116"/>
      <c r="NFO36" s="116"/>
      <c r="NFP36" s="116"/>
      <c r="NFQ36" s="116"/>
      <c r="NFR36" s="116"/>
      <c r="NFS36" s="116"/>
      <c r="NFT36" s="116"/>
      <c r="NFU36" s="116"/>
      <c r="NFV36" s="116"/>
      <c r="NFW36" s="116"/>
      <c r="NFX36" s="116"/>
      <c r="NFY36" s="116"/>
      <c r="NFZ36" s="116"/>
      <c r="NGA36" s="116"/>
      <c r="NGB36" s="116"/>
      <c r="NGC36" s="116"/>
      <c r="NGD36" s="116"/>
      <c r="NGE36" s="116"/>
      <c r="NGF36" s="116"/>
      <c r="NGG36" s="116"/>
      <c r="NGH36" s="116"/>
      <c r="NGI36" s="116"/>
      <c r="NGJ36" s="116"/>
      <c r="NGK36" s="116"/>
      <c r="NGL36" s="116"/>
      <c r="NGM36" s="116"/>
      <c r="NGN36" s="116"/>
      <c r="NGO36" s="116"/>
      <c r="NGP36" s="116"/>
      <c r="NGQ36" s="116"/>
      <c r="NGR36" s="116"/>
      <c r="NGS36" s="116"/>
      <c r="NGT36" s="116"/>
      <c r="NGU36" s="116"/>
      <c r="NGV36" s="116"/>
      <c r="NGW36" s="116"/>
      <c r="NGX36" s="116"/>
      <c r="NGY36" s="116"/>
      <c r="NGZ36" s="116"/>
      <c r="NHA36" s="116"/>
      <c r="NHB36" s="116"/>
      <c r="NHC36" s="116"/>
      <c r="NHD36" s="116"/>
      <c r="NHE36" s="116"/>
      <c r="NHF36" s="116"/>
      <c r="NHG36" s="116"/>
      <c r="NHH36" s="116"/>
      <c r="NHI36" s="116"/>
      <c r="NHJ36" s="116"/>
      <c r="NHK36" s="116"/>
      <c r="NHL36" s="116"/>
      <c r="NHM36" s="116"/>
      <c r="NHN36" s="116"/>
      <c r="NHO36" s="116"/>
      <c r="NHP36" s="116"/>
      <c r="NHQ36" s="116"/>
      <c r="NHR36" s="116"/>
      <c r="NHS36" s="116"/>
      <c r="NHT36" s="116"/>
      <c r="NHU36" s="116"/>
      <c r="NHV36" s="116"/>
      <c r="NHW36" s="116"/>
      <c r="NHX36" s="116"/>
      <c r="NHY36" s="116"/>
      <c r="NHZ36" s="116"/>
      <c r="NIA36" s="116"/>
      <c r="NIB36" s="116"/>
      <c r="NIC36" s="116"/>
      <c r="NID36" s="116"/>
      <c r="NIE36" s="116"/>
      <c r="NIF36" s="116"/>
      <c r="NIG36" s="116"/>
      <c r="NIH36" s="116"/>
      <c r="NII36" s="116"/>
      <c r="NIJ36" s="116"/>
      <c r="NIK36" s="116"/>
      <c r="NIL36" s="116"/>
      <c r="NIM36" s="116"/>
      <c r="NIN36" s="116"/>
      <c r="NIO36" s="116"/>
      <c r="NIP36" s="116"/>
      <c r="NIQ36" s="116"/>
      <c r="NIR36" s="116"/>
      <c r="NIS36" s="116"/>
      <c r="NIT36" s="116"/>
      <c r="NIU36" s="116"/>
      <c r="NIV36" s="116"/>
      <c r="NIW36" s="116"/>
      <c r="NIX36" s="116"/>
      <c r="NIY36" s="116"/>
      <c r="NIZ36" s="116"/>
      <c r="NJA36" s="116"/>
      <c r="NJB36" s="116"/>
      <c r="NJC36" s="116"/>
      <c r="NJD36" s="116"/>
      <c r="NJE36" s="116"/>
      <c r="NJF36" s="116"/>
      <c r="NJG36" s="116"/>
      <c r="NJH36" s="116"/>
      <c r="NJI36" s="116"/>
      <c r="NJJ36" s="116"/>
      <c r="NJK36" s="116"/>
      <c r="NJL36" s="116"/>
      <c r="NJM36" s="116"/>
      <c r="NJN36" s="116"/>
      <c r="NJO36" s="116"/>
      <c r="NJP36" s="116"/>
      <c r="NJQ36" s="116"/>
      <c r="NJR36" s="116"/>
      <c r="NJS36" s="116"/>
      <c r="NJT36" s="116"/>
      <c r="NJU36" s="116"/>
      <c r="NJV36" s="116"/>
      <c r="NJW36" s="116"/>
      <c r="NJX36" s="116"/>
      <c r="NJY36" s="116"/>
      <c r="NJZ36" s="116"/>
      <c r="NKA36" s="116"/>
      <c r="NKB36" s="116"/>
      <c r="NKC36" s="116"/>
      <c r="NKD36" s="116"/>
      <c r="NKE36" s="116"/>
      <c r="NKF36" s="116"/>
      <c r="NKG36" s="116"/>
      <c r="NKH36" s="116"/>
      <c r="NKI36" s="116"/>
      <c r="NKJ36" s="116"/>
      <c r="NKK36" s="116"/>
      <c r="NKL36" s="116"/>
      <c r="NKM36" s="116"/>
      <c r="NKN36" s="116"/>
      <c r="NKO36" s="116"/>
      <c r="NKP36" s="116"/>
      <c r="NKQ36" s="116"/>
      <c r="NKR36" s="116"/>
      <c r="NKS36" s="116"/>
      <c r="NKT36" s="116"/>
      <c r="NKU36" s="116"/>
      <c r="NKV36" s="116"/>
      <c r="NKW36" s="116"/>
      <c r="NKX36" s="116"/>
      <c r="NKY36" s="116"/>
      <c r="NKZ36" s="116"/>
      <c r="NLA36" s="116"/>
      <c r="NLB36" s="116"/>
      <c r="NLC36" s="116"/>
      <c r="NLD36" s="116"/>
      <c r="NLE36" s="116"/>
      <c r="NLF36" s="116"/>
      <c r="NLG36" s="116"/>
      <c r="NLH36" s="116"/>
      <c r="NLI36" s="116"/>
      <c r="NLJ36" s="116"/>
      <c r="NLK36" s="116"/>
      <c r="NLL36" s="116"/>
      <c r="NLM36" s="116"/>
      <c r="NLN36" s="116"/>
      <c r="NLO36" s="116"/>
      <c r="NLP36" s="116"/>
      <c r="NLQ36" s="116"/>
      <c r="NLR36" s="116"/>
      <c r="NLS36" s="116"/>
      <c r="NLT36" s="116"/>
      <c r="NLU36" s="116"/>
      <c r="NLV36" s="116"/>
      <c r="NLW36" s="116"/>
      <c r="NLX36" s="116"/>
      <c r="NLY36" s="116"/>
      <c r="NLZ36" s="116"/>
      <c r="NMA36" s="116"/>
      <c r="NMB36" s="116"/>
      <c r="NMC36" s="116"/>
      <c r="NMD36" s="116"/>
      <c r="NME36" s="116"/>
      <c r="NMF36" s="116"/>
      <c r="NMG36" s="116"/>
      <c r="NMH36" s="116"/>
      <c r="NMI36" s="116"/>
      <c r="NMJ36" s="116"/>
      <c r="NMK36" s="116"/>
      <c r="NML36" s="116"/>
      <c r="NMM36" s="116"/>
      <c r="NMN36" s="116"/>
      <c r="NMO36" s="116"/>
      <c r="NMP36" s="116"/>
      <c r="NMQ36" s="116"/>
      <c r="NMR36" s="116"/>
      <c r="NMS36" s="116"/>
      <c r="NMT36" s="116"/>
      <c r="NMU36" s="116"/>
      <c r="NMV36" s="116"/>
      <c r="NMW36" s="116"/>
      <c r="NMX36" s="116"/>
      <c r="NMY36" s="116"/>
      <c r="NMZ36" s="116"/>
      <c r="NNA36" s="116"/>
      <c r="NNB36" s="116"/>
      <c r="NNC36" s="116"/>
      <c r="NND36" s="116"/>
      <c r="NNE36" s="116"/>
      <c r="NNF36" s="116"/>
      <c r="NNG36" s="116"/>
      <c r="NNH36" s="116"/>
      <c r="NNI36" s="116"/>
      <c r="NNJ36" s="116"/>
      <c r="NNK36" s="116"/>
      <c r="NNL36" s="116"/>
      <c r="NNM36" s="116"/>
      <c r="NNN36" s="116"/>
      <c r="NNO36" s="116"/>
      <c r="NNP36" s="116"/>
      <c r="NNQ36" s="116"/>
      <c r="NNR36" s="116"/>
      <c r="NNS36" s="116"/>
      <c r="NNT36" s="116"/>
      <c r="NNU36" s="116"/>
      <c r="NNV36" s="116"/>
      <c r="NNW36" s="116"/>
      <c r="NNX36" s="116"/>
      <c r="NNY36" s="116"/>
      <c r="NNZ36" s="116"/>
      <c r="NOA36" s="116"/>
      <c r="NOB36" s="116"/>
      <c r="NOC36" s="116"/>
      <c r="NOD36" s="116"/>
      <c r="NOE36" s="116"/>
      <c r="NOF36" s="116"/>
      <c r="NOG36" s="116"/>
      <c r="NOH36" s="116"/>
      <c r="NOI36" s="116"/>
      <c r="NOJ36" s="116"/>
      <c r="NOK36" s="116"/>
      <c r="NOL36" s="116"/>
      <c r="NOM36" s="116"/>
      <c r="NON36" s="116"/>
      <c r="NOO36" s="116"/>
      <c r="NOP36" s="116"/>
      <c r="NOQ36" s="116"/>
      <c r="NOR36" s="116"/>
      <c r="NOS36" s="116"/>
      <c r="NOT36" s="116"/>
      <c r="NOU36" s="116"/>
      <c r="NOV36" s="116"/>
      <c r="NOW36" s="116"/>
      <c r="NOX36" s="116"/>
      <c r="NOY36" s="116"/>
      <c r="NOZ36" s="116"/>
      <c r="NPA36" s="116"/>
      <c r="NPB36" s="116"/>
      <c r="NPC36" s="116"/>
      <c r="NPD36" s="116"/>
      <c r="NPE36" s="116"/>
      <c r="NPF36" s="116"/>
      <c r="NPG36" s="116"/>
      <c r="NPH36" s="116"/>
      <c r="NPI36" s="116"/>
      <c r="NPJ36" s="116"/>
      <c r="NPK36" s="116"/>
      <c r="NPL36" s="116"/>
      <c r="NPM36" s="116"/>
      <c r="NPN36" s="116"/>
      <c r="NPO36" s="116"/>
      <c r="NPP36" s="116"/>
      <c r="NPQ36" s="116"/>
      <c r="NPR36" s="116"/>
      <c r="NPS36" s="116"/>
      <c r="NPT36" s="116"/>
      <c r="NPU36" s="116"/>
      <c r="NPV36" s="116"/>
      <c r="NPW36" s="116"/>
      <c r="NPX36" s="116"/>
      <c r="NPY36" s="116"/>
      <c r="NPZ36" s="116"/>
      <c r="NQA36" s="116"/>
      <c r="NQB36" s="116"/>
      <c r="NQC36" s="116"/>
      <c r="NQD36" s="116"/>
      <c r="NQE36" s="116"/>
      <c r="NQF36" s="116"/>
      <c r="NQG36" s="116"/>
      <c r="NQH36" s="116"/>
      <c r="NQI36" s="116"/>
      <c r="NQJ36" s="116"/>
      <c r="NQK36" s="116"/>
      <c r="NQL36" s="116"/>
      <c r="NQM36" s="116"/>
      <c r="NQN36" s="116"/>
      <c r="NQO36" s="116"/>
      <c r="NQP36" s="116"/>
      <c r="NQQ36" s="116"/>
      <c r="NQR36" s="116"/>
      <c r="NQS36" s="116"/>
      <c r="NQT36" s="116"/>
      <c r="NQU36" s="116"/>
      <c r="NQV36" s="116"/>
      <c r="NQW36" s="116"/>
      <c r="NQX36" s="116"/>
      <c r="NQY36" s="116"/>
      <c r="NQZ36" s="116"/>
      <c r="NRA36" s="116"/>
      <c r="NRB36" s="116"/>
      <c r="NRC36" s="116"/>
      <c r="NRD36" s="116"/>
      <c r="NRE36" s="116"/>
      <c r="NRF36" s="116"/>
      <c r="NRG36" s="116"/>
      <c r="NRH36" s="116"/>
      <c r="NRI36" s="116"/>
      <c r="NRJ36" s="116"/>
      <c r="NRK36" s="116"/>
      <c r="NRL36" s="116"/>
      <c r="NRM36" s="116"/>
      <c r="NRN36" s="116"/>
      <c r="NRO36" s="116"/>
      <c r="NRP36" s="116"/>
      <c r="NRQ36" s="116"/>
      <c r="NRR36" s="116"/>
      <c r="NRS36" s="116"/>
      <c r="NRT36" s="116"/>
      <c r="NRU36" s="116"/>
      <c r="NRV36" s="116"/>
      <c r="NRW36" s="116"/>
      <c r="NRX36" s="116"/>
      <c r="NRY36" s="116"/>
      <c r="NRZ36" s="116"/>
      <c r="NSA36" s="116"/>
      <c r="NSB36" s="116"/>
      <c r="NSC36" s="116"/>
      <c r="NSD36" s="116"/>
      <c r="NSE36" s="116"/>
      <c r="NSF36" s="116"/>
      <c r="NSG36" s="116"/>
      <c r="NSH36" s="116"/>
      <c r="NSI36" s="116"/>
      <c r="NSJ36" s="116"/>
      <c r="NSK36" s="116"/>
      <c r="NSL36" s="116"/>
      <c r="NSM36" s="116"/>
      <c r="NSN36" s="116"/>
      <c r="NSO36" s="116"/>
      <c r="NSP36" s="116"/>
      <c r="NSQ36" s="116"/>
      <c r="NSR36" s="116"/>
      <c r="NSS36" s="116"/>
      <c r="NST36" s="116"/>
      <c r="NSU36" s="116"/>
      <c r="NSV36" s="116"/>
      <c r="NSW36" s="116"/>
      <c r="NSX36" s="116"/>
      <c r="NSY36" s="116"/>
      <c r="NSZ36" s="116"/>
      <c r="NTA36" s="116"/>
      <c r="NTB36" s="116"/>
      <c r="NTC36" s="116"/>
      <c r="NTD36" s="116"/>
      <c r="NTE36" s="116"/>
      <c r="NTF36" s="116"/>
      <c r="NTG36" s="116"/>
      <c r="NTH36" s="116"/>
      <c r="NTI36" s="116"/>
      <c r="NTJ36" s="116"/>
      <c r="NTK36" s="116"/>
      <c r="NTL36" s="116"/>
      <c r="NTM36" s="116"/>
      <c r="NTN36" s="116"/>
      <c r="NTO36" s="116"/>
      <c r="NTP36" s="116"/>
      <c r="NTQ36" s="116"/>
      <c r="NTR36" s="116"/>
      <c r="NTS36" s="116"/>
      <c r="NTT36" s="116"/>
      <c r="NTU36" s="116"/>
      <c r="NTV36" s="116"/>
      <c r="NTW36" s="116"/>
      <c r="NTX36" s="116"/>
      <c r="NTY36" s="116"/>
      <c r="NTZ36" s="116"/>
      <c r="NUA36" s="116"/>
      <c r="NUB36" s="116"/>
      <c r="NUC36" s="116"/>
      <c r="NUD36" s="116"/>
      <c r="NUE36" s="116"/>
      <c r="NUF36" s="116"/>
      <c r="NUG36" s="116"/>
      <c r="NUH36" s="116"/>
      <c r="NUI36" s="116"/>
      <c r="NUJ36" s="116"/>
      <c r="NUK36" s="116"/>
      <c r="NUL36" s="116"/>
      <c r="NUM36" s="116"/>
      <c r="NUN36" s="116"/>
      <c r="NUO36" s="116"/>
      <c r="NUP36" s="116"/>
      <c r="NUQ36" s="116"/>
      <c r="NUR36" s="116"/>
      <c r="NUS36" s="116"/>
      <c r="NUT36" s="116"/>
      <c r="NUU36" s="116"/>
      <c r="NUV36" s="116"/>
      <c r="NUW36" s="116"/>
      <c r="NUX36" s="116"/>
      <c r="NUY36" s="116"/>
      <c r="NUZ36" s="116"/>
      <c r="NVA36" s="116"/>
      <c r="NVB36" s="116"/>
      <c r="NVC36" s="116"/>
      <c r="NVD36" s="116"/>
      <c r="NVE36" s="116"/>
      <c r="NVF36" s="116"/>
      <c r="NVG36" s="116"/>
      <c r="NVH36" s="116"/>
      <c r="NVI36" s="116"/>
      <c r="NVJ36" s="116"/>
      <c r="NVK36" s="116"/>
      <c r="NVL36" s="116"/>
      <c r="NVM36" s="116"/>
      <c r="NVN36" s="116"/>
      <c r="NVO36" s="116"/>
      <c r="NVP36" s="116"/>
      <c r="NVQ36" s="116"/>
      <c r="NVR36" s="116"/>
      <c r="NVS36" s="116"/>
      <c r="NVT36" s="116"/>
      <c r="NVU36" s="116"/>
      <c r="NVV36" s="116"/>
      <c r="NVW36" s="116"/>
      <c r="NVX36" s="116"/>
      <c r="NVY36" s="116"/>
      <c r="NVZ36" s="116"/>
      <c r="NWA36" s="116"/>
      <c r="NWB36" s="116"/>
      <c r="NWC36" s="116"/>
      <c r="NWD36" s="116"/>
      <c r="NWE36" s="116"/>
      <c r="NWF36" s="116"/>
      <c r="NWG36" s="116"/>
      <c r="NWH36" s="116"/>
      <c r="NWI36" s="116"/>
      <c r="NWJ36" s="116"/>
      <c r="NWK36" s="116"/>
      <c r="NWL36" s="116"/>
      <c r="NWM36" s="116"/>
      <c r="NWN36" s="116"/>
      <c r="NWO36" s="116"/>
      <c r="NWP36" s="116"/>
      <c r="NWQ36" s="116"/>
      <c r="NWR36" s="116"/>
      <c r="NWS36" s="116"/>
      <c r="NWT36" s="116"/>
      <c r="NWU36" s="116"/>
      <c r="NWV36" s="116"/>
      <c r="NWW36" s="116"/>
      <c r="NWX36" s="116"/>
      <c r="NWY36" s="116"/>
      <c r="NWZ36" s="116"/>
      <c r="NXA36" s="116"/>
      <c r="NXB36" s="116"/>
      <c r="NXC36" s="116"/>
      <c r="NXD36" s="116"/>
      <c r="NXE36" s="116"/>
      <c r="NXF36" s="116"/>
      <c r="NXG36" s="116"/>
      <c r="NXH36" s="116"/>
      <c r="NXI36" s="116"/>
      <c r="NXJ36" s="116"/>
      <c r="NXK36" s="116"/>
      <c r="NXL36" s="116"/>
      <c r="NXM36" s="116"/>
      <c r="NXN36" s="116"/>
      <c r="NXO36" s="116"/>
      <c r="NXP36" s="116"/>
      <c r="NXQ36" s="116"/>
      <c r="NXR36" s="116"/>
      <c r="NXS36" s="116"/>
      <c r="NXT36" s="116"/>
      <c r="NXU36" s="116"/>
      <c r="NXV36" s="116"/>
      <c r="NXW36" s="116"/>
      <c r="NXX36" s="116"/>
      <c r="NXY36" s="116"/>
      <c r="NXZ36" s="116"/>
      <c r="NYA36" s="116"/>
      <c r="NYB36" s="116"/>
      <c r="NYC36" s="116"/>
      <c r="NYD36" s="116"/>
      <c r="NYE36" s="116"/>
      <c r="NYF36" s="116"/>
      <c r="NYG36" s="116"/>
      <c r="NYH36" s="116"/>
      <c r="NYI36" s="116"/>
      <c r="NYJ36" s="116"/>
      <c r="NYK36" s="116"/>
      <c r="NYL36" s="116"/>
      <c r="NYM36" s="116"/>
      <c r="NYN36" s="116"/>
      <c r="NYO36" s="116"/>
      <c r="NYP36" s="116"/>
      <c r="NYQ36" s="116"/>
      <c r="NYR36" s="116"/>
      <c r="NYS36" s="116"/>
      <c r="NYT36" s="116"/>
      <c r="NYU36" s="116"/>
      <c r="NYV36" s="116"/>
      <c r="NYW36" s="116"/>
      <c r="NYX36" s="116"/>
      <c r="NYY36" s="116"/>
      <c r="NYZ36" s="116"/>
      <c r="NZA36" s="116"/>
      <c r="NZB36" s="116"/>
      <c r="NZC36" s="116"/>
      <c r="NZD36" s="116"/>
      <c r="NZE36" s="116"/>
      <c r="NZF36" s="116"/>
      <c r="NZG36" s="116"/>
      <c r="NZH36" s="116"/>
      <c r="NZI36" s="116"/>
      <c r="NZJ36" s="116"/>
      <c r="NZK36" s="116"/>
      <c r="NZL36" s="116"/>
      <c r="NZM36" s="116"/>
      <c r="NZN36" s="116"/>
      <c r="NZO36" s="116"/>
      <c r="NZP36" s="116"/>
      <c r="NZQ36" s="116"/>
      <c r="NZR36" s="116"/>
      <c r="NZS36" s="116"/>
      <c r="NZT36" s="116"/>
      <c r="NZU36" s="116"/>
      <c r="NZV36" s="116"/>
      <c r="NZW36" s="116"/>
      <c r="NZX36" s="116"/>
      <c r="NZY36" s="116"/>
      <c r="NZZ36" s="116"/>
      <c r="OAA36" s="116"/>
      <c r="OAB36" s="116"/>
      <c r="OAC36" s="116"/>
      <c r="OAD36" s="116"/>
      <c r="OAE36" s="116"/>
      <c r="OAF36" s="116"/>
      <c r="OAG36" s="116"/>
      <c r="OAH36" s="116"/>
      <c r="OAI36" s="116"/>
      <c r="OAJ36" s="116"/>
      <c r="OAK36" s="116"/>
      <c r="OAL36" s="116"/>
      <c r="OAM36" s="116"/>
      <c r="OAN36" s="116"/>
      <c r="OAO36" s="116"/>
      <c r="OAP36" s="116"/>
      <c r="OAQ36" s="116"/>
      <c r="OAR36" s="116"/>
      <c r="OAS36" s="116"/>
      <c r="OAT36" s="116"/>
      <c r="OAU36" s="116"/>
      <c r="OAV36" s="116"/>
      <c r="OAW36" s="116"/>
      <c r="OAX36" s="116"/>
      <c r="OAY36" s="116"/>
      <c r="OAZ36" s="116"/>
      <c r="OBA36" s="116"/>
      <c r="OBB36" s="116"/>
      <c r="OBC36" s="116"/>
      <c r="OBD36" s="116"/>
      <c r="OBE36" s="116"/>
      <c r="OBF36" s="116"/>
      <c r="OBG36" s="116"/>
      <c r="OBH36" s="116"/>
      <c r="OBI36" s="116"/>
      <c r="OBJ36" s="116"/>
      <c r="OBK36" s="116"/>
      <c r="OBL36" s="116"/>
      <c r="OBM36" s="116"/>
      <c r="OBN36" s="116"/>
      <c r="OBO36" s="116"/>
      <c r="OBP36" s="116"/>
      <c r="OBQ36" s="116"/>
      <c r="OBR36" s="116"/>
      <c r="OBS36" s="116"/>
      <c r="OBT36" s="116"/>
      <c r="OBU36" s="116"/>
      <c r="OBV36" s="116"/>
      <c r="OBW36" s="116"/>
      <c r="OBX36" s="116"/>
      <c r="OBY36" s="116"/>
      <c r="OBZ36" s="116"/>
      <c r="OCA36" s="116"/>
      <c r="OCB36" s="116"/>
      <c r="OCC36" s="116"/>
      <c r="OCD36" s="116"/>
      <c r="OCE36" s="116"/>
      <c r="OCF36" s="116"/>
      <c r="OCG36" s="116"/>
      <c r="OCH36" s="116"/>
      <c r="OCI36" s="116"/>
      <c r="OCJ36" s="116"/>
      <c r="OCK36" s="116"/>
      <c r="OCL36" s="116"/>
      <c r="OCM36" s="116"/>
      <c r="OCN36" s="116"/>
      <c r="OCO36" s="116"/>
      <c r="OCP36" s="116"/>
      <c r="OCQ36" s="116"/>
      <c r="OCR36" s="116"/>
      <c r="OCS36" s="116"/>
      <c r="OCT36" s="116"/>
      <c r="OCU36" s="116"/>
      <c r="OCV36" s="116"/>
      <c r="OCW36" s="116"/>
      <c r="OCX36" s="116"/>
      <c r="OCY36" s="116"/>
      <c r="OCZ36" s="116"/>
      <c r="ODA36" s="116"/>
      <c r="ODB36" s="116"/>
      <c r="ODC36" s="116"/>
      <c r="ODD36" s="116"/>
      <c r="ODE36" s="116"/>
      <c r="ODF36" s="116"/>
      <c r="ODG36" s="116"/>
      <c r="ODH36" s="116"/>
      <c r="ODI36" s="116"/>
      <c r="ODJ36" s="116"/>
      <c r="ODK36" s="116"/>
      <c r="ODL36" s="116"/>
      <c r="ODM36" s="116"/>
      <c r="ODN36" s="116"/>
      <c r="ODO36" s="116"/>
      <c r="ODP36" s="116"/>
      <c r="ODQ36" s="116"/>
      <c r="ODR36" s="116"/>
      <c r="ODS36" s="116"/>
      <c r="ODT36" s="116"/>
      <c r="ODU36" s="116"/>
      <c r="ODV36" s="116"/>
      <c r="ODW36" s="116"/>
      <c r="ODX36" s="116"/>
      <c r="ODY36" s="116"/>
      <c r="ODZ36" s="116"/>
      <c r="OEA36" s="116"/>
      <c r="OEB36" s="116"/>
      <c r="OEC36" s="116"/>
      <c r="OED36" s="116"/>
      <c r="OEE36" s="116"/>
      <c r="OEF36" s="116"/>
      <c r="OEG36" s="116"/>
      <c r="OEH36" s="116"/>
      <c r="OEI36" s="116"/>
      <c r="OEJ36" s="116"/>
      <c r="OEK36" s="116"/>
      <c r="OEL36" s="116"/>
      <c r="OEM36" s="116"/>
      <c r="OEN36" s="116"/>
      <c r="OEO36" s="116"/>
      <c r="OEP36" s="116"/>
      <c r="OEQ36" s="116"/>
      <c r="OER36" s="116"/>
      <c r="OES36" s="116"/>
      <c r="OET36" s="116"/>
      <c r="OEU36" s="116"/>
      <c r="OEV36" s="116"/>
      <c r="OEW36" s="116"/>
      <c r="OEX36" s="116"/>
      <c r="OEY36" s="116"/>
      <c r="OEZ36" s="116"/>
      <c r="OFA36" s="116"/>
      <c r="OFB36" s="116"/>
      <c r="OFC36" s="116"/>
      <c r="OFD36" s="116"/>
      <c r="OFE36" s="116"/>
      <c r="OFF36" s="116"/>
      <c r="OFG36" s="116"/>
      <c r="OFH36" s="116"/>
      <c r="OFI36" s="116"/>
      <c r="OFJ36" s="116"/>
      <c r="OFK36" s="116"/>
      <c r="OFL36" s="116"/>
      <c r="OFM36" s="116"/>
      <c r="OFN36" s="116"/>
      <c r="OFO36" s="116"/>
      <c r="OFP36" s="116"/>
      <c r="OFQ36" s="116"/>
      <c r="OFR36" s="116"/>
      <c r="OFS36" s="116"/>
      <c r="OFT36" s="116"/>
      <c r="OFU36" s="116"/>
      <c r="OFV36" s="116"/>
      <c r="OFW36" s="116"/>
      <c r="OFX36" s="116"/>
      <c r="OFY36" s="116"/>
      <c r="OFZ36" s="116"/>
      <c r="OGA36" s="116"/>
      <c r="OGB36" s="116"/>
      <c r="OGC36" s="116"/>
      <c r="OGD36" s="116"/>
      <c r="OGE36" s="116"/>
      <c r="OGF36" s="116"/>
      <c r="OGG36" s="116"/>
      <c r="OGH36" s="116"/>
      <c r="OGI36" s="116"/>
      <c r="OGJ36" s="116"/>
      <c r="OGK36" s="116"/>
      <c r="OGL36" s="116"/>
      <c r="OGM36" s="116"/>
      <c r="OGN36" s="116"/>
      <c r="OGO36" s="116"/>
      <c r="OGP36" s="116"/>
      <c r="OGQ36" s="116"/>
      <c r="OGR36" s="116"/>
      <c r="OGS36" s="116"/>
      <c r="OGT36" s="116"/>
      <c r="OGU36" s="116"/>
      <c r="OGV36" s="116"/>
      <c r="OGW36" s="116"/>
      <c r="OGX36" s="116"/>
      <c r="OGY36" s="116"/>
      <c r="OGZ36" s="116"/>
      <c r="OHA36" s="116"/>
      <c r="OHB36" s="116"/>
      <c r="OHC36" s="116"/>
      <c r="OHD36" s="116"/>
      <c r="OHE36" s="116"/>
      <c r="OHF36" s="116"/>
      <c r="OHG36" s="116"/>
      <c r="OHH36" s="116"/>
      <c r="OHI36" s="116"/>
      <c r="OHJ36" s="116"/>
      <c r="OHK36" s="116"/>
      <c r="OHL36" s="116"/>
      <c r="OHM36" s="116"/>
      <c r="OHN36" s="116"/>
      <c r="OHO36" s="116"/>
      <c r="OHP36" s="116"/>
      <c r="OHQ36" s="116"/>
      <c r="OHR36" s="116"/>
      <c r="OHS36" s="116"/>
      <c r="OHT36" s="116"/>
      <c r="OHU36" s="116"/>
      <c r="OHV36" s="116"/>
      <c r="OHW36" s="116"/>
      <c r="OHX36" s="116"/>
      <c r="OHY36" s="116"/>
      <c r="OHZ36" s="116"/>
      <c r="OIA36" s="116"/>
      <c r="OIB36" s="116"/>
      <c r="OIC36" s="116"/>
      <c r="OID36" s="116"/>
      <c r="OIE36" s="116"/>
      <c r="OIF36" s="116"/>
      <c r="OIG36" s="116"/>
      <c r="OIH36" s="116"/>
      <c r="OII36" s="116"/>
      <c r="OIJ36" s="116"/>
      <c r="OIK36" s="116"/>
      <c r="OIL36" s="116"/>
      <c r="OIM36" s="116"/>
      <c r="OIN36" s="116"/>
      <c r="OIO36" s="116"/>
      <c r="OIP36" s="116"/>
      <c r="OIQ36" s="116"/>
      <c r="OIR36" s="116"/>
      <c r="OIS36" s="116"/>
      <c r="OIT36" s="116"/>
      <c r="OIU36" s="116"/>
      <c r="OIV36" s="116"/>
      <c r="OIW36" s="116"/>
      <c r="OIX36" s="116"/>
      <c r="OIY36" s="116"/>
      <c r="OIZ36" s="116"/>
      <c r="OJA36" s="116"/>
      <c r="OJB36" s="116"/>
      <c r="OJC36" s="116"/>
      <c r="OJD36" s="116"/>
      <c r="OJE36" s="116"/>
      <c r="OJF36" s="116"/>
      <c r="OJG36" s="116"/>
      <c r="OJH36" s="116"/>
      <c r="OJI36" s="116"/>
      <c r="OJJ36" s="116"/>
      <c r="OJK36" s="116"/>
      <c r="OJL36" s="116"/>
      <c r="OJM36" s="116"/>
      <c r="OJN36" s="116"/>
      <c r="OJO36" s="116"/>
      <c r="OJP36" s="116"/>
      <c r="OJQ36" s="116"/>
      <c r="OJR36" s="116"/>
      <c r="OJS36" s="116"/>
      <c r="OJT36" s="116"/>
      <c r="OJU36" s="116"/>
      <c r="OJV36" s="116"/>
      <c r="OJW36" s="116"/>
      <c r="OJX36" s="116"/>
      <c r="OJY36" s="116"/>
      <c r="OJZ36" s="116"/>
      <c r="OKA36" s="116"/>
      <c r="OKB36" s="116"/>
      <c r="OKC36" s="116"/>
      <c r="OKD36" s="116"/>
      <c r="OKE36" s="116"/>
      <c r="OKF36" s="116"/>
      <c r="OKG36" s="116"/>
      <c r="OKH36" s="116"/>
      <c r="OKI36" s="116"/>
      <c r="OKJ36" s="116"/>
      <c r="OKK36" s="116"/>
      <c r="OKL36" s="116"/>
      <c r="OKM36" s="116"/>
      <c r="OKN36" s="116"/>
      <c r="OKO36" s="116"/>
      <c r="OKP36" s="116"/>
      <c r="OKQ36" s="116"/>
      <c r="OKR36" s="116"/>
      <c r="OKS36" s="116"/>
      <c r="OKT36" s="116"/>
      <c r="OKU36" s="116"/>
      <c r="OKV36" s="116"/>
      <c r="OKW36" s="116"/>
      <c r="OKX36" s="116"/>
      <c r="OKY36" s="116"/>
      <c r="OKZ36" s="116"/>
      <c r="OLA36" s="116"/>
      <c r="OLB36" s="116"/>
      <c r="OLC36" s="116"/>
      <c r="OLD36" s="116"/>
      <c r="OLE36" s="116"/>
      <c r="OLF36" s="116"/>
      <c r="OLG36" s="116"/>
      <c r="OLH36" s="116"/>
      <c r="OLI36" s="116"/>
      <c r="OLJ36" s="116"/>
      <c r="OLK36" s="116"/>
      <c r="OLL36" s="116"/>
      <c r="OLM36" s="116"/>
      <c r="OLN36" s="116"/>
      <c r="OLO36" s="116"/>
      <c r="OLP36" s="116"/>
      <c r="OLQ36" s="116"/>
      <c r="OLR36" s="116"/>
      <c r="OLS36" s="116"/>
      <c r="OLT36" s="116"/>
      <c r="OLU36" s="116"/>
      <c r="OLV36" s="116"/>
      <c r="OLW36" s="116"/>
      <c r="OLX36" s="116"/>
      <c r="OLY36" s="116"/>
      <c r="OLZ36" s="116"/>
      <c r="OMA36" s="116"/>
      <c r="OMB36" s="116"/>
      <c r="OMC36" s="116"/>
      <c r="OMD36" s="116"/>
      <c r="OME36" s="116"/>
      <c r="OMF36" s="116"/>
      <c r="OMG36" s="116"/>
      <c r="OMH36" s="116"/>
      <c r="OMI36" s="116"/>
      <c r="OMJ36" s="116"/>
      <c r="OMK36" s="116"/>
      <c r="OML36" s="116"/>
      <c r="OMM36" s="116"/>
      <c r="OMN36" s="116"/>
      <c r="OMO36" s="116"/>
      <c r="OMP36" s="116"/>
      <c r="OMQ36" s="116"/>
      <c r="OMR36" s="116"/>
      <c r="OMS36" s="116"/>
      <c r="OMT36" s="116"/>
      <c r="OMU36" s="116"/>
      <c r="OMV36" s="116"/>
      <c r="OMW36" s="116"/>
      <c r="OMX36" s="116"/>
      <c r="OMY36" s="116"/>
      <c r="OMZ36" s="116"/>
      <c r="ONA36" s="116"/>
      <c r="ONB36" s="116"/>
      <c r="ONC36" s="116"/>
      <c r="OND36" s="116"/>
      <c r="ONE36" s="116"/>
      <c r="ONF36" s="116"/>
      <c r="ONG36" s="116"/>
      <c r="ONH36" s="116"/>
      <c r="ONI36" s="116"/>
      <c r="ONJ36" s="116"/>
      <c r="ONK36" s="116"/>
      <c r="ONL36" s="116"/>
      <c r="ONM36" s="116"/>
      <c r="ONN36" s="116"/>
      <c r="ONO36" s="116"/>
      <c r="ONP36" s="116"/>
      <c r="ONQ36" s="116"/>
      <c r="ONR36" s="116"/>
      <c r="ONS36" s="116"/>
      <c r="ONT36" s="116"/>
      <c r="ONU36" s="116"/>
      <c r="ONV36" s="116"/>
      <c r="ONW36" s="116"/>
      <c r="ONX36" s="116"/>
      <c r="ONY36" s="116"/>
      <c r="ONZ36" s="116"/>
      <c r="OOA36" s="116"/>
      <c r="OOB36" s="116"/>
      <c r="OOC36" s="116"/>
      <c r="OOD36" s="116"/>
      <c r="OOE36" s="116"/>
      <c r="OOF36" s="116"/>
      <c r="OOG36" s="116"/>
      <c r="OOH36" s="116"/>
      <c r="OOI36" s="116"/>
      <c r="OOJ36" s="116"/>
      <c r="OOK36" s="116"/>
      <c r="OOL36" s="116"/>
      <c r="OOM36" s="116"/>
      <c r="OON36" s="116"/>
      <c r="OOO36" s="116"/>
      <c r="OOP36" s="116"/>
      <c r="OOQ36" s="116"/>
      <c r="OOR36" s="116"/>
      <c r="OOS36" s="116"/>
      <c r="OOT36" s="116"/>
      <c r="OOU36" s="116"/>
      <c r="OOV36" s="116"/>
      <c r="OOW36" s="116"/>
      <c r="OOX36" s="116"/>
      <c r="OOY36" s="116"/>
      <c r="OOZ36" s="116"/>
      <c r="OPA36" s="116"/>
      <c r="OPB36" s="116"/>
      <c r="OPC36" s="116"/>
      <c r="OPD36" s="116"/>
      <c r="OPE36" s="116"/>
      <c r="OPF36" s="116"/>
      <c r="OPG36" s="116"/>
      <c r="OPH36" s="116"/>
      <c r="OPI36" s="116"/>
      <c r="OPJ36" s="116"/>
      <c r="OPK36" s="116"/>
      <c r="OPL36" s="116"/>
      <c r="OPM36" s="116"/>
      <c r="OPN36" s="116"/>
      <c r="OPO36" s="116"/>
      <c r="OPP36" s="116"/>
      <c r="OPQ36" s="116"/>
      <c r="OPR36" s="116"/>
      <c r="OPS36" s="116"/>
      <c r="OPT36" s="116"/>
      <c r="OPU36" s="116"/>
      <c r="OPV36" s="116"/>
      <c r="OPW36" s="116"/>
      <c r="OPX36" s="116"/>
      <c r="OPY36" s="116"/>
      <c r="OPZ36" s="116"/>
      <c r="OQA36" s="116"/>
      <c r="OQB36" s="116"/>
      <c r="OQC36" s="116"/>
      <c r="OQD36" s="116"/>
      <c r="OQE36" s="116"/>
      <c r="OQF36" s="116"/>
      <c r="OQG36" s="116"/>
      <c r="OQH36" s="116"/>
      <c r="OQI36" s="116"/>
      <c r="OQJ36" s="116"/>
      <c r="OQK36" s="116"/>
      <c r="OQL36" s="116"/>
      <c r="OQM36" s="116"/>
      <c r="OQN36" s="116"/>
      <c r="OQO36" s="116"/>
      <c r="OQP36" s="116"/>
      <c r="OQQ36" s="116"/>
      <c r="OQR36" s="116"/>
      <c r="OQS36" s="116"/>
      <c r="OQT36" s="116"/>
      <c r="OQU36" s="116"/>
      <c r="OQV36" s="116"/>
      <c r="OQW36" s="116"/>
      <c r="OQX36" s="116"/>
      <c r="OQY36" s="116"/>
      <c r="OQZ36" s="116"/>
      <c r="ORA36" s="116"/>
      <c r="ORB36" s="116"/>
      <c r="ORC36" s="116"/>
      <c r="ORD36" s="116"/>
      <c r="ORE36" s="116"/>
      <c r="ORF36" s="116"/>
      <c r="ORG36" s="116"/>
      <c r="ORH36" s="116"/>
      <c r="ORI36" s="116"/>
      <c r="ORJ36" s="116"/>
      <c r="ORK36" s="116"/>
      <c r="ORL36" s="116"/>
      <c r="ORM36" s="116"/>
      <c r="ORN36" s="116"/>
      <c r="ORO36" s="116"/>
      <c r="ORP36" s="116"/>
      <c r="ORQ36" s="116"/>
      <c r="ORR36" s="116"/>
      <c r="ORS36" s="116"/>
      <c r="ORT36" s="116"/>
      <c r="ORU36" s="116"/>
      <c r="ORV36" s="116"/>
      <c r="ORW36" s="116"/>
      <c r="ORX36" s="116"/>
      <c r="ORY36" s="116"/>
      <c r="ORZ36" s="116"/>
      <c r="OSA36" s="116"/>
      <c r="OSB36" s="116"/>
      <c r="OSC36" s="116"/>
      <c r="OSD36" s="116"/>
      <c r="OSE36" s="116"/>
      <c r="OSF36" s="116"/>
      <c r="OSG36" s="116"/>
      <c r="OSH36" s="116"/>
      <c r="OSI36" s="116"/>
      <c r="OSJ36" s="116"/>
      <c r="OSK36" s="116"/>
      <c r="OSL36" s="116"/>
      <c r="OSM36" s="116"/>
      <c r="OSN36" s="116"/>
      <c r="OSO36" s="116"/>
      <c r="OSP36" s="116"/>
      <c r="OSQ36" s="116"/>
      <c r="OSR36" s="116"/>
      <c r="OSS36" s="116"/>
      <c r="OST36" s="116"/>
      <c r="OSU36" s="116"/>
      <c r="OSV36" s="116"/>
      <c r="OSW36" s="116"/>
      <c r="OSX36" s="116"/>
      <c r="OSY36" s="116"/>
      <c r="OSZ36" s="116"/>
      <c r="OTA36" s="116"/>
      <c r="OTB36" s="116"/>
      <c r="OTC36" s="116"/>
      <c r="OTD36" s="116"/>
      <c r="OTE36" s="116"/>
      <c r="OTF36" s="116"/>
      <c r="OTG36" s="116"/>
      <c r="OTH36" s="116"/>
      <c r="OTI36" s="116"/>
      <c r="OTJ36" s="116"/>
      <c r="OTK36" s="116"/>
      <c r="OTL36" s="116"/>
      <c r="OTM36" s="116"/>
      <c r="OTN36" s="116"/>
      <c r="OTO36" s="116"/>
      <c r="OTP36" s="116"/>
      <c r="OTQ36" s="116"/>
      <c r="OTR36" s="116"/>
      <c r="OTS36" s="116"/>
      <c r="OTT36" s="116"/>
      <c r="OTU36" s="116"/>
      <c r="OTV36" s="116"/>
      <c r="OTW36" s="116"/>
      <c r="OTX36" s="116"/>
      <c r="OTY36" s="116"/>
      <c r="OTZ36" s="116"/>
      <c r="OUA36" s="116"/>
      <c r="OUB36" s="116"/>
      <c r="OUC36" s="116"/>
      <c r="OUD36" s="116"/>
      <c r="OUE36" s="116"/>
      <c r="OUF36" s="116"/>
      <c r="OUG36" s="116"/>
      <c r="OUH36" s="116"/>
      <c r="OUI36" s="116"/>
      <c r="OUJ36" s="116"/>
      <c r="OUK36" s="116"/>
      <c r="OUL36" s="116"/>
      <c r="OUM36" s="116"/>
      <c r="OUN36" s="116"/>
      <c r="OUO36" s="116"/>
      <c r="OUP36" s="116"/>
      <c r="OUQ36" s="116"/>
      <c r="OUR36" s="116"/>
      <c r="OUS36" s="116"/>
      <c r="OUT36" s="116"/>
      <c r="OUU36" s="116"/>
      <c r="OUV36" s="116"/>
      <c r="OUW36" s="116"/>
      <c r="OUX36" s="116"/>
      <c r="OUY36" s="116"/>
      <c r="OUZ36" s="116"/>
      <c r="OVA36" s="116"/>
      <c r="OVB36" s="116"/>
      <c r="OVC36" s="116"/>
      <c r="OVD36" s="116"/>
      <c r="OVE36" s="116"/>
      <c r="OVF36" s="116"/>
      <c r="OVG36" s="116"/>
      <c r="OVH36" s="116"/>
      <c r="OVI36" s="116"/>
      <c r="OVJ36" s="116"/>
      <c r="OVK36" s="116"/>
      <c r="OVL36" s="116"/>
      <c r="OVM36" s="116"/>
      <c r="OVN36" s="116"/>
      <c r="OVO36" s="116"/>
      <c r="OVP36" s="116"/>
      <c r="OVQ36" s="116"/>
      <c r="OVR36" s="116"/>
      <c r="OVS36" s="116"/>
      <c r="OVT36" s="116"/>
      <c r="OVU36" s="116"/>
      <c r="OVV36" s="116"/>
      <c r="OVW36" s="116"/>
      <c r="OVX36" s="116"/>
      <c r="OVY36" s="116"/>
      <c r="OVZ36" s="116"/>
      <c r="OWA36" s="116"/>
      <c r="OWB36" s="116"/>
      <c r="OWC36" s="116"/>
      <c r="OWD36" s="116"/>
      <c r="OWE36" s="116"/>
      <c r="OWF36" s="116"/>
      <c r="OWG36" s="116"/>
      <c r="OWH36" s="116"/>
      <c r="OWI36" s="116"/>
      <c r="OWJ36" s="116"/>
      <c r="OWK36" s="116"/>
      <c r="OWL36" s="116"/>
      <c r="OWM36" s="116"/>
      <c r="OWN36" s="116"/>
      <c r="OWO36" s="116"/>
      <c r="OWP36" s="116"/>
      <c r="OWQ36" s="116"/>
      <c r="OWR36" s="116"/>
      <c r="OWS36" s="116"/>
      <c r="OWT36" s="116"/>
      <c r="OWU36" s="116"/>
      <c r="OWV36" s="116"/>
      <c r="OWW36" s="116"/>
      <c r="OWX36" s="116"/>
      <c r="OWY36" s="116"/>
      <c r="OWZ36" s="116"/>
      <c r="OXA36" s="116"/>
      <c r="OXB36" s="116"/>
      <c r="OXC36" s="116"/>
      <c r="OXD36" s="116"/>
      <c r="OXE36" s="116"/>
      <c r="OXF36" s="116"/>
      <c r="OXG36" s="116"/>
      <c r="OXH36" s="116"/>
      <c r="OXI36" s="116"/>
      <c r="OXJ36" s="116"/>
      <c r="OXK36" s="116"/>
      <c r="OXL36" s="116"/>
      <c r="OXM36" s="116"/>
      <c r="OXN36" s="116"/>
      <c r="OXO36" s="116"/>
      <c r="OXP36" s="116"/>
      <c r="OXQ36" s="116"/>
      <c r="OXR36" s="116"/>
      <c r="OXS36" s="116"/>
      <c r="OXT36" s="116"/>
      <c r="OXU36" s="116"/>
      <c r="OXV36" s="116"/>
      <c r="OXW36" s="116"/>
      <c r="OXX36" s="116"/>
      <c r="OXY36" s="116"/>
      <c r="OXZ36" s="116"/>
      <c r="OYA36" s="116"/>
      <c r="OYB36" s="116"/>
      <c r="OYC36" s="116"/>
      <c r="OYD36" s="116"/>
      <c r="OYE36" s="116"/>
      <c r="OYF36" s="116"/>
      <c r="OYG36" s="116"/>
      <c r="OYH36" s="116"/>
      <c r="OYI36" s="116"/>
      <c r="OYJ36" s="116"/>
      <c r="OYK36" s="116"/>
      <c r="OYL36" s="116"/>
      <c r="OYM36" s="116"/>
      <c r="OYN36" s="116"/>
      <c r="OYO36" s="116"/>
      <c r="OYP36" s="116"/>
      <c r="OYQ36" s="116"/>
      <c r="OYR36" s="116"/>
      <c r="OYS36" s="116"/>
      <c r="OYT36" s="116"/>
      <c r="OYU36" s="116"/>
      <c r="OYV36" s="116"/>
      <c r="OYW36" s="116"/>
      <c r="OYX36" s="116"/>
      <c r="OYY36" s="116"/>
      <c r="OYZ36" s="116"/>
      <c r="OZA36" s="116"/>
      <c r="OZB36" s="116"/>
      <c r="OZC36" s="116"/>
      <c r="OZD36" s="116"/>
      <c r="OZE36" s="116"/>
      <c r="OZF36" s="116"/>
      <c r="OZG36" s="116"/>
      <c r="OZH36" s="116"/>
      <c r="OZI36" s="116"/>
      <c r="OZJ36" s="116"/>
      <c r="OZK36" s="116"/>
      <c r="OZL36" s="116"/>
      <c r="OZM36" s="116"/>
      <c r="OZN36" s="116"/>
      <c r="OZO36" s="116"/>
      <c r="OZP36" s="116"/>
      <c r="OZQ36" s="116"/>
      <c r="OZR36" s="116"/>
      <c r="OZS36" s="116"/>
      <c r="OZT36" s="116"/>
      <c r="OZU36" s="116"/>
      <c r="OZV36" s="116"/>
      <c r="OZW36" s="116"/>
      <c r="OZX36" s="116"/>
      <c r="OZY36" s="116"/>
      <c r="OZZ36" s="116"/>
      <c r="PAA36" s="116"/>
      <c r="PAB36" s="116"/>
      <c r="PAC36" s="116"/>
      <c r="PAD36" s="116"/>
      <c r="PAE36" s="116"/>
      <c r="PAF36" s="116"/>
      <c r="PAG36" s="116"/>
      <c r="PAH36" s="116"/>
      <c r="PAI36" s="116"/>
      <c r="PAJ36" s="116"/>
      <c r="PAK36" s="116"/>
      <c r="PAL36" s="116"/>
      <c r="PAM36" s="116"/>
      <c r="PAN36" s="116"/>
      <c r="PAO36" s="116"/>
      <c r="PAP36" s="116"/>
      <c r="PAQ36" s="116"/>
      <c r="PAR36" s="116"/>
      <c r="PAS36" s="116"/>
      <c r="PAT36" s="116"/>
      <c r="PAU36" s="116"/>
      <c r="PAV36" s="116"/>
      <c r="PAW36" s="116"/>
      <c r="PAX36" s="116"/>
      <c r="PAY36" s="116"/>
      <c r="PAZ36" s="116"/>
      <c r="PBA36" s="116"/>
      <c r="PBB36" s="116"/>
      <c r="PBC36" s="116"/>
      <c r="PBD36" s="116"/>
      <c r="PBE36" s="116"/>
      <c r="PBF36" s="116"/>
      <c r="PBG36" s="116"/>
      <c r="PBH36" s="116"/>
      <c r="PBI36" s="116"/>
      <c r="PBJ36" s="116"/>
      <c r="PBK36" s="116"/>
      <c r="PBL36" s="116"/>
      <c r="PBM36" s="116"/>
      <c r="PBN36" s="116"/>
      <c r="PBO36" s="116"/>
      <c r="PBP36" s="116"/>
      <c r="PBQ36" s="116"/>
      <c r="PBR36" s="116"/>
      <c r="PBS36" s="116"/>
      <c r="PBT36" s="116"/>
      <c r="PBU36" s="116"/>
      <c r="PBV36" s="116"/>
      <c r="PBW36" s="116"/>
      <c r="PBX36" s="116"/>
      <c r="PBY36" s="116"/>
      <c r="PBZ36" s="116"/>
      <c r="PCA36" s="116"/>
      <c r="PCB36" s="116"/>
      <c r="PCC36" s="116"/>
      <c r="PCD36" s="116"/>
      <c r="PCE36" s="116"/>
      <c r="PCF36" s="116"/>
      <c r="PCG36" s="116"/>
      <c r="PCH36" s="116"/>
      <c r="PCI36" s="116"/>
      <c r="PCJ36" s="116"/>
      <c r="PCK36" s="116"/>
      <c r="PCL36" s="116"/>
      <c r="PCM36" s="116"/>
      <c r="PCN36" s="116"/>
      <c r="PCO36" s="116"/>
      <c r="PCP36" s="116"/>
      <c r="PCQ36" s="116"/>
      <c r="PCR36" s="116"/>
      <c r="PCS36" s="116"/>
      <c r="PCT36" s="116"/>
      <c r="PCU36" s="116"/>
      <c r="PCV36" s="116"/>
      <c r="PCW36" s="116"/>
      <c r="PCX36" s="116"/>
      <c r="PCY36" s="116"/>
      <c r="PCZ36" s="116"/>
      <c r="PDA36" s="116"/>
      <c r="PDB36" s="116"/>
      <c r="PDC36" s="116"/>
      <c r="PDD36" s="116"/>
      <c r="PDE36" s="116"/>
      <c r="PDF36" s="116"/>
      <c r="PDG36" s="116"/>
      <c r="PDH36" s="116"/>
      <c r="PDI36" s="116"/>
      <c r="PDJ36" s="116"/>
      <c r="PDK36" s="116"/>
      <c r="PDL36" s="116"/>
      <c r="PDM36" s="116"/>
      <c r="PDN36" s="116"/>
      <c r="PDO36" s="116"/>
      <c r="PDP36" s="116"/>
      <c r="PDQ36" s="116"/>
      <c r="PDR36" s="116"/>
      <c r="PDS36" s="116"/>
      <c r="PDT36" s="116"/>
      <c r="PDU36" s="116"/>
      <c r="PDV36" s="116"/>
      <c r="PDW36" s="116"/>
      <c r="PDX36" s="116"/>
      <c r="PDY36" s="116"/>
      <c r="PDZ36" s="116"/>
      <c r="PEA36" s="116"/>
      <c r="PEB36" s="116"/>
      <c r="PEC36" s="116"/>
      <c r="PED36" s="116"/>
      <c r="PEE36" s="116"/>
      <c r="PEF36" s="116"/>
      <c r="PEG36" s="116"/>
      <c r="PEH36" s="116"/>
      <c r="PEI36" s="116"/>
      <c r="PEJ36" s="116"/>
      <c r="PEK36" s="116"/>
      <c r="PEL36" s="116"/>
      <c r="PEM36" s="116"/>
      <c r="PEN36" s="116"/>
      <c r="PEO36" s="116"/>
      <c r="PEP36" s="116"/>
      <c r="PEQ36" s="116"/>
      <c r="PER36" s="116"/>
      <c r="PES36" s="116"/>
      <c r="PET36" s="116"/>
      <c r="PEU36" s="116"/>
      <c r="PEV36" s="116"/>
      <c r="PEW36" s="116"/>
      <c r="PEX36" s="116"/>
      <c r="PEY36" s="116"/>
      <c r="PEZ36" s="116"/>
      <c r="PFA36" s="116"/>
      <c r="PFB36" s="116"/>
      <c r="PFC36" s="116"/>
      <c r="PFD36" s="116"/>
      <c r="PFE36" s="116"/>
      <c r="PFF36" s="116"/>
      <c r="PFG36" s="116"/>
      <c r="PFH36" s="116"/>
      <c r="PFI36" s="116"/>
      <c r="PFJ36" s="116"/>
      <c r="PFK36" s="116"/>
      <c r="PFL36" s="116"/>
      <c r="PFM36" s="116"/>
      <c r="PFN36" s="116"/>
      <c r="PFO36" s="116"/>
      <c r="PFP36" s="116"/>
      <c r="PFQ36" s="116"/>
      <c r="PFR36" s="116"/>
      <c r="PFS36" s="116"/>
      <c r="PFT36" s="116"/>
      <c r="PFU36" s="116"/>
      <c r="PFV36" s="116"/>
      <c r="PFW36" s="116"/>
      <c r="PFX36" s="116"/>
      <c r="PFY36" s="116"/>
      <c r="PFZ36" s="116"/>
      <c r="PGA36" s="116"/>
      <c r="PGB36" s="116"/>
      <c r="PGC36" s="116"/>
      <c r="PGD36" s="116"/>
      <c r="PGE36" s="116"/>
      <c r="PGF36" s="116"/>
      <c r="PGG36" s="116"/>
      <c r="PGH36" s="116"/>
      <c r="PGI36" s="116"/>
      <c r="PGJ36" s="116"/>
      <c r="PGK36" s="116"/>
      <c r="PGL36" s="116"/>
      <c r="PGM36" s="116"/>
      <c r="PGN36" s="116"/>
      <c r="PGO36" s="116"/>
      <c r="PGP36" s="116"/>
      <c r="PGQ36" s="116"/>
      <c r="PGR36" s="116"/>
      <c r="PGS36" s="116"/>
      <c r="PGT36" s="116"/>
      <c r="PGU36" s="116"/>
      <c r="PGV36" s="116"/>
      <c r="PGW36" s="116"/>
      <c r="PGX36" s="116"/>
      <c r="PGY36" s="116"/>
      <c r="PGZ36" s="116"/>
      <c r="PHA36" s="116"/>
      <c r="PHB36" s="116"/>
      <c r="PHC36" s="116"/>
      <c r="PHD36" s="116"/>
      <c r="PHE36" s="116"/>
      <c r="PHF36" s="116"/>
      <c r="PHG36" s="116"/>
      <c r="PHH36" s="116"/>
      <c r="PHI36" s="116"/>
      <c r="PHJ36" s="116"/>
      <c r="PHK36" s="116"/>
      <c r="PHL36" s="116"/>
      <c r="PHM36" s="116"/>
      <c r="PHN36" s="116"/>
      <c r="PHO36" s="116"/>
      <c r="PHP36" s="116"/>
      <c r="PHQ36" s="116"/>
      <c r="PHR36" s="116"/>
      <c r="PHS36" s="116"/>
      <c r="PHT36" s="116"/>
      <c r="PHU36" s="116"/>
      <c r="PHV36" s="116"/>
      <c r="PHW36" s="116"/>
      <c r="PHX36" s="116"/>
      <c r="PHY36" s="116"/>
      <c r="PHZ36" s="116"/>
      <c r="PIA36" s="116"/>
      <c r="PIB36" s="116"/>
      <c r="PIC36" s="116"/>
      <c r="PID36" s="116"/>
      <c r="PIE36" s="116"/>
      <c r="PIF36" s="116"/>
      <c r="PIG36" s="116"/>
      <c r="PIH36" s="116"/>
      <c r="PII36" s="116"/>
      <c r="PIJ36" s="116"/>
      <c r="PIK36" s="116"/>
      <c r="PIL36" s="116"/>
      <c r="PIM36" s="116"/>
      <c r="PIN36" s="116"/>
      <c r="PIO36" s="116"/>
      <c r="PIP36" s="116"/>
      <c r="PIQ36" s="116"/>
      <c r="PIR36" s="116"/>
      <c r="PIS36" s="116"/>
      <c r="PIT36" s="116"/>
      <c r="PIU36" s="116"/>
      <c r="PIV36" s="116"/>
      <c r="PIW36" s="116"/>
      <c r="PIX36" s="116"/>
      <c r="PIY36" s="116"/>
      <c r="PIZ36" s="116"/>
      <c r="PJA36" s="116"/>
      <c r="PJB36" s="116"/>
      <c r="PJC36" s="116"/>
      <c r="PJD36" s="116"/>
      <c r="PJE36" s="116"/>
      <c r="PJF36" s="116"/>
      <c r="PJG36" s="116"/>
      <c r="PJH36" s="116"/>
      <c r="PJI36" s="116"/>
      <c r="PJJ36" s="116"/>
      <c r="PJK36" s="116"/>
      <c r="PJL36" s="116"/>
      <c r="PJM36" s="116"/>
      <c r="PJN36" s="116"/>
      <c r="PJO36" s="116"/>
      <c r="PJP36" s="116"/>
      <c r="PJQ36" s="116"/>
      <c r="PJR36" s="116"/>
      <c r="PJS36" s="116"/>
      <c r="PJT36" s="116"/>
      <c r="PJU36" s="116"/>
      <c r="PJV36" s="116"/>
      <c r="PJW36" s="116"/>
      <c r="PJX36" s="116"/>
      <c r="PJY36" s="116"/>
      <c r="PJZ36" s="116"/>
      <c r="PKA36" s="116"/>
      <c r="PKB36" s="116"/>
      <c r="PKC36" s="116"/>
      <c r="PKD36" s="116"/>
      <c r="PKE36" s="116"/>
      <c r="PKF36" s="116"/>
      <c r="PKG36" s="116"/>
      <c r="PKH36" s="116"/>
      <c r="PKI36" s="116"/>
      <c r="PKJ36" s="116"/>
      <c r="PKK36" s="116"/>
      <c r="PKL36" s="116"/>
      <c r="PKM36" s="116"/>
      <c r="PKN36" s="116"/>
      <c r="PKO36" s="116"/>
      <c r="PKP36" s="116"/>
      <c r="PKQ36" s="116"/>
      <c r="PKR36" s="116"/>
      <c r="PKS36" s="116"/>
      <c r="PKT36" s="116"/>
      <c r="PKU36" s="116"/>
      <c r="PKV36" s="116"/>
      <c r="PKW36" s="116"/>
      <c r="PKX36" s="116"/>
      <c r="PKY36" s="116"/>
      <c r="PKZ36" s="116"/>
      <c r="PLA36" s="116"/>
      <c r="PLB36" s="116"/>
      <c r="PLC36" s="116"/>
      <c r="PLD36" s="116"/>
      <c r="PLE36" s="116"/>
      <c r="PLF36" s="116"/>
      <c r="PLG36" s="116"/>
      <c r="PLH36" s="116"/>
      <c r="PLI36" s="116"/>
      <c r="PLJ36" s="116"/>
      <c r="PLK36" s="116"/>
      <c r="PLL36" s="116"/>
      <c r="PLM36" s="116"/>
      <c r="PLN36" s="116"/>
      <c r="PLO36" s="116"/>
      <c r="PLP36" s="116"/>
      <c r="PLQ36" s="116"/>
      <c r="PLR36" s="116"/>
      <c r="PLS36" s="116"/>
      <c r="PLT36" s="116"/>
      <c r="PLU36" s="116"/>
      <c r="PLV36" s="116"/>
      <c r="PLW36" s="116"/>
      <c r="PLX36" s="116"/>
      <c r="PLY36" s="116"/>
      <c r="PLZ36" s="116"/>
      <c r="PMA36" s="116"/>
      <c r="PMB36" s="116"/>
      <c r="PMC36" s="116"/>
      <c r="PMD36" s="116"/>
      <c r="PME36" s="116"/>
      <c r="PMF36" s="116"/>
      <c r="PMG36" s="116"/>
      <c r="PMH36" s="116"/>
      <c r="PMI36" s="116"/>
      <c r="PMJ36" s="116"/>
      <c r="PMK36" s="116"/>
      <c r="PML36" s="116"/>
      <c r="PMM36" s="116"/>
      <c r="PMN36" s="116"/>
      <c r="PMO36" s="116"/>
      <c r="PMP36" s="116"/>
      <c r="PMQ36" s="116"/>
      <c r="PMR36" s="116"/>
      <c r="PMS36" s="116"/>
      <c r="PMT36" s="116"/>
      <c r="PMU36" s="116"/>
      <c r="PMV36" s="116"/>
      <c r="PMW36" s="116"/>
      <c r="PMX36" s="116"/>
      <c r="PMY36" s="116"/>
      <c r="PMZ36" s="116"/>
      <c r="PNA36" s="116"/>
      <c r="PNB36" s="116"/>
      <c r="PNC36" s="116"/>
      <c r="PND36" s="116"/>
      <c r="PNE36" s="116"/>
      <c r="PNF36" s="116"/>
      <c r="PNG36" s="116"/>
      <c r="PNH36" s="116"/>
      <c r="PNI36" s="116"/>
      <c r="PNJ36" s="116"/>
      <c r="PNK36" s="116"/>
      <c r="PNL36" s="116"/>
      <c r="PNM36" s="116"/>
      <c r="PNN36" s="116"/>
      <c r="PNO36" s="116"/>
      <c r="PNP36" s="116"/>
      <c r="PNQ36" s="116"/>
      <c r="PNR36" s="116"/>
      <c r="PNS36" s="116"/>
      <c r="PNT36" s="116"/>
      <c r="PNU36" s="116"/>
      <c r="PNV36" s="116"/>
      <c r="PNW36" s="116"/>
      <c r="PNX36" s="116"/>
      <c r="PNY36" s="116"/>
      <c r="PNZ36" s="116"/>
      <c r="POA36" s="116"/>
      <c r="POB36" s="116"/>
      <c r="POC36" s="116"/>
      <c r="POD36" s="116"/>
      <c r="POE36" s="116"/>
      <c r="POF36" s="116"/>
      <c r="POG36" s="116"/>
      <c r="POH36" s="116"/>
      <c r="POI36" s="116"/>
      <c r="POJ36" s="116"/>
      <c r="POK36" s="116"/>
      <c r="POL36" s="116"/>
      <c r="POM36" s="116"/>
      <c r="PON36" s="116"/>
      <c r="POO36" s="116"/>
      <c r="POP36" s="116"/>
      <c r="POQ36" s="116"/>
      <c r="POR36" s="116"/>
      <c r="POS36" s="116"/>
      <c r="POT36" s="116"/>
      <c r="POU36" s="116"/>
      <c r="POV36" s="116"/>
      <c r="POW36" s="116"/>
      <c r="POX36" s="116"/>
      <c r="POY36" s="116"/>
      <c r="POZ36" s="116"/>
      <c r="PPA36" s="116"/>
      <c r="PPB36" s="116"/>
      <c r="PPC36" s="116"/>
      <c r="PPD36" s="116"/>
      <c r="PPE36" s="116"/>
      <c r="PPF36" s="116"/>
      <c r="PPG36" s="116"/>
      <c r="PPH36" s="116"/>
      <c r="PPI36" s="116"/>
      <c r="PPJ36" s="116"/>
      <c r="PPK36" s="116"/>
      <c r="PPL36" s="116"/>
      <c r="PPM36" s="116"/>
      <c r="PPN36" s="116"/>
      <c r="PPO36" s="116"/>
      <c r="PPP36" s="116"/>
      <c r="PPQ36" s="116"/>
      <c r="PPR36" s="116"/>
      <c r="PPS36" s="116"/>
      <c r="PPT36" s="116"/>
      <c r="PPU36" s="116"/>
      <c r="PPV36" s="116"/>
      <c r="PPW36" s="116"/>
      <c r="PPX36" s="116"/>
      <c r="PPY36" s="116"/>
      <c r="PPZ36" s="116"/>
      <c r="PQA36" s="116"/>
      <c r="PQB36" s="116"/>
      <c r="PQC36" s="116"/>
      <c r="PQD36" s="116"/>
      <c r="PQE36" s="116"/>
      <c r="PQF36" s="116"/>
      <c r="PQG36" s="116"/>
      <c r="PQH36" s="116"/>
      <c r="PQI36" s="116"/>
      <c r="PQJ36" s="116"/>
      <c r="PQK36" s="116"/>
      <c r="PQL36" s="116"/>
      <c r="PQM36" s="116"/>
      <c r="PQN36" s="116"/>
      <c r="PQO36" s="116"/>
      <c r="PQP36" s="116"/>
      <c r="PQQ36" s="116"/>
      <c r="PQR36" s="116"/>
      <c r="PQS36" s="116"/>
      <c r="PQT36" s="116"/>
      <c r="PQU36" s="116"/>
      <c r="PQV36" s="116"/>
      <c r="PQW36" s="116"/>
      <c r="PQX36" s="116"/>
      <c r="PQY36" s="116"/>
      <c r="PQZ36" s="116"/>
      <c r="PRA36" s="116"/>
      <c r="PRB36" s="116"/>
      <c r="PRC36" s="116"/>
      <c r="PRD36" s="116"/>
      <c r="PRE36" s="116"/>
      <c r="PRF36" s="116"/>
      <c r="PRG36" s="116"/>
      <c r="PRH36" s="116"/>
      <c r="PRI36" s="116"/>
      <c r="PRJ36" s="116"/>
      <c r="PRK36" s="116"/>
      <c r="PRL36" s="116"/>
      <c r="PRM36" s="116"/>
      <c r="PRN36" s="116"/>
      <c r="PRO36" s="116"/>
      <c r="PRP36" s="116"/>
      <c r="PRQ36" s="116"/>
      <c r="PRR36" s="116"/>
      <c r="PRS36" s="116"/>
      <c r="PRT36" s="116"/>
      <c r="PRU36" s="116"/>
      <c r="PRV36" s="116"/>
      <c r="PRW36" s="116"/>
      <c r="PRX36" s="116"/>
      <c r="PRY36" s="116"/>
      <c r="PRZ36" s="116"/>
      <c r="PSA36" s="116"/>
      <c r="PSB36" s="116"/>
      <c r="PSC36" s="116"/>
      <c r="PSD36" s="116"/>
      <c r="PSE36" s="116"/>
      <c r="PSF36" s="116"/>
      <c r="PSG36" s="116"/>
      <c r="PSH36" s="116"/>
      <c r="PSI36" s="116"/>
      <c r="PSJ36" s="116"/>
      <c r="PSK36" s="116"/>
      <c r="PSL36" s="116"/>
      <c r="PSM36" s="116"/>
      <c r="PSN36" s="116"/>
      <c r="PSO36" s="116"/>
      <c r="PSP36" s="116"/>
      <c r="PSQ36" s="116"/>
      <c r="PSR36" s="116"/>
      <c r="PSS36" s="116"/>
      <c r="PST36" s="116"/>
      <c r="PSU36" s="116"/>
      <c r="PSV36" s="116"/>
      <c r="PSW36" s="116"/>
      <c r="PSX36" s="116"/>
      <c r="PSY36" s="116"/>
      <c r="PSZ36" s="116"/>
      <c r="PTA36" s="116"/>
      <c r="PTB36" s="116"/>
      <c r="PTC36" s="116"/>
      <c r="PTD36" s="116"/>
      <c r="PTE36" s="116"/>
      <c r="PTF36" s="116"/>
      <c r="PTG36" s="116"/>
      <c r="PTH36" s="116"/>
      <c r="PTI36" s="116"/>
      <c r="PTJ36" s="116"/>
      <c r="PTK36" s="116"/>
      <c r="PTL36" s="116"/>
      <c r="PTM36" s="116"/>
      <c r="PTN36" s="116"/>
      <c r="PTO36" s="116"/>
      <c r="PTP36" s="116"/>
      <c r="PTQ36" s="116"/>
      <c r="PTR36" s="116"/>
      <c r="PTS36" s="116"/>
      <c r="PTT36" s="116"/>
      <c r="PTU36" s="116"/>
      <c r="PTV36" s="116"/>
      <c r="PTW36" s="116"/>
      <c r="PTX36" s="116"/>
      <c r="PTY36" s="116"/>
      <c r="PTZ36" s="116"/>
      <c r="PUA36" s="116"/>
      <c r="PUB36" s="116"/>
      <c r="PUC36" s="116"/>
      <c r="PUD36" s="116"/>
      <c r="PUE36" s="116"/>
      <c r="PUF36" s="116"/>
      <c r="PUG36" s="116"/>
      <c r="PUH36" s="116"/>
      <c r="PUI36" s="116"/>
      <c r="PUJ36" s="116"/>
      <c r="PUK36" s="116"/>
      <c r="PUL36" s="116"/>
      <c r="PUM36" s="116"/>
      <c r="PUN36" s="116"/>
      <c r="PUO36" s="116"/>
      <c r="PUP36" s="116"/>
      <c r="PUQ36" s="116"/>
      <c r="PUR36" s="116"/>
      <c r="PUS36" s="116"/>
      <c r="PUT36" s="116"/>
      <c r="PUU36" s="116"/>
      <c r="PUV36" s="116"/>
      <c r="PUW36" s="116"/>
      <c r="PUX36" s="116"/>
      <c r="PUY36" s="116"/>
      <c r="PUZ36" s="116"/>
      <c r="PVA36" s="116"/>
      <c r="PVB36" s="116"/>
      <c r="PVC36" s="116"/>
      <c r="PVD36" s="116"/>
      <c r="PVE36" s="116"/>
      <c r="PVF36" s="116"/>
      <c r="PVG36" s="116"/>
      <c r="PVH36" s="116"/>
      <c r="PVI36" s="116"/>
      <c r="PVJ36" s="116"/>
      <c r="PVK36" s="116"/>
      <c r="PVL36" s="116"/>
      <c r="PVM36" s="116"/>
      <c r="PVN36" s="116"/>
      <c r="PVO36" s="116"/>
      <c r="PVP36" s="116"/>
      <c r="PVQ36" s="116"/>
      <c r="PVR36" s="116"/>
      <c r="PVS36" s="116"/>
      <c r="PVT36" s="116"/>
      <c r="PVU36" s="116"/>
      <c r="PVV36" s="116"/>
      <c r="PVW36" s="116"/>
      <c r="PVX36" s="116"/>
      <c r="PVY36" s="116"/>
      <c r="PVZ36" s="116"/>
      <c r="PWA36" s="116"/>
      <c r="PWB36" s="116"/>
      <c r="PWC36" s="116"/>
      <c r="PWD36" s="116"/>
      <c r="PWE36" s="116"/>
      <c r="PWF36" s="116"/>
      <c r="PWG36" s="116"/>
      <c r="PWH36" s="116"/>
      <c r="PWI36" s="116"/>
      <c r="PWJ36" s="116"/>
      <c r="PWK36" s="116"/>
      <c r="PWL36" s="116"/>
      <c r="PWM36" s="116"/>
      <c r="PWN36" s="116"/>
      <c r="PWO36" s="116"/>
      <c r="PWP36" s="116"/>
      <c r="PWQ36" s="116"/>
      <c r="PWR36" s="116"/>
      <c r="PWS36" s="116"/>
      <c r="PWT36" s="116"/>
      <c r="PWU36" s="116"/>
      <c r="PWV36" s="116"/>
      <c r="PWW36" s="116"/>
      <c r="PWX36" s="116"/>
      <c r="PWY36" s="116"/>
      <c r="PWZ36" s="116"/>
      <c r="PXA36" s="116"/>
      <c r="PXB36" s="116"/>
      <c r="PXC36" s="116"/>
      <c r="PXD36" s="116"/>
      <c r="PXE36" s="116"/>
      <c r="PXF36" s="116"/>
      <c r="PXG36" s="116"/>
      <c r="PXH36" s="116"/>
      <c r="PXI36" s="116"/>
      <c r="PXJ36" s="116"/>
      <c r="PXK36" s="116"/>
      <c r="PXL36" s="116"/>
      <c r="PXM36" s="116"/>
      <c r="PXN36" s="116"/>
      <c r="PXO36" s="116"/>
      <c r="PXP36" s="116"/>
      <c r="PXQ36" s="116"/>
      <c r="PXR36" s="116"/>
      <c r="PXS36" s="116"/>
      <c r="PXT36" s="116"/>
      <c r="PXU36" s="116"/>
      <c r="PXV36" s="116"/>
      <c r="PXW36" s="116"/>
      <c r="PXX36" s="116"/>
      <c r="PXY36" s="116"/>
      <c r="PXZ36" s="116"/>
      <c r="PYA36" s="116"/>
      <c r="PYB36" s="116"/>
      <c r="PYC36" s="116"/>
      <c r="PYD36" s="116"/>
      <c r="PYE36" s="116"/>
      <c r="PYF36" s="116"/>
      <c r="PYG36" s="116"/>
      <c r="PYH36" s="116"/>
      <c r="PYI36" s="116"/>
      <c r="PYJ36" s="116"/>
      <c r="PYK36" s="116"/>
      <c r="PYL36" s="116"/>
      <c r="PYM36" s="116"/>
      <c r="PYN36" s="116"/>
      <c r="PYO36" s="116"/>
      <c r="PYP36" s="116"/>
      <c r="PYQ36" s="116"/>
      <c r="PYR36" s="116"/>
      <c r="PYS36" s="116"/>
      <c r="PYT36" s="116"/>
      <c r="PYU36" s="116"/>
      <c r="PYV36" s="116"/>
      <c r="PYW36" s="116"/>
      <c r="PYX36" s="116"/>
      <c r="PYY36" s="116"/>
      <c r="PYZ36" s="116"/>
      <c r="PZA36" s="116"/>
      <c r="PZB36" s="116"/>
      <c r="PZC36" s="116"/>
      <c r="PZD36" s="116"/>
      <c r="PZE36" s="116"/>
      <c r="PZF36" s="116"/>
      <c r="PZG36" s="116"/>
      <c r="PZH36" s="116"/>
      <c r="PZI36" s="116"/>
      <c r="PZJ36" s="116"/>
      <c r="PZK36" s="116"/>
      <c r="PZL36" s="116"/>
      <c r="PZM36" s="116"/>
      <c r="PZN36" s="116"/>
      <c r="PZO36" s="116"/>
      <c r="PZP36" s="116"/>
      <c r="PZQ36" s="116"/>
      <c r="PZR36" s="116"/>
      <c r="PZS36" s="116"/>
      <c r="PZT36" s="116"/>
      <c r="PZU36" s="116"/>
      <c r="PZV36" s="116"/>
      <c r="PZW36" s="116"/>
      <c r="PZX36" s="116"/>
      <c r="PZY36" s="116"/>
      <c r="PZZ36" s="116"/>
      <c r="QAA36" s="116"/>
      <c r="QAB36" s="116"/>
      <c r="QAC36" s="116"/>
      <c r="QAD36" s="116"/>
      <c r="QAE36" s="116"/>
      <c r="QAF36" s="116"/>
      <c r="QAG36" s="116"/>
      <c r="QAH36" s="116"/>
      <c r="QAI36" s="116"/>
      <c r="QAJ36" s="116"/>
      <c r="QAK36" s="116"/>
      <c r="QAL36" s="116"/>
      <c r="QAM36" s="116"/>
      <c r="QAN36" s="116"/>
      <c r="QAO36" s="116"/>
      <c r="QAP36" s="116"/>
      <c r="QAQ36" s="116"/>
      <c r="QAR36" s="116"/>
      <c r="QAS36" s="116"/>
      <c r="QAT36" s="116"/>
      <c r="QAU36" s="116"/>
      <c r="QAV36" s="116"/>
      <c r="QAW36" s="116"/>
      <c r="QAX36" s="116"/>
      <c r="QAY36" s="116"/>
      <c r="QAZ36" s="116"/>
      <c r="QBA36" s="116"/>
      <c r="QBB36" s="116"/>
      <c r="QBC36" s="116"/>
      <c r="QBD36" s="116"/>
      <c r="QBE36" s="116"/>
      <c r="QBF36" s="116"/>
      <c r="QBG36" s="116"/>
      <c r="QBH36" s="116"/>
      <c r="QBI36" s="116"/>
      <c r="QBJ36" s="116"/>
      <c r="QBK36" s="116"/>
      <c r="QBL36" s="116"/>
      <c r="QBM36" s="116"/>
      <c r="QBN36" s="116"/>
      <c r="QBO36" s="116"/>
      <c r="QBP36" s="116"/>
      <c r="QBQ36" s="116"/>
      <c r="QBR36" s="116"/>
      <c r="QBS36" s="116"/>
      <c r="QBT36" s="116"/>
      <c r="QBU36" s="116"/>
      <c r="QBV36" s="116"/>
      <c r="QBW36" s="116"/>
      <c r="QBX36" s="116"/>
      <c r="QBY36" s="116"/>
      <c r="QBZ36" s="116"/>
      <c r="QCA36" s="116"/>
      <c r="QCB36" s="116"/>
      <c r="QCC36" s="116"/>
      <c r="QCD36" s="116"/>
      <c r="QCE36" s="116"/>
      <c r="QCF36" s="116"/>
      <c r="QCG36" s="116"/>
      <c r="QCH36" s="116"/>
      <c r="QCI36" s="116"/>
      <c r="QCJ36" s="116"/>
      <c r="QCK36" s="116"/>
      <c r="QCL36" s="116"/>
      <c r="QCM36" s="116"/>
      <c r="QCN36" s="116"/>
      <c r="QCO36" s="116"/>
      <c r="QCP36" s="116"/>
      <c r="QCQ36" s="116"/>
      <c r="QCR36" s="116"/>
      <c r="QCS36" s="116"/>
      <c r="QCT36" s="116"/>
      <c r="QCU36" s="116"/>
      <c r="QCV36" s="116"/>
      <c r="QCW36" s="116"/>
      <c r="QCX36" s="116"/>
      <c r="QCY36" s="116"/>
      <c r="QCZ36" s="116"/>
      <c r="QDA36" s="116"/>
      <c r="QDB36" s="116"/>
      <c r="QDC36" s="116"/>
      <c r="QDD36" s="116"/>
      <c r="QDE36" s="116"/>
      <c r="QDF36" s="116"/>
      <c r="QDG36" s="116"/>
      <c r="QDH36" s="116"/>
      <c r="QDI36" s="116"/>
      <c r="QDJ36" s="116"/>
      <c r="QDK36" s="116"/>
      <c r="QDL36" s="116"/>
      <c r="QDM36" s="116"/>
      <c r="QDN36" s="116"/>
      <c r="QDO36" s="116"/>
      <c r="QDP36" s="116"/>
      <c r="QDQ36" s="116"/>
      <c r="QDR36" s="116"/>
      <c r="QDS36" s="116"/>
      <c r="QDT36" s="116"/>
      <c r="QDU36" s="116"/>
      <c r="QDV36" s="116"/>
      <c r="QDW36" s="116"/>
      <c r="QDX36" s="116"/>
      <c r="QDY36" s="116"/>
      <c r="QDZ36" s="116"/>
      <c r="QEA36" s="116"/>
      <c r="QEB36" s="116"/>
      <c r="QEC36" s="116"/>
      <c r="QED36" s="116"/>
      <c r="QEE36" s="116"/>
      <c r="QEF36" s="116"/>
      <c r="QEG36" s="116"/>
      <c r="QEH36" s="116"/>
      <c r="QEI36" s="116"/>
      <c r="QEJ36" s="116"/>
      <c r="QEK36" s="116"/>
      <c r="QEL36" s="116"/>
      <c r="QEM36" s="116"/>
      <c r="QEN36" s="116"/>
      <c r="QEO36" s="116"/>
      <c r="QEP36" s="116"/>
      <c r="QEQ36" s="116"/>
      <c r="QER36" s="116"/>
      <c r="QES36" s="116"/>
      <c r="QET36" s="116"/>
      <c r="QEU36" s="116"/>
      <c r="QEV36" s="116"/>
      <c r="QEW36" s="116"/>
      <c r="QEX36" s="116"/>
      <c r="QEY36" s="116"/>
      <c r="QEZ36" s="116"/>
      <c r="QFA36" s="116"/>
      <c r="QFB36" s="116"/>
      <c r="QFC36" s="116"/>
      <c r="QFD36" s="116"/>
      <c r="QFE36" s="116"/>
      <c r="QFF36" s="116"/>
      <c r="QFG36" s="116"/>
      <c r="QFH36" s="116"/>
      <c r="QFI36" s="116"/>
      <c r="QFJ36" s="116"/>
      <c r="QFK36" s="116"/>
      <c r="QFL36" s="116"/>
      <c r="QFM36" s="116"/>
      <c r="QFN36" s="116"/>
      <c r="QFO36" s="116"/>
      <c r="QFP36" s="116"/>
      <c r="QFQ36" s="116"/>
      <c r="QFR36" s="116"/>
      <c r="QFS36" s="116"/>
      <c r="QFT36" s="116"/>
      <c r="QFU36" s="116"/>
      <c r="QFV36" s="116"/>
      <c r="QFW36" s="116"/>
      <c r="QFX36" s="116"/>
      <c r="QFY36" s="116"/>
      <c r="QFZ36" s="116"/>
      <c r="QGA36" s="116"/>
      <c r="QGB36" s="116"/>
      <c r="QGC36" s="116"/>
      <c r="QGD36" s="116"/>
      <c r="QGE36" s="116"/>
      <c r="QGF36" s="116"/>
      <c r="QGG36" s="116"/>
      <c r="QGH36" s="116"/>
      <c r="QGI36" s="116"/>
      <c r="QGJ36" s="116"/>
      <c r="QGK36" s="116"/>
      <c r="QGL36" s="116"/>
      <c r="QGM36" s="116"/>
      <c r="QGN36" s="116"/>
      <c r="QGO36" s="116"/>
      <c r="QGP36" s="116"/>
      <c r="QGQ36" s="116"/>
      <c r="QGR36" s="116"/>
      <c r="QGS36" s="116"/>
      <c r="QGT36" s="116"/>
      <c r="QGU36" s="116"/>
      <c r="QGV36" s="116"/>
      <c r="QGW36" s="116"/>
      <c r="QGX36" s="116"/>
      <c r="QGY36" s="116"/>
      <c r="QGZ36" s="116"/>
      <c r="QHA36" s="116"/>
      <c r="QHB36" s="116"/>
      <c r="QHC36" s="116"/>
      <c r="QHD36" s="116"/>
      <c r="QHE36" s="116"/>
      <c r="QHF36" s="116"/>
      <c r="QHG36" s="116"/>
      <c r="QHH36" s="116"/>
      <c r="QHI36" s="116"/>
      <c r="QHJ36" s="116"/>
      <c r="QHK36" s="116"/>
      <c r="QHL36" s="116"/>
      <c r="QHM36" s="116"/>
      <c r="QHN36" s="116"/>
      <c r="QHO36" s="116"/>
      <c r="QHP36" s="116"/>
      <c r="QHQ36" s="116"/>
      <c r="QHR36" s="116"/>
      <c r="QHS36" s="116"/>
      <c r="QHT36" s="116"/>
      <c r="QHU36" s="116"/>
      <c r="QHV36" s="116"/>
      <c r="QHW36" s="116"/>
      <c r="QHX36" s="116"/>
      <c r="QHY36" s="116"/>
      <c r="QHZ36" s="116"/>
      <c r="QIA36" s="116"/>
      <c r="QIB36" s="116"/>
      <c r="QIC36" s="116"/>
      <c r="QID36" s="116"/>
      <c r="QIE36" s="116"/>
      <c r="QIF36" s="116"/>
      <c r="QIG36" s="116"/>
      <c r="QIH36" s="116"/>
      <c r="QII36" s="116"/>
      <c r="QIJ36" s="116"/>
      <c r="QIK36" s="116"/>
      <c r="QIL36" s="116"/>
      <c r="QIM36" s="116"/>
      <c r="QIN36" s="116"/>
      <c r="QIO36" s="116"/>
      <c r="QIP36" s="116"/>
      <c r="QIQ36" s="116"/>
      <c r="QIR36" s="116"/>
      <c r="QIS36" s="116"/>
      <c r="QIT36" s="116"/>
      <c r="QIU36" s="116"/>
      <c r="QIV36" s="116"/>
      <c r="QIW36" s="116"/>
      <c r="QIX36" s="116"/>
      <c r="QIY36" s="116"/>
      <c r="QIZ36" s="116"/>
      <c r="QJA36" s="116"/>
      <c r="QJB36" s="116"/>
      <c r="QJC36" s="116"/>
      <c r="QJD36" s="116"/>
      <c r="QJE36" s="116"/>
      <c r="QJF36" s="116"/>
      <c r="QJG36" s="116"/>
      <c r="QJH36" s="116"/>
      <c r="QJI36" s="116"/>
      <c r="QJJ36" s="116"/>
      <c r="QJK36" s="116"/>
      <c r="QJL36" s="116"/>
      <c r="QJM36" s="116"/>
      <c r="QJN36" s="116"/>
      <c r="QJO36" s="116"/>
      <c r="QJP36" s="116"/>
      <c r="QJQ36" s="116"/>
      <c r="QJR36" s="116"/>
      <c r="QJS36" s="116"/>
      <c r="QJT36" s="116"/>
      <c r="QJU36" s="116"/>
      <c r="QJV36" s="116"/>
      <c r="QJW36" s="116"/>
      <c r="QJX36" s="116"/>
      <c r="QJY36" s="116"/>
      <c r="QJZ36" s="116"/>
      <c r="QKA36" s="116"/>
      <c r="QKB36" s="116"/>
      <c r="QKC36" s="116"/>
      <c r="QKD36" s="116"/>
      <c r="QKE36" s="116"/>
      <c r="QKF36" s="116"/>
      <c r="QKG36" s="116"/>
      <c r="QKH36" s="116"/>
      <c r="QKI36" s="116"/>
      <c r="QKJ36" s="116"/>
      <c r="QKK36" s="116"/>
      <c r="QKL36" s="116"/>
      <c r="QKM36" s="116"/>
      <c r="QKN36" s="116"/>
      <c r="QKO36" s="116"/>
      <c r="QKP36" s="116"/>
      <c r="QKQ36" s="116"/>
      <c r="QKR36" s="116"/>
      <c r="QKS36" s="116"/>
      <c r="QKT36" s="116"/>
      <c r="QKU36" s="116"/>
      <c r="QKV36" s="116"/>
      <c r="QKW36" s="116"/>
      <c r="QKX36" s="116"/>
      <c r="QKY36" s="116"/>
      <c r="QKZ36" s="116"/>
      <c r="QLA36" s="116"/>
      <c r="QLB36" s="116"/>
      <c r="QLC36" s="116"/>
      <c r="QLD36" s="116"/>
      <c r="QLE36" s="116"/>
      <c r="QLF36" s="116"/>
      <c r="QLG36" s="116"/>
      <c r="QLH36" s="116"/>
      <c r="QLI36" s="116"/>
      <c r="QLJ36" s="116"/>
      <c r="QLK36" s="116"/>
      <c r="QLL36" s="116"/>
      <c r="QLM36" s="116"/>
      <c r="QLN36" s="116"/>
      <c r="QLO36" s="116"/>
      <c r="QLP36" s="116"/>
      <c r="QLQ36" s="116"/>
      <c r="QLR36" s="116"/>
      <c r="QLS36" s="116"/>
      <c r="QLT36" s="116"/>
      <c r="QLU36" s="116"/>
      <c r="QLV36" s="116"/>
      <c r="QLW36" s="116"/>
      <c r="QLX36" s="116"/>
      <c r="QLY36" s="116"/>
      <c r="QLZ36" s="116"/>
      <c r="QMA36" s="116"/>
      <c r="QMB36" s="116"/>
      <c r="QMC36" s="116"/>
      <c r="QMD36" s="116"/>
      <c r="QME36" s="116"/>
      <c r="QMF36" s="116"/>
      <c r="QMG36" s="116"/>
      <c r="QMH36" s="116"/>
      <c r="QMI36" s="116"/>
      <c r="QMJ36" s="116"/>
      <c r="QMK36" s="116"/>
      <c r="QML36" s="116"/>
      <c r="QMM36" s="116"/>
      <c r="QMN36" s="116"/>
      <c r="QMO36" s="116"/>
      <c r="QMP36" s="116"/>
      <c r="QMQ36" s="116"/>
      <c r="QMR36" s="116"/>
      <c r="QMS36" s="116"/>
      <c r="QMT36" s="116"/>
      <c r="QMU36" s="116"/>
      <c r="QMV36" s="116"/>
      <c r="QMW36" s="116"/>
      <c r="QMX36" s="116"/>
      <c r="QMY36" s="116"/>
      <c r="QMZ36" s="116"/>
      <c r="QNA36" s="116"/>
      <c r="QNB36" s="116"/>
      <c r="QNC36" s="116"/>
      <c r="QND36" s="116"/>
      <c r="QNE36" s="116"/>
      <c r="QNF36" s="116"/>
      <c r="QNG36" s="116"/>
      <c r="QNH36" s="116"/>
      <c r="QNI36" s="116"/>
      <c r="QNJ36" s="116"/>
      <c r="QNK36" s="116"/>
      <c r="QNL36" s="116"/>
      <c r="QNM36" s="116"/>
      <c r="QNN36" s="116"/>
      <c r="QNO36" s="116"/>
      <c r="QNP36" s="116"/>
      <c r="QNQ36" s="116"/>
      <c r="QNR36" s="116"/>
      <c r="QNS36" s="116"/>
      <c r="QNT36" s="116"/>
      <c r="QNU36" s="116"/>
      <c r="QNV36" s="116"/>
      <c r="QNW36" s="116"/>
      <c r="QNX36" s="116"/>
      <c r="QNY36" s="116"/>
      <c r="QNZ36" s="116"/>
      <c r="QOA36" s="116"/>
      <c r="QOB36" s="116"/>
      <c r="QOC36" s="116"/>
      <c r="QOD36" s="116"/>
      <c r="QOE36" s="116"/>
      <c r="QOF36" s="116"/>
      <c r="QOG36" s="116"/>
      <c r="QOH36" s="116"/>
      <c r="QOI36" s="116"/>
      <c r="QOJ36" s="116"/>
      <c r="QOK36" s="116"/>
      <c r="QOL36" s="116"/>
      <c r="QOM36" s="116"/>
      <c r="QON36" s="116"/>
      <c r="QOO36" s="116"/>
      <c r="QOP36" s="116"/>
      <c r="QOQ36" s="116"/>
      <c r="QOR36" s="116"/>
      <c r="QOS36" s="116"/>
      <c r="QOT36" s="116"/>
      <c r="QOU36" s="116"/>
      <c r="QOV36" s="116"/>
      <c r="QOW36" s="116"/>
      <c r="QOX36" s="116"/>
      <c r="QOY36" s="116"/>
      <c r="QOZ36" s="116"/>
      <c r="QPA36" s="116"/>
      <c r="QPB36" s="116"/>
      <c r="QPC36" s="116"/>
      <c r="QPD36" s="116"/>
      <c r="QPE36" s="116"/>
      <c r="QPF36" s="116"/>
      <c r="QPG36" s="116"/>
      <c r="QPH36" s="116"/>
      <c r="QPI36" s="116"/>
      <c r="QPJ36" s="116"/>
      <c r="QPK36" s="116"/>
      <c r="QPL36" s="116"/>
      <c r="QPM36" s="116"/>
      <c r="QPN36" s="116"/>
      <c r="QPO36" s="116"/>
      <c r="QPP36" s="116"/>
      <c r="QPQ36" s="116"/>
      <c r="QPR36" s="116"/>
      <c r="QPS36" s="116"/>
      <c r="QPT36" s="116"/>
      <c r="QPU36" s="116"/>
      <c r="QPV36" s="116"/>
      <c r="QPW36" s="116"/>
      <c r="QPX36" s="116"/>
      <c r="QPY36" s="116"/>
      <c r="QPZ36" s="116"/>
      <c r="QQA36" s="116"/>
      <c r="QQB36" s="116"/>
      <c r="QQC36" s="116"/>
      <c r="QQD36" s="116"/>
      <c r="QQE36" s="116"/>
      <c r="QQF36" s="116"/>
      <c r="QQG36" s="116"/>
      <c r="QQH36" s="116"/>
      <c r="QQI36" s="116"/>
      <c r="QQJ36" s="116"/>
      <c r="QQK36" s="116"/>
      <c r="QQL36" s="116"/>
      <c r="QQM36" s="116"/>
      <c r="QQN36" s="116"/>
      <c r="QQO36" s="116"/>
      <c r="QQP36" s="116"/>
      <c r="QQQ36" s="116"/>
      <c r="QQR36" s="116"/>
      <c r="QQS36" s="116"/>
      <c r="QQT36" s="116"/>
      <c r="QQU36" s="116"/>
      <c r="QQV36" s="116"/>
      <c r="QQW36" s="116"/>
      <c r="QQX36" s="116"/>
      <c r="QQY36" s="116"/>
      <c r="QQZ36" s="116"/>
      <c r="QRA36" s="116"/>
      <c r="QRB36" s="116"/>
      <c r="QRC36" s="116"/>
      <c r="QRD36" s="116"/>
      <c r="QRE36" s="116"/>
      <c r="QRF36" s="116"/>
      <c r="QRG36" s="116"/>
      <c r="QRH36" s="116"/>
      <c r="QRI36" s="116"/>
      <c r="QRJ36" s="116"/>
      <c r="QRK36" s="116"/>
      <c r="QRL36" s="116"/>
      <c r="QRM36" s="116"/>
      <c r="QRN36" s="116"/>
      <c r="QRO36" s="116"/>
      <c r="QRP36" s="116"/>
      <c r="QRQ36" s="116"/>
      <c r="QRR36" s="116"/>
      <c r="QRS36" s="116"/>
      <c r="QRT36" s="116"/>
      <c r="QRU36" s="116"/>
      <c r="QRV36" s="116"/>
      <c r="QRW36" s="116"/>
      <c r="QRX36" s="116"/>
      <c r="QRY36" s="116"/>
      <c r="QRZ36" s="116"/>
      <c r="QSA36" s="116"/>
      <c r="QSB36" s="116"/>
      <c r="QSC36" s="116"/>
      <c r="QSD36" s="116"/>
      <c r="QSE36" s="116"/>
      <c r="QSF36" s="116"/>
      <c r="QSG36" s="116"/>
      <c r="QSH36" s="116"/>
      <c r="QSI36" s="116"/>
      <c r="QSJ36" s="116"/>
      <c r="QSK36" s="116"/>
      <c r="QSL36" s="116"/>
      <c r="QSM36" s="116"/>
      <c r="QSN36" s="116"/>
      <c r="QSO36" s="116"/>
      <c r="QSP36" s="116"/>
      <c r="QSQ36" s="116"/>
      <c r="QSR36" s="116"/>
      <c r="QSS36" s="116"/>
      <c r="QST36" s="116"/>
      <c r="QSU36" s="116"/>
      <c r="QSV36" s="116"/>
      <c r="QSW36" s="116"/>
      <c r="QSX36" s="116"/>
      <c r="QSY36" s="116"/>
      <c r="QSZ36" s="116"/>
      <c r="QTA36" s="116"/>
      <c r="QTB36" s="116"/>
      <c r="QTC36" s="116"/>
      <c r="QTD36" s="116"/>
      <c r="QTE36" s="116"/>
      <c r="QTF36" s="116"/>
      <c r="QTG36" s="116"/>
      <c r="QTH36" s="116"/>
      <c r="QTI36" s="116"/>
      <c r="QTJ36" s="116"/>
      <c r="QTK36" s="116"/>
      <c r="QTL36" s="116"/>
      <c r="QTM36" s="116"/>
      <c r="QTN36" s="116"/>
      <c r="QTO36" s="116"/>
      <c r="QTP36" s="116"/>
      <c r="QTQ36" s="116"/>
      <c r="QTR36" s="116"/>
      <c r="QTS36" s="116"/>
      <c r="QTT36" s="116"/>
      <c r="QTU36" s="116"/>
      <c r="QTV36" s="116"/>
      <c r="QTW36" s="116"/>
      <c r="QTX36" s="116"/>
      <c r="QTY36" s="116"/>
      <c r="QTZ36" s="116"/>
      <c r="QUA36" s="116"/>
      <c r="QUB36" s="116"/>
      <c r="QUC36" s="116"/>
      <c r="QUD36" s="116"/>
      <c r="QUE36" s="116"/>
      <c r="QUF36" s="116"/>
      <c r="QUG36" s="116"/>
      <c r="QUH36" s="116"/>
      <c r="QUI36" s="116"/>
      <c r="QUJ36" s="116"/>
      <c r="QUK36" s="116"/>
      <c r="QUL36" s="116"/>
      <c r="QUM36" s="116"/>
      <c r="QUN36" s="116"/>
      <c r="QUO36" s="116"/>
      <c r="QUP36" s="116"/>
      <c r="QUQ36" s="116"/>
      <c r="QUR36" s="116"/>
      <c r="QUS36" s="116"/>
      <c r="QUT36" s="116"/>
      <c r="QUU36" s="116"/>
      <c r="QUV36" s="116"/>
      <c r="QUW36" s="116"/>
      <c r="QUX36" s="116"/>
      <c r="QUY36" s="116"/>
      <c r="QUZ36" s="116"/>
      <c r="QVA36" s="116"/>
      <c r="QVB36" s="116"/>
      <c r="QVC36" s="116"/>
      <c r="QVD36" s="116"/>
      <c r="QVE36" s="116"/>
      <c r="QVF36" s="116"/>
      <c r="QVG36" s="116"/>
      <c r="QVH36" s="116"/>
      <c r="QVI36" s="116"/>
      <c r="QVJ36" s="116"/>
      <c r="QVK36" s="116"/>
      <c r="QVL36" s="116"/>
      <c r="QVM36" s="116"/>
      <c r="QVN36" s="116"/>
      <c r="QVO36" s="116"/>
      <c r="QVP36" s="116"/>
      <c r="QVQ36" s="116"/>
      <c r="QVR36" s="116"/>
      <c r="QVS36" s="116"/>
      <c r="QVT36" s="116"/>
      <c r="QVU36" s="116"/>
      <c r="QVV36" s="116"/>
      <c r="QVW36" s="116"/>
      <c r="QVX36" s="116"/>
      <c r="QVY36" s="116"/>
      <c r="QVZ36" s="116"/>
      <c r="QWA36" s="116"/>
      <c r="QWB36" s="116"/>
      <c r="QWC36" s="116"/>
      <c r="QWD36" s="116"/>
      <c r="QWE36" s="116"/>
      <c r="QWF36" s="116"/>
      <c r="QWG36" s="116"/>
      <c r="QWH36" s="116"/>
      <c r="QWI36" s="116"/>
      <c r="QWJ36" s="116"/>
      <c r="QWK36" s="116"/>
      <c r="QWL36" s="116"/>
      <c r="QWM36" s="116"/>
      <c r="QWN36" s="116"/>
      <c r="QWO36" s="116"/>
      <c r="QWP36" s="116"/>
      <c r="QWQ36" s="116"/>
      <c r="QWR36" s="116"/>
      <c r="QWS36" s="116"/>
      <c r="QWT36" s="116"/>
      <c r="QWU36" s="116"/>
      <c r="QWV36" s="116"/>
      <c r="QWW36" s="116"/>
      <c r="QWX36" s="116"/>
      <c r="QWY36" s="116"/>
      <c r="QWZ36" s="116"/>
      <c r="QXA36" s="116"/>
      <c r="QXB36" s="116"/>
      <c r="QXC36" s="116"/>
      <c r="QXD36" s="116"/>
      <c r="QXE36" s="116"/>
      <c r="QXF36" s="116"/>
      <c r="QXG36" s="116"/>
      <c r="QXH36" s="116"/>
      <c r="QXI36" s="116"/>
      <c r="QXJ36" s="116"/>
      <c r="QXK36" s="116"/>
      <c r="QXL36" s="116"/>
      <c r="QXM36" s="116"/>
      <c r="QXN36" s="116"/>
      <c r="QXO36" s="116"/>
      <c r="QXP36" s="116"/>
      <c r="QXQ36" s="116"/>
      <c r="QXR36" s="116"/>
      <c r="QXS36" s="116"/>
      <c r="QXT36" s="116"/>
      <c r="QXU36" s="116"/>
      <c r="QXV36" s="116"/>
      <c r="QXW36" s="116"/>
      <c r="QXX36" s="116"/>
      <c r="QXY36" s="116"/>
      <c r="QXZ36" s="116"/>
      <c r="QYA36" s="116"/>
      <c r="QYB36" s="116"/>
      <c r="QYC36" s="116"/>
      <c r="QYD36" s="116"/>
      <c r="QYE36" s="116"/>
      <c r="QYF36" s="116"/>
      <c r="QYG36" s="116"/>
      <c r="QYH36" s="116"/>
      <c r="QYI36" s="116"/>
      <c r="QYJ36" s="116"/>
      <c r="QYK36" s="116"/>
      <c r="QYL36" s="116"/>
      <c r="QYM36" s="116"/>
      <c r="QYN36" s="116"/>
      <c r="QYO36" s="116"/>
      <c r="QYP36" s="116"/>
      <c r="QYQ36" s="116"/>
      <c r="QYR36" s="116"/>
      <c r="QYS36" s="116"/>
      <c r="QYT36" s="116"/>
      <c r="QYU36" s="116"/>
      <c r="QYV36" s="116"/>
      <c r="QYW36" s="116"/>
      <c r="QYX36" s="116"/>
      <c r="QYY36" s="116"/>
      <c r="QYZ36" s="116"/>
      <c r="QZA36" s="116"/>
      <c r="QZB36" s="116"/>
      <c r="QZC36" s="116"/>
      <c r="QZD36" s="116"/>
      <c r="QZE36" s="116"/>
      <c r="QZF36" s="116"/>
      <c r="QZG36" s="116"/>
      <c r="QZH36" s="116"/>
      <c r="QZI36" s="116"/>
      <c r="QZJ36" s="116"/>
      <c r="QZK36" s="116"/>
      <c r="QZL36" s="116"/>
      <c r="QZM36" s="116"/>
      <c r="QZN36" s="116"/>
      <c r="QZO36" s="116"/>
      <c r="QZP36" s="116"/>
      <c r="QZQ36" s="116"/>
      <c r="QZR36" s="116"/>
      <c r="QZS36" s="116"/>
      <c r="QZT36" s="116"/>
      <c r="QZU36" s="116"/>
      <c r="QZV36" s="116"/>
      <c r="QZW36" s="116"/>
      <c r="QZX36" s="116"/>
      <c r="QZY36" s="116"/>
      <c r="QZZ36" s="116"/>
      <c r="RAA36" s="116"/>
      <c r="RAB36" s="116"/>
      <c r="RAC36" s="116"/>
      <c r="RAD36" s="116"/>
      <c r="RAE36" s="116"/>
      <c r="RAF36" s="116"/>
      <c r="RAG36" s="116"/>
      <c r="RAH36" s="116"/>
      <c r="RAI36" s="116"/>
      <c r="RAJ36" s="116"/>
      <c r="RAK36" s="116"/>
      <c r="RAL36" s="116"/>
      <c r="RAM36" s="116"/>
      <c r="RAN36" s="116"/>
      <c r="RAO36" s="116"/>
      <c r="RAP36" s="116"/>
      <c r="RAQ36" s="116"/>
      <c r="RAR36" s="116"/>
      <c r="RAS36" s="116"/>
      <c r="RAT36" s="116"/>
      <c r="RAU36" s="116"/>
      <c r="RAV36" s="116"/>
      <c r="RAW36" s="116"/>
      <c r="RAX36" s="116"/>
      <c r="RAY36" s="116"/>
      <c r="RAZ36" s="116"/>
      <c r="RBA36" s="116"/>
      <c r="RBB36" s="116"/>
      <c r="RBC36" s="116"/>
      <c r="RBD36" s="116"/>
      <c r="RBE36" s="116"/>
      <c r="RBF36" s="116"/>
      <c r="RBG36" s="116"/>
      <c r="RBH36" s="116"/>
      <c r="RBI36" s="116"/>
      <c r="RBJ36" s="116"/>
      <c r="RBK36" s="116"/>
      <c r="RBL36" s="116"/>
      <c r="RBM36" s="116"/>
      <c r="RBN36" s="116"/>
      <c r="RBO36" s="116"/>
      <c r="RBP36" s="116"/>
      <c r="RBQ36" s="116"/>
      <c r="RBR36" s="116"/>
      <c r="RBS36" s="116"/>
      <c r="RBT36" s="116"/>
      <c r="RBU36" s="116"/>
      <c r="RBV36" s="116"/>
      <c r="RBW36" s="116"/>
      <c r="RBX36" s="116"/>
      <c r="RBY36" s="116"/>
      <c r="RBZ36" s="116"/>
      <c r="RCA36" s="116"/>
      <c r="RCB36" s="116"/>
      <c r="RCC36" s="116"/>
      <c r="RCD36" s="116"/>
      <c r="RCE36" s="116"/>
      <c r="RCF36" s="116"/>
      <c r="RCG36" s="116"/>
      <c r="RCH36" s="116"/>
      <c r="RCI36" s="116"/>
      <c r="RCJ36" s="116"/>
      <c r="RCK36" s="116"/>
      <c r="RCL36" s="116"/>
      <c r="RCM36" s="116"/>
      <c r="RCN36" s="116"/>
      <c r="RCO36" s="116"/>
      <c r="RCP36" s="116"/>
      <c r="RCQ36" s="116"/>
      <c r="RCR36" s="116"/>
      <c r="RCS36" s="116"/>
      <c r="RCT36" s="116"/>
      <c r="RCU36" s="116"/>
      <c r="RCV36" s="116"/>
      <c r="RCW36" s="116"/>
      <c r="RCX36" s="116"/>
      <c r="RCY36" s="116"/>
      <c r="RCZ36" s="116"/>
      <c r="RDA36" s="116"/>
      <c r="RDB36" s="116"/>
      <c r="RDC36" s="116"/>
      <c r="RDD36" s="116"/>
      <c r="RDE36" s="116"/>
      <c r="RDF36" s="116"/>
      <c r="RDG36" s="116"/>
      <c r="RDH36" s="116"/>
      <c r="RDI36" s="116"/>
      <c r="RDJ36" s="116"/>
      <c r="RDK36" s="116"/>
      <c r="RDL36" s="116"/>
      <c r="RDM36" s="116"/>
      <c r="RDN36" s="116"/>
      <c r="RDO36" s="116"/>
      <c r="RDP36" s="116"/>
      <c r="RDQ36" s="116"/>
      <c r="RDR36" s="116"/>
      <c r="RDS36" s="116"/>
      <c r="RDT36" s="116"/>
      <c r="RDU36" s="116"/>
      <c r="RDV36" s="116"/>
      <c r="RDW36" s="116"/>
      <c r="RDX36" s="116"/>
      <c r="RDY36" s="116"/>
      <c r="RDZ36" s="116"/>
      <c r="REA36" s="116"/>
      <c r="REB36" s="116"/>
      <c r="REC36" s="116"/>
      <c r="RED36" s="116"/>
      <c r="REE36" s="116"/>
      <c r="REF36" s="116"/>
      <c r="REG36" s="116"/>
      <c r="REH36" s="116"/>
      <c r="REI36" s="116"/>
      <c r="REJ36" s="116"/>
      <c r="REK36" s="116"/>
      <c r="REL36" s="116"/>
      <c r="REM36" s="116"/>
      <c r="REN36" s="116"/>
      <c r="REO36" s="116"/>
      <c r="REP36" s="116"/>
      <c r="REQ36" s="116"/>
      <c r="RER36" s="116"/>
      <c r="RES36" s="116"/>
      <c r="RET36" s="116"/>
      <c r="REU36" s="116"/>
      <c r="REV36" s="116"/>
      <c r="REW36" s="116"/>
      <c r="REX36" s="116"/>
      <c r="REY36" s="116"/>
      <c r="REZ36" s="116"/>
      <c r="RFA36" s="116"/>
      <c r="RFB36" s="116"/>
      <c r="RFC36" s="116"/>
      <c r="RFD36" s="116"/>
      <c r="RFE36" s="116"/>
      <c r="RFF36" s="116"/>
      <c r="RFG36" s="116"/>
      <c r="RFH36" s="116"/>
      <c r="RFI36" s="116"/>
      <c r="RFJ36" s="116"/>
      <c r="RFK36" s="116"/>
      <c r="RFL36" s="116"/>
      <c r="RFM36" s="116"/>
      <c r="RFN36" s="116"/>
      <c r="RFO36" s="116"/>
      <c r="RFP36" s="116"/>
      <c r="RFQ36" s="116"/>
      <c r="RFR36" s="116"/>
      <c r="RFS36" s="116"/>
      <c r="RFT36" s="116"/>
      <c r="RFU36" s="116"/>
      <c r="RFV36" s="116"/>
      <c r="RFW36" s="116"/>
      <c r="RFX36" s="116"/>
      <c r="RFY36" s="116"/>
      <c r="RFZ36" s="116"/>
      <c r="RGA36" s="116"/>
      <c r="RGB36" s="116"/>
      <c r="RGC36" s="116"/>
      <c r="RGD36" s="116"/>
      <c r="RGE36" s="116"/>
      <c r="RGF36" s="116"/>
      <c r="RGG36" s="116"/>
      <c r="RGH36" s="116"/>
      <c r="RGI36" s="116"/>
      <c r="RGJ36" s="116"/>
      <c r="RGK36" s="116"/>
      <c r="RGL36" s="116"/>
      <c r="RGM36" s="116"/>
      <c r="RGN36" s="116"/>
      <c r="RGO36" s="116"/>
      <c r="RGP36" s="116"/>
      <c r="RGQ36" s="116"/>
      <c r="RGR36" s="116"/>
      <c r="RGS36" s="116"/>
      <c r="RGT36" s="116"/>
      <c r="RGU36" s="116"/>
      <c r="RGV36" s="116"/>
      <c r="RGW36" s="116"/>
      <c r="RGX36" s="116"/>
      <c r="RGY36" s="116"/>
      <c r="RGZ36" s="116"/>
      <c r="RHA36" s="116"/>
      <c r="RHB36" s="116"/>
      <c r="RHC36" s="116"/>
      <c r="RHD36" s="116"/>
      <c r="RHE36" s="116"/>
      <c r="RHF36" s="116"/>
      <c r="RHG36" s="116"/>
      <c r="RHH36" s="116"/>
      <c r="RHI36" s="116"/>
      <c r="RHJ36" s="116"/>
      <c r="RHK36" s="116"/>
      <c r="RHL36" s="116"/>
      <c r="RHM36" s="116"/>
      <c r="RHN36" s="116"/>
      <c r="RHO36" s="116"/>
      <c r="RHP36" s="116"/>
      <c r="RHQ36" s="116"/>
      <c r="RHR36" s="116"/>
      <c r="RHS36" s="116"/>
      <c r="RHT36" s="116"/>
      <c r="RHU36" s="116"/>
      <c r="RHV36" s="116"/>
      <c r="RHW36" s="116"/>
      <c r="RHX36" s="116"/>
      <c r="RHY36" s="116"/>
      <c r="RHZ36" s="116"/>
      <c r="RIA36" s="116"/>
      <c r="RIB36" s="116"/>
      <c r="RIC36" s="116"/>
      <c r="RID36" s="116"/>
      <c r="RIE36" s="116"/>
      <c r="RIF36" s="116"/>
      <c r="RIG36" s="116"/>
      <c r="RIH36" s="116"/>
      <c r="RII36" s="116"/>
      <c r="RIJ36" s="116"/>
      <c r="RIK36" s="116"/>
      <c r="RIL36" s="116"/>
      <c r="RIM36" s="116"/>
      <c r="RIN36" s="116"/>
      <c r="RIO36" s="116"/>
      <c r="RIP36" s="116"/>
      <c r="RIQ36" s="116"/>
      <c r="RIR36" s="116"/>
      <c r="RIS36" s="116"/>
      <c r="RIT36" s="116"/>
      <c r="RIU36" s="116"/>
      <c r="RIV36" s="116"/>
      <c r="RIW36" s="116"/>
      <c r="RIX36" s="116"/>
      <c r="RIY36" s="116"/>
      <c r="RIZ36" s="116"/>
      <c r="RJA36" s="116"/>
      <c r="RJB36" s="116"/>
      <c r="RJC36" s="116"/>
      <c r="RJD36" s="116"/>
      <c r="RJE36" s="116"/>
      <c r="RJF36" s="116"/>
      <c r="RJG36" s="116"/>
      <c r="RJH36" s="116"/>
      <c r="RJI36" s="116"/>
      <c r="RJJ36" s="116"/>
      <c r="RJK36" s="116"/>
      <c r="RJL36" s="116"/>
      <c r="RJM36" s="116"/>
      <c r="RJN36" s="116"/>
      <c r="RJO36" s="116"/>
      <c r="RJP36" s="116"/>
      <c r="RJQ36" s="116"/>
      <c r="RJR36" s="116"/>
      <c r="RJS36" s="116"/>
      <c r="RJT36" s="116"/>
      <c r="RJU36" s="116"/>
      <c r="RJV36" s="116"/>
      <c r="RJW36" s="116"/>
      <c r="RJX36" s="116"/>
      <c r="RJY36" s="116"/>
      <c r="RJZ36" s="116"/>
      <c r="RKA36" s="116"/>
      <c r="RKB36" s="116"/>
      <c r="RKC36" s="116"/>
      <c r="RKD36" s="116"/>
      <c r="RKE36" s="116"/>
      <c r="RKF36" s="116"/>
      <c r="RKG36" s="116"/>
      <c r="RKH36" s="116"/>
      <c r="RKI36" s="116"/>
      <c r="RKJ36" s="116"/>
      <c r="RKK36" s="116"/>
      <c r="RKL36" s="116"/>
      <c r="RKM36" s="116"/>
      <c r="RKN36" s="116"/>
      <c r="RKO36" s="116"/>
      <c r="RKP36" s="116"/>
      <c r="RKQ36" s="116"/>
      <c r="RKR36" s="116"/>
      <c r="RKS36" s="116"/>
      <c r="RKT36" s="116"/>
      <c r="RKU36" s="116"/>
      <c r="RKV36" s="116"/>
      <c r="RKW36" s="116"/>
      <c r="RKX36" s="116"/>
      <c r="RKY36" s="116"/>
      <c r="RKZ36" s="116"/>
      <c r="RLA36" s="116"/>
      <c r="RLB36" s="116"/>
      <c r="RLC36" s="116"/>
      <c r="RLD36" s="116"/>
      <c r="RLE36" s="116"/>
      <c r="RLF36" s="116"/>
      <c r="RLG36" s="116"/>
      <c r="RLH36" s="116"/>
      <c r="RLI36" s="116"/>
      <c r="RLJ36" s="116"/>
      <c r="RLK36" s="116"/>
      <c r="RLL36" s="116"/>
      <c r="RLM36" s="116"/>
      <c r="RLN36" s="116"/>
      <c r="RLO36" s="116"/>
      <c r="RLP36" s="116"/>
      <c r="RLQ36" s="116"/>
      <c r="RLR36" s="116"/>
      <c r="RLS36" s="116"/>
      <c r="RLT36" s="116"/>
      <c r="RLU36" s="116"/>
      <c r="RLV36" s="116"/>
      <c r="RLW36" s="116"/>
      <c r="RLX36" s="116"/>
      <c r="RLY36" s="116"/>
      <c r="RLZ36" s="116"/>
      <c r="RMA36" s="116"/>
      <c r="RMB36" s="116"/>
      <c r="RMC36" s="116"/>
      <c r="RMD36" s="116"/>
      <c r="RME36" s="116"/>
      <c r="RMF36" s="116"/>
      <c r="RMG36" s="116"/>
      <c r="RMH36" s="116"/>
      <c r="RMI36" s="116"/>
      <c r="RMJ36" s="116"/>
      <c r="RMK36" s="116"/>
      <c r="RML36" s="116"/>
      <c r="RMM36" s="116"/>
      <c r="RMN36" s="116"/>
      <c r="RMO36" s="116"/>
      <c r="RMP36" s="116"/>
      <c r="RMQ36" s="116"/>
      <c r="RMR36" s="116"/>
      <c r="RMS36" s="116"/>
      <c r="RMT36" s="116"/>
      <c r="RMU36" s="116"/>
      <c r="RMV36" s="116"/>
      <c r="RMW36" s="116"/>
      <c r="RMX36" s="116"/>
      <c r="RMY36" s="116"/>
      <c r="RMZ36" s="116"/>
      <c r="RNA36" s="116"/>
      <c r="RNB36" s="116"/>
      <c r="RNC36" s="116"/>
      <c r="RND36" s="116"/>
      <c r="RNE36" s="116"/>
      <c r="RNF36" s="116"/>
      <c r="RNG36" s="116"/>
      <c r="RNH36" s="116"/>
      <c r="RNI36" s="116"/>
      <c r="RNJ36" s="116"/>
      <c r="RNK36" s="116"/>
      <c r="RNL36" s="116"/>
      <c r="RNM36" s="116"/>
      <c r="RNN36" s="116"/>
      <c r="RNO36" s="116"/>
      <c r="RNP36" s="116"/>
      <c r="RNQ36" s="116"/>
      <c r="RNR36" s="116"/>
      <c r="RNS36" s="116"/>
      <c r="RNT36" s="116"/>
      <c r="RNU36" s="116"/>
      <c r="RNV36" s="116"/>
      <c r="RNW36" s="116"/>
      <c r="RNX36" s="116"/>
      <c r="RNY36" s="116"/>
      <c r="RNZ36" s="116"/>
      <c r="ROA36" s="116"/>
      <c r="ROB36" s="116"/>
      <c r="ROC36" s="116"/>
      <c r="ROD36" s="116"/>
      <c r="ROE36" s="116"/>
      <c r="ROF36" s="116"/>
      <c r="ROG36" s="116"/>
      <c r="ROH36" s="116"/>
      <c r="ROI36" s="116"/>
      <c r="ROJ36" s="116"/>
      <c r="ROK36" s="116"/>
      <c r="ROL36" s="116"/>
      <c r="ROM36" s="116"/>
      <c r="RON36" s="116"/>
      <c r="ROO36" s="116"/>
      <c r="ROP36" s="116"/>
      <c r="ROQ36" s="116"/>
      <c r="ROR36" s="116"/>
      <c r="ROS36" s="116"/>
      <c r="ROT36" s="116"/>
      <c r="ROU36" s="116"/>
      <c r="ROV36" s="116"/>
      <c r="ROW36" s="116"/>
      <c r="ROX36" s="116"/>
      <c r="ROY36" s="116"/>
      <c r="ROZ36" s="116"/>
      <c r="RPA36" s="116"/>
      <c r="RPB36" s="116"/>
      <c r="RPC36" s="116"/>
      <c r="RPD36" s="116"/>
      <c r="RPE36" s="116"/>
      <c r="RPF36" s="116"/>
      <c r="RPG36" s="116"/>
      <c r="RPH36" s="116"/>
      <c r="RPI36" s="116"/>
      <c r="RPJ36" s="116"/>
      <c r="RPK36" s="116"/>
      <c r="RPL36" s="116"/>
      <c r="RPM36" s="116"/>
      <c r="RPN36" s="116"/>
      <c r="RPO36" s="116"/>
      <c r="RPP36" s="116"/>
      <c r="RPQ36" s="116"/>
      <c r="RPR36" s="116"/>
      <c r="RPS36" s="116"/>
      <c r="RPT36" s="116"/>
      <c r="RPU36" s="116"/>
      <c r="RPV36" s="116"/>
      <c r="RPW36" s="116"/>
      <c r="RPX36" s="116"/>
      <c r="RPY36" s="116"/>
      <c r="RPZ36" s="116"/>
      <c r="RQA36" s="116"/>
      <c r="RQB36" s="116"/>
      <c r="RQC36" s="116"/>
      <c r="RQD36" s="116"/>
      <c r="RQE36" s="116"/>
      <c r="RQF36" s="116"/>
      <c r="RQG36" s="116"/>
      <c r="RQH36" s="116"/>
      <c r="RQI36" s="116"/>
      <c r="RQJ36" s="116"/>
      <c r="RQK36" s="116"/>
      <c r="RQL36" s="116"/>
      <c r="RQM36" s="116"/>
      <c r="RQN36" s="116"/>
      <c r="RQO36" s="116"/>
      <c r="RQP36" s="116"/>
      <c r="RQQ36" s="116"/>
      <c r="RQR36" s="116"/>
      <c r="RQS36" s="116"/>
      <c r="RQT36" s="116"/>
      <c r="RQU36" s="116"/>
      <c r="RQV36" s="116"/>
      <c r="RQW36" s="116"/>
      <c r="RQX36" s="116"/>
      <c r="RQY36" s="116"/>
      <c r="RQZ36" s="116"/>
      <c r="RRA36" s="116"/>
      <c r="RRB36" s="116"/>
      <c r="RRC36" s="116"/>
      <c r="RRD36" s="116"/>
      <c r="RRE36" s="116"/>
      <c r="RRF36" s="116"/>
      <c r="RRG36" s="116"/>
      <c r="RRH36" s="116"/>
      <c r="RRI36" s="116"/>
      <c r="RRJ36" s="116"/>
      <c r="RRK36" s="116"/>
      <c r="RRL36" s="116"/>
      <c r="RRM36" s="116"/>
      <c r="RRN36" s="116"/>
      <c r="RRO36" s="116"/>
      <c r="RRP36" s="116"/>
      <c r="RRQ36" s="116"/>
      <c r="RRR36" s="116"/>
      <c r="RRS36" s="116"/>
      <c r="RRT36" s="116"/>
      <c r="RRU36" s="116"/>
      <c r="RRV36" s="116"/>
      <c r="RRW36" s="116"/>
      <c r="RRX36" s="116"/>
      <c r="RRY36" s="116"/>
      <c r="RRZ36" s="116"/>
      <c r="RSA36" s="116"/>
      <c r="RSB36" s="116"/>
      <c r="RSC36" s="116"/>
      <c r="RSD36" s="116"/>
      <c r="RSE36" s="116"/>
      <c r="RSF36" s="116"/>
      <c r="RSG36" s="116"/>
      <c r="RSH36" s="116"/>
      <c r="RSI36" s="116"/>
      <c r="RSJ36" s="116"/>
      <c r="RSK36" s="116"/>
      <c r="RSL36" s="116"/>
      <c r="RSM36" s="116"/>
      <c r="RSN36" s="116"/>
      <c r="RSO36" s="116"/>
      <c r="RSP36" s="116"/>
      <c r="RSQ36" s="116"/>
      <c r="RSR36" s="116"/>
      <c r="RSS36" s="116"/>
      <c r="RST36" s="116"/>
      <c r="RSU36" s="116"/>
      <c r="RSV36" s="116"/>
      <c r="RSW36" s="116"/>
      <c r="RSX36" s="116"/>
      <c r="RSY36" s="116"/>
      <c r="RSZ36" s="116"/>
      <c r="RTA36" s="116"/>
      <c r="RTB36" s="116"/>
      <c r="RTC36" s="116"/>
      <c r="RTD36" s="116"/>
      <c r="RTE36" s="116"/>
      <c r="RTF36" s="116"/>
      <c r="RTG36" s="116"/>
      <c r="RTH36" s="116"/>
      <c r="RTI36" s="116"/>
      <c r="RTJ36" s="116"/>
      <c r="RTK36" s="116"/>
      <c r="RTL36" s="116"/>
      <c r="RTM36" s="116"/>
      <c r="RTN36" s="116"/>
      <c r="RTO36" s="116"/>
      <c r="RTP36" s="116"/>
      <c r="RTQ36" s="116"/>
      <c r="RTR36" s="116"/>
      <c r="RTS36" s="116"/>
      <c r="RTT36" s="116"/>
      <c r="RTU36" s="116"/>
      <c r="RTV36" s="116"/>
      <c r="RTW36" s="116"/>
      <c r="RTX36" s="116"/>
      <c r="RTY36" s="116"/>
      <c r="RTZ36" s="116"/>
      <c r="RUA36" s="116"/>
      <c r="RUB36" s="116"/>
      <c r="RUC36" s="116"/>
      <c r="RUD36" s="116"/>
      <c r="RUE36" s="116"/>
      <c r="RUF36" s="116"/>
      <c r="RUG36" s="116"/>
      <c r="RUH36" s="116"/>
      <c r="RUI36" s="116"/>
      <c r="RUJ36" s="116"/>
      <c r="RUK36" s="116"/>
      <c r="RUL36" s="116"/>
      <c r="RUM36" s="116"/>
      <c r="RUN36" s="116"/>
      <c r="RUO36" s="116"/>
      <c r="RUP36" s="116"/>
      <c r="RUQ36" s="116"/>
      <c r="RUR36" s="116"/>
      <c r="RUS36" s="116"/>
      <c r="RUT36" s="116"/>
      <c r="RUU36" s="116"/>
      <c r="RUV36" s="116"/>
      <c r="RUW36" s="116"/>
      <c r="RUX36" s="116"/>
      <c r="RUY36" s="116"/>
      <c r="RUZ36" s="116"/>
      <c r="RVA36" s="116"/>
      <c r="RVB36" s="116"/>
      <c r="RVC36" s="116"/>
      <c r="RVD36" s="116"/>
      <c r="RVE36" s="116"/>
      <c r="RVF36" s="116"/>
      <c r="RVG36" s="116"/>
      <c r="RVH36" s="116"/>
      <c r="RVI36" s="116"/>
      <c r="RVJ36" s="116"/>
      <c r="RVK36" s="116"/>
      <c r="RVL36" s="116"/>
      <c r="RVM36" s="116"/>
      <c r="RVN36" s="116"/>
      <c r="RVO36" s="116"/>
      <c r="RVP36" s="116"/>
      <c r="RVQ36" s="116"/>
      <c r="RVR36" s="116"/>
      <c r="RVS36" s="116"/>
      <c r="RVT36" s="116"/>
      <c r="RVU36" s="116"/>
      <c r="RVV36" s="116"/>
      <c r="RVW36" s="116"/>
      <c r="RVX36" s="116"/>
      <c r="RVY36" s="116"/>
      <c r="RVZ36" s="116"/>
      <c r="RWA36" s="116"/>
      <c r="RWB36" s="116"/>
      <c r="RWC36" s="116"/>
      <c r="RWD36" s="116"/>
      <c r="RWE36" s="116"/>
      <c r="RWF36" s="116"/>
      <c r="RWG36" s="116"/>
      <c r="RWH36" s="116"/>
      <c r="RWI36" s="116"/>
      <c r="RWJ36" s="116"/>
      <c r="RWK36" s="116"/>
      <c r="RWL36" s="116"/>
      <c r="RWM36" s="116"/>
      <c r="RWN36" s="116"/>
      <c r="RWO36" s="116"/>
      <c r="RWP36" s="116"/>
      <c r="RWQ36" s="116"/>
      <c r="RWR36" s="116"/>
      <c r="RWS36" s="116"/>
      <c r="RWT36" s="116"/>
      <c r="RWU36" s="116"/>
      <c r="RWV36" s="116"/>
      <c r="RWW36" s="116"/>
      <c r="RWX36" s="116"/>
      <c r="RWY36" s="116"/>
      <c r="RWZ36" s="116"/>
      <c r="RXA36" s="116"/>
      <c r="RXB36" s="116"/>
      <c r="RXC36" s="116"/>
      <c r="RXD36" s="116"/>
      <c r="RXE36" s="116"/>
      <c r="RXF36" s="116"/>
      <c r="RXG36" s="116"/>
      <c r="RXH36" s="116"/>
      <c r="RXI36" s="116"/>
      <c r="RXJ36" s="116"/>
      <c r="RXK36" s="116"/>
      <c r="RXL36" s="116"/>
      <c r="RXM36" s="116"/>
      <c r="RXN36" s="116"/>
      <c r="RXO36" s="116"/>
      <c r="RXP36" s="116"/>
      <c r="RXQ36" s="116"/>
      <c r="RXR36" s="116"/>
      <c r="RXS36" s="116"/>
      <c r="RXT36" s="116"/>
      <c r="RXU36" s="116"/>
      <c r="RXV36" s="116"/>
      <c r="RXW36" s="116"/>
      <c r="RXX36" s="116"/>
      <c r="RXY36" s="116"/>
      <c r="RXZ36" s="116"/>
      <c r="RYA36" s="116"/>
      <c r="RYB36" s="116"/>
      <c r="RYC36" s="116"/>
      <c r="RYD36" s="116"/>
      <c r="RYE36" s="116"/>
      <c r="RYF36" s="116"/>
      <c r="RYG36" s="116"/>
      <c r="RYH36" s="116"/>
      <c r="RYI36" s="116"/>
      <c r="RYJ36" s="116"/>
      <c r="RYK36" s="116"/>
      <c r="RYL36" s="116"/>
      <c r="RYM36" s="116"/>
      <c r="RYN36" s="116"/>
      <c r="RYO36" s="116"/>
      <c r="RYP36" s="116"/>
      <c r="RYQ36" s="116"/>
      <c r="RYR36" s="116"/>
      <c r="RYS36" s="116"/>
      <c r="RYT36" s="116"/>
      <c r="RYU36" s="116"/>
      <c r="RYV36" s="116"/>
      <c r="RYW36" s="116"/>
      <c r="RYX36" s="116"/>
      <c r="RYY36" s="116"/>
      <c r="RYZ36" s="116"/>
      <c r="RZA36" s="116"/>
      <c r="RZB36" s="116"/>
      <c r="RZC36" s="116"/>
      <c r="RZD36" s="116"/>
      <c r="RZE36" s="116"/>
      <c r="RZF36" s="116"/>
      <c r="RZG36" s="116"/>
      <c r="RZH36" s="116"/>
      <c r="RZI36" s="116"/>
      <c r="RZJ36" s="116"/>
      <c r="RZK36" s="116"/>
      <c r="RZL36" s="116"/>
      <c r="RZM36" s="116"/>
      <c r="RZN36" s="116"/>
      <c r="RZO36" s="116"/>
      <c r="RZP36" s="116"/>
      <c r="RZQ36" s="116"/>
      <c r="RZR36" s="116"/>
      <c r="RZS36" s="116"/>
      <c r="RZT36" s="116"/>
      <c r="RZU36" s="116"/>
      <c r="RZV36" s="116"/>
      <c r="RZW36" s="116"/>
      <c r="RZX36" s="116"/>
      <c r="RZY36" s="116"/>
      <c r="RZZ36" s="116"/>
      <c r="SAA36" s="116"/>
      <c r="SAB36" s="116"/>
      <c r="SAC36" s="116"/>
      <c r="SAD36" s="116"/>
      <c r="SAE36" s="116"/>
      <c r="SAF36" s="116"/>
      <c r="SAG36" s="116"/>
      <c r="SAH36" s="116"/>
      <c r="SAI36" s="116"/>
      <c r="SAJ36" s="116"/>
      <c r="SAK36" s="116"/>
      <c r="SAL36" s="116"/>
      <c r="SAM36" s="116"/>
      <c r="SAN36" s="116"/>
      <c r="SAO36" s="116"/>
      <c r="SAP36" s="116"/>
      <c r="SAQ36" s="116"/>
      <c r="SAR36" s="116"/>
      <c r="SAS36" s="116"/>
      <c r="SAT36" s="116"/>
      <c r="SAU36" s="116"/>
      <c r="SAV36" s="116"/>
      <c r="SAW36" s="116"/>
      <c r="SAX36" s="116"/>
      <c r="SAY36" s="116"/>
      <c r="SAZ36" s="116"/>
      <c r="SBA36" s="116"/>
      <c r="SBB36" s="116"/>
      <c r="SBC36" s="116"/>
      <c r="SBD36" s="116"/>
      <c r="SBE36" s="116"/>
      <c r="SBF36" s="116"/>
      <c r="SBG36" s="116"/>
      <c r="SBH36" s="116"/>
      <c r="SBI36" s="116"/>
      <c r="SBJ36" s="116"/>
      <c r="SBK36" s="116"/>
      <c r="SBL36" s="116"/>
      <c r="SBM36" s="116"/>
      <c r="SBN36" s="116"/>
      <c r="SBO36" s="116"/>
      <c r="SBP36" s="116"/>
      <c r="SBQ36" s="116"/>
      <c r="SBR36" s="116"/>
      <c r="SBS36" s="116"/>
      <c r="SBT36" s="116"/>
      <c r="SBU36" s="116"/>
      <c r="SBV36" s="116"/>
      <c r="SBW36" s="116"/>
      <c r="SBX36" s="116"/>
      <c r="SBY36" s="116"/>
      <c r="SBZ36" s="116"/>
      <c r="SCA36" s="116"/>
      <c r="SCB36" s="116"/>
      <c r="SCC36" s="116"/>
      <c r="SCD36" s="116"/>
      <c r="SCE36" s="116"/>
      <c r="SCF36" s="116"/>
      <c r="SCG36" s="116"/>
      <c r="SCH36" s="116"/>
      <c r="SCI36" s="116"/>
      <c r="SCJ36" s="116"/>
      <c r="SCK36" s="116"/>
      <c r="SCL36" s="116"/>
      <c r="SCM36" s="116"/>
      <c r="SCN36" s="116"/>
      <c r="SCO36" s="116"/>
      <c r="SCP36" s="116"/>
      <c r="SCQ36" s="116"/>
      <c r="SCR36" s="116"/>
      <c r="SCS36" s="116"/>
      <c r="SCT36" s="116"/>
      <c r="SCU36" s="116"/>
      <c r="SCV36" s="116"/>
      <c r="SCW36" s="116"/>
      <c r="SCX36" s="116"/>
      <c r="SCY36" s="116"/>
      <c r="SCZ36" s="116"/>
      <c r="SDA36" s="116"/>
      <c r="SDB36" s="116"/>
      <c r="SDC36" s="116"/>
      <c r="SDD36" s="116"/>
      <c r="SDE36" s="116"/>
      <c r="SDF36" s="116"/>
      <c r="SDG36" s="116"/>
      <c r="SDH36" s="116"/>
      <c r="SDI36" s="116"/>
      <c r="SDJ36" s="116"/>
      <c r="SDK36" s="116"/>
      <c r="SDL36" s="116"/>
      <c r="SDM36" s="116"/>
      <c r="SDN36" s="116"/>
      <c r="SDO36" s="116"/>
      <c r="SDP36" s="116"/>
      <c r="SDQ36" s="116"/>
      <c r="SDR36" s="116"/>
      <c r="SDS36" s="116"/>
      <c r="SDT36" s="116"/>
      <c r="SDU36" s="116"/>
      <c r="SDV36" s="116"/>
      <c r="SDW36" s="116"/>
      <c r="SDX36" s="116"/>
      <c r="SDY36" s="116"/>
      <c r="SDZ36" s="116"/>
      <c r="SEA36" s="116"/>
      <c r="SEB36" s="116"/>
      <c r="SEC36" s="116"/>
      <c r="SED36" s="116"/>
      <c r="SEE36" s="116"/>
      <c r="SEF36" s="116"/>
      <c r="SEG36" s="116"/>
      <c r="SEH36" s="116"/>
      <c r="SEI36" s="116"/>
      <c r="SEJ36" s="116"/>
      <c r="SEK36" s="116"/>
      <c r="SEL36" s="116"/>
      <c r="SEM36" s="116"/>
      <c r="SEN36" s="116"/>
      <c r="SEO36" s="116"/>
      <c r="SEP36" s="116"/>
      <c r="SEQ36" s="116"/>
      <c r="SER36" s="116"/>
      <c r="SES36" s="116"/>
      <c r="SET36" s="116"/>
      <c r="SEU36" s="116"/>
      <c r="SEV36" s="116"/>
      <c r="SEW36" s="116"/>
      <c r="SEX36" s="116"/>
      <c r="SEY36" s="116"/>
      <c r="SEZ36" s="116"/>
      <c r="SFA36" s="116"/>
      <c r="SFB36" s="116"/>
      <c r="SFC36" s="116"/>
      <c r="SFD36" s="116"/>
      <c r="SFE36" s="116"/>
      <c r="SFF36" s="116"/>
      <c r="SFG36" s="116"/>
      <c r="SFH36" s="116"/>
      <c r="SFI36" s="116"/>
      <c r="SFJ36" s="116"/>
      <c r="SFK36" s="116"/>
      <c r="SFL36" s="116"/>
      <c r="SFM36" s="116"/>
      <c r="SFN36" s="116"/>
      <c r="SFO36" s="116"/>
      <c r="SFP36" s="116"/>
      <c r="SFQ36" s="116"/>
      <c r="SFR36" s="116"/>
      <c r="SFS36" s="116"/>
      <c r="SFT36" s="116"/>
      <c r="SFU36" s="116"/>
      <c r="SFV36" s="116"/>
      <c r="SFW36" s="116"/>
      <c r="SFX36" s="116"/>
      <c r="SFY36" s="116"/>
      <c r="SFZ36" s="116"/>
      <c r="SGA36" s="116"/>
      <c r="SGB36" s="116"/>
      <c r="SGC36" s="116"/>
      <c r="SGD36" s="116"/>
      <c r="SGE36" s="116"/>
      <c r="SGF36" s="116"/>
      <c r="SGG36" s="116"/>
      <c r="SGH36" s="116"/>
      <c r="SGI36" s="116"/>
      <c r="SGJ36" s="116"/>
      <c r="SGK36" s="116"/>
      <c r="SGL36" s="116"/>
      <c r="SGM36" s="116"/>
      <c r="SGN36" s="116"/>
      <c r="SGO36" s="116"/>
      <c r="SGP36" s="116"/>
      <c r="SGQ36" s="116"/>
      <c r="SGR36" s="116"/>
      <c r="SGS36" s="116"/>
      <c r="SGT36" s="116"/>
      <c r="SGU36" s="116"/>
      <c r="SGV36" s="116"/>
      <c r="SGW36" s="116"/>
      <c r="SGX36" s="116"/>
      <c r="SGY36" s="116"/>
      <c r="SGZ36" s="116"/>
      <c r="SHA36" s="116"/>
      <c r="SHB36" s="116"/>
      <c r="SHC36" s="116"/>
      <c r="SHD36" s="116"/>
      <c r="SHE36" s="116"/>
      <c r="SHF36" s="116"/>
      <c r="SHG36" s="116"/>
      <c r="SHH36" s="116"/>
      <c r="SHI36" s="116"/>
      <c r="SHJ36" s="116"/>
      <c r="SHK36" s="116"/>
      <c r="SHL36" s="116"/>
      <c r="SHM36" s="116"/>
      <c r="SHN36" s="116"/>
      <c r="SHO36" s="116"/>
      <c r="SHP36" s="116"/>
      <c r="SHQ36" s="116"/>
      <c r="SHR36" s="116"/>
      <c r="SHS36" s="116"/>
      <c r="SHT36" s="116"/>
      <c r="SHU36" s="116"/>
      <c r="SHV36" s="116"/>
      <c r="SHW36" s="116"/>
      <c r="SHX36" s="116"/>
      <c r="SHY36" s="116"/>
      <c r="SHZ36" s="116"/>
      <c r="SIA36" s="116"/>
      <c r="SIB36" s="116"/>
      <c r="SIC36" s="116"/>
      <c r="SID36" s="116"/>
      <c r="SIE36" s="116"/>
      <c r="SIF36" s="116"/>
      <c r="SIG36" s="116"/>
      <c r="SIH36" s="116"/>
      <c r="SII36" s="116"/>
      <c r="SIJ36" s="116"/>
      <c r="SIK36" s="116"/>
      <c r="SIL36" s="116"/>
      <c r="SIM36" s="116"/>
      <c r="SIN36" s="116"/>
      <c r="SIO36" s="116"/>
      <c r="SIP36" s="116"/>
      <c r="SIQ36" s="116"/>
      <c r="SIR36" s="116"/>
      <c r="SIS36" s="116"/>
      <c r="SIT36" s="116"/>
      <c r="SIU36" s="116"/>
      <c r="SIV36" s="116"/>
      <c r="SIW36" s="116"/>
      <c r="SIX36" s="116"/>
      <c r="SIY36" s="116"/>
      <c r="SIZ36" s="116"/>
      <c r="SJA36" s="116"/>
      <c r="SJB36" s="116"/>
      <c r="SJC36" s="116"/>
      <c r="SJD36" s="116"/>
      <c r="SJE36" s="116"/>
      <c r="SJF36" s="116"/>
      <c r="SJG36" s="116"/>
      <c r="SJH36" s="116"/>
      <c r="SJI36" s="116"/>
      <c r="SJJ36" s="116"/>
      <c r="SJK36" s="116"/>
      <c r="SJL36" s="116"/>
      <c r="SJM36" s="116"/>
      <c r="SJN36" s="116"/>
      <c r="SJO36" s="116"/>
      <c r="SJP36" s="116"/>
      <c r="SJQ36" s="116"/>
      <c r="SJR36" s="116"/>
      <c r="SJS36" s="116"/>
      <c r="SJT36" s="116"/>
      <c r="SJU36" s="116"/>
      <c r="SJV36" s="116"/>
      <c r="SJW36" s="116"/>
      <c r="SJX36" s="116"/>
      <c r="SJY36" s="116"/>
      <c r="SJZ36" s="116"/>
      <c r="SKA36" s="116"/>
      <c r="SKB36" s="116"/>
      <c r="SKC36" s="116"/>
      <c r="SKD36" s="116"/>
      <c r="SKE36" s="116"/>
      <c r="SKF36" s="116"/>
      <c r="SKG36" s="116"/>
      <c r="SKH36" s="116"/>
      <c r="SKI36" s="116"/>
      <c r="SKJ36" s="116"/>
      <c r="SKK36" s="116"/>
      <c r="SKL36" s="116"/>
      <c r="SKM36" s="116"/>
      <c r="SKN36" s="116"/>
      <c r="SKO36" s="116"/>
      <c r="SKP36" s="116"/>
      <c r="SKQ36" s="116"/>
      <c r="SKR36" s="116"/>
      <c r="SKS36" s="116"/>
      <c r="SKT36" s="116"/>
      <c r="SKU36" s="116"/>
      <c r="SKV36" s="116"/>
      <c r="SKW36" s="116"/>
      <c r="SKX36" s="116"/>
      <c r="SKY36" s="116"/>
      <c r="SKZ36" s="116"/>
      <c r="SLA36" s="116"/>
      <c r="SLB36" s="116"/>
      <c r="SLC36" s="116"/>
      <c r="SLD36" s="116"/>
      <c r="SLE36" s="116"/>
      <c r="SLF36" s="116"/>
      <c r="SLG36" s="116"/>
      <c r="SLH36" s="116"/>
      <c r="SLI36" s="116"/>
      <c r="SLJ36" s="116"/>
      <c r="SLK36" s="116"/>
      <c r="SLL36" s="116"/>
      <c r="SLM36" s="116"/>
      <c r="SLN36" s="116"/>
      <c r="SLO36" s="116"/>
      <c r="SLP36" s="116"/>
      <c r="SLQ36" s="116"/>
      <c r="SLR36" s="116"/>
      <c r="SLS36" s="116"/>
      <c r="SLT36" s="116"/>
      <c r="SLU36" s="116"/>
      <c r="SLV36" s="116"/>
      <c r="SLW36" s="116"/>
      <c r="SLX36" s="116"/>
      <c r="SLY36" s="116"/>
      <c r="SLZ36" s="116"/>
      <c r="SMA36" s="116"/>
      <c r="SMB36" s="116"/>
      <c r="SMC36" s="116"/>
      <c r="SMD36" s="116"/>
      <c r="SME36" s="116"/>
      <c r="SMF36" s="116"/>
      <c r="SMG36" s="116"/>
      <c r="SMH36" s="116"/>
      <c r="SMI36" s="116"/>
      <c r="SMJ36" s="116"/>
      <c r="SMK36" s="116"/>
      <c r="SML36" s="116"/>
      <c r="SMM36" s="116"/>
      <c r="SMN36" s="116"/>
      <c r="SMO36" s="116"/>
      <c r="SMP36" s="116"/>
      <c r="SMQ36" s="116"/>
      <c r="SMR36" s="116"/>
      <c r="SMS36" s="116"/>
      <c r="SMT36" s="116"/>
      <c r="SMU36" s="116"/>
      <c r="SMV36" s="116"/>
      <c r="SMW36" s="116"/>
      <c r="SMX36" s="116"/>
      <c r="SMY36" s="116"/>
      <c r="SMZ36" s="116"/>
      <c r="SNA36" s="116"/>
      <c r="SNB36" s="116"/>
      <c r="SNC36" s="116"/>
      <c r="SND36" s="116"/>
      <c r="SNE36" s="116"/>
      <c r="SNF36" s="116"/>
      <c r="SNG36" s="116"/>
      <c r="SNH36" s="116"/>
      <c r="SNI36" s="116"/>
      <c r="SNJ36" s="116"/>
      <c r="SNK36" s="116"/>
      <c r="SNL36" s="116"/>
      <c r="SNM36" s="116"/>
      <c r="SNN36" s="116"/>
      <c r="SNO36" s="116"/>
      <c r="SNP36" s="116"/>
      <c r="SNQ36" s="116"/>
      <c r="SNR36" s="116"/>
      <c r="SNS36" s="116"/>
      <c r="SNT36" s="116"/>
      <c r="SNU36" s="116"/>
      <c r="SNV36" s="116"/>
      <c r="SNW36" s="116"/>
      <c r="SNX36" s="116"/>
      <c r="SNY36" s="116"/>
      <c r="SNZ36" s="116"/>
      <c r="SOA36" s="116"/>
      <c r="SOB36" s="116"/>
      <c r="SOC36" s="116"/>
      <c r="SOD36" s="116"/>
      <c r="SOE36" s="116"/>
      <c r="SOF36" s="116"/>
      <c r="SOG36" s="116"/>
      <c r="SOH36" s="116"/>
      <c r="SOI36" s="116"/>
      <c r="SOJ36" s="116"/>
      <c r="SOK36" s="116"/>
      <c r="SOL36" s="116"/>
      <c r="SOM36" s="116"/>
      <c r="SON36" s="116"/>
      <c r="SOO36" s="116"/>
      <c r="SOP36" s="116"/>
      <c r="SOQ36" s="116"/>
      <c r="SOR36" s="116"/>
      <c r="SOS36" s="116"/>
      <c r="SOT36" s="116"/>
      <c r="SOU36" s="116"/>
      <c r="SOV36" s="116"/>
      <c r="SOW36" s="116"/>
      <c r="SOX36" s="116"/>
      <c r="SOY36" s="116"/>
      <c r="SOZ36" s="116"/>
      <c r="SPA36" s="116"/>
      <c r="SPB36" s="116"/>
      <c r="SPC36" s="116"/>
      <c r="SPD36" s="116"/>
      <c r="SPE36" s="116"/>
      <c r="SPF36" s="116"/>
      <c r="SPG36" s="116"/>
      <c r="SPH36" s="116"/>
      <c r="SPI36" s="116"/>
      <c r="SPJ36" s="116"/>
      <c r="SPK36" s="116"/>
      <c r="SPL36" s="116"/>
      <c r="SPM36" s="116"/>
      <c r="SPN36" s="116"/>
      <c r="SPO36" s="116"/>
      <c r="SPP36" s="116"/>
      <c r="SPQ36" s="116"/>
      <c r="SPR36" s="116"/>
      <c r="SPS36" s="116"/>
      <c r="SPT36" s="116"/>
      <c r="SPU36" s="116"/>
      <c r="SPV36" s="116"/>
      <c r="SPW36" s="116"/>
      <c r="SPX36" s="116"/>
      <c r="SPY36" s="116"/>
      <c r="SPZ36" s="116"/>
      <c r="SQA36" s="116"/>
      <c r="SQB36" s="116"/>
      <c r="SQC36" s="116"/>
      <c r="SQD36" s="116"/>
      <c r="SQE36" s="116"/>
      <c r="SQF36" s="116"/>
      <c r="SQG36" s="116"/>
      <c r="SQH36" s="116"/>
      <c r="SQI36" s="116"/>
      <c r="SQJ36" s="116"/>
      <c r="SQK36" s="116"/>
      <c r="SQL36" s="116"/>
      <c r="SQM36" s="116"/>
      <c r="SQN36" s="116"/>
      <c r="SQO36" s="116"/>
      <c r="SQP36" s="116"/>
      <c r="SQQ36" s="116"/>
      <c r="SQR36" s="116"/>
      <c r="SQS36" s="116"/>
      <c r="SQT36" s="116"/>
      <c r="SQU36" s="116"/>
      <c r="SQV36" s="116"/>
      <c r="SQW36" s="116"/>
      <c r="SQX36" s="116"/>
      <c r="SQY36" s="116"/>
      <c r="SQZ36" s="116"/>
      <c r="SRA36" s="116"/>
      <c r="SRB36" s="116"/>
      <c r="SRC36" s="116"/>
      <c r="SRD36" s="116"/>
      <c r="SRE36" s="116"/>
      <c r="SRF36" s="116"/>
      <c r="SRG36" s="116"/>
      <c r="SRH36" s="116"/>
      <c r="SRI36" s="116"/>
      <c r="SRJ36" s="116"/>
      <c r="SRK36" s="116"/>
      <c r="SRL36" s="116"/>
      <c r="SRM36" s="116"/>
      <c r="SRN36" s="116"/>
      <c r="SRO36" s="116"/>
      <c r="SRP36" s="116"/>
      <c r="SRQ36" s="116"/>
      <c r="SRR36" s="116"/>
      <c r="SRS36" s="116"/>
      <c r="SRT36" s="116"/>
      <c r="SRU36" s="116"/>
      <c r="SRV36" s="116"/>
      <c r="SRW36" s="116"/>
      <c r="SRX36" s="116"/>
      <c r="SRY36" s="116"/>
      <c r="SRZ36" s="116"/>
      <c r="SSA36" s="116"/>
      <c r="SSB36" s="116"/>
      <c r="SSC36" s="116"/>
      <c r="SSD36" s="116"/>
      <c r="SSE36" s="116"/>
      <c r="SSF36" s="116"/>
      <c r="SSG36" s="116"/>
      <c r="SSH36" s="116"/>
      <c r="SSI36" s="116"/>
      <c r="SSJ36" s="116"/>
      <c r="SSK36" s="116"/>
      <c r="SSL36" s="116"/>
      <c r="SSM36" s="116"/>
      <c r="SSN36" s="116"/>
      <c r="SSO36" s="116"/>
      <c r="SSP36" s="116"/>
      <c r="SSQ36" s="116"/>
      <c r="SSR36" s="116"/>
      <c r="SSS36" s="116"/>
      <c r="SST36" s="116"/>
      <c r="SSU36" s="116"/>
      <c r="SSV36" s="116"/>
      <c r="SSW36" s="116"/>
      <c r="SSX36" s="116"/>
      <c r="SSY36" s="116"/>
      <c r="SSZ36" s="116"/>
      <c r="STA36" s="116"/>
      <c r="STB36" s="116"/>
      <c r="STC36" s="116"/>
      <c r="STD36" s="116"/>
      <c r="STE36" s="116"/>
      <c r="STF36" s="116"/>
      <c r="STG36" s="116"/>
      <c r="STH36" s="116"/>
      <c r="STI36" s="116"/>
      <c r="STJ36" s="116"/>
      <c r="STK36" s="116"/>
      <c r="STL36" s="116"/>
      <c r="STM36" s="116"/>
      <c r="STN36" s="116"/>
      <c r="STO36" s="116"/>
      <c r="STP36" s="116"/>
      <c r="STQ36" s="116"/>
      <c r="STR36" s="116"/>
      <c r="STS36" s="116"/>
      <c r="STT36" s="116"/>
      <c r="STU36" s="116"/>
      <c r="STV36" s="116"/>
      <c r="STW36" s="116"/>
      <c r="STX36" s="116"/>
      <c r="STY36" s="116"/>
      <c r="STZ36" s="116"/>
      <c r="SUA36" s="116"/>
      <c r="SUB36" s="116"/>
      <c r="SUC36" s="116"/>
      <c r="SUD36" s="116"/>
      <c r="SUE36" s="116"/>
      <c r="SUF36" s="116"/>
      <c r="SUG36" s="116"/>
      <c r="SUH36" s="116"/>
      <c r="SUI36" s="116"/>
      <c r="SUJ36" s="116"/>
      <c r="SUK36" s="116"/>
      <c r="SUL36" s="116"/>
      <c r="SUM36" s="116"/>
      <c r="SUN36" s="116"/>
      <c r="SUO36" s="116"/>
      <c r="SUP36" s="116"/>
      <c r="SUQ36" s="116"/>
      <c r="SUR36" s="116"/>
      <c r="SUS36" s="116"/>
      <c r="SUT36" s="116"/>
      <c r="SUU36" s="116"/>
      <c r="SUV36" s="116"/>
      <c r="SUW36" s="116"/>
      <c r="SUX36" s="116"/>
      <c r="SUY36" s="116"/>
      <c r="SUZ36" s="116"/>
      <c r="SVA36" s="116"/>
      <c r="SVB36" s="116"/>
      <c r="SVC36" s="116"/>
      <c r="SVD36" s="116"/>
      <c r="SVE36" s="116"/>
      <c r="SVF36" s="116"/>
      <c r="SVG36" s="116"/>
      <c r="SVH36" s="116"/>
      <c r="SVI36" s="116"/>
      <c r="SVJ36" s="116"/>
      <c r="SVK36" s="116"/>
      <c r="SVL36" s="116"/>
      <c r="SVM36" s="116"/>
      <c r="SVN36" s="116"/>
      <c r="SVO36" s="116"/>
      <c r="SVP36" s="116"/>
      <c r="SVQ36" s="116"/>
      <c r="SVR36" s="116"/>
      <c r="SVS36" s="116"/>
      <c r="SVT36" s="116"/>
      <c r="SVU36" s="116"/>
      <c r="SVV36" s="116"/>
      <c r="SVW36" s="116"/>
      <c r="SVX36" s="116"/>
      <c r="SVY36" s="116"/>
      <c r="SVZ36" s="116"/>
      <c r="SWA36" s="116"/>
      <c r="SWB36" s="116"/>
      <c r="SWC36" s="116"/>
      <c r="SWD36" s="116"/>
      <c r="SWE36" s="116"/>
      <c r="SWF36" s="116"/>
      <c r="SWG36" s="116"/>
      <c r="SWH36" s="116"/>
      <c r="SWI36" s="116"/>
      <c r="SWJ36" s="116"/>
      <c r="SWK36" s="116"/>
      <c r="SWL36" s="116"/>
      <c r="SWM36" s="116"/>
      <c r="SWN36" s="116"/>
      <c r="SWO36" s="116"/>
      <c r="SWP36" s="116"/>
      <c r="SWQ36" s="116"/>
      <c r="SWR36" s="116"/>
      <c r="SWS36" s="116"/>
      <c r="SWT36" s="116"/>
      <c r="SWU36" s="116"/>
      <c r="SWV36" s="116"/>
      <c r="SWW36" s="116"/>
      <c r="SWX36" s="116"/>
      <c r="SWY36" s="116"/>
      <c r="SWZ36" s="116"/>
      <c r="SXA36" s="116"/>
      <c r="SXB36" s="116"/>
      <c r="SXC36" s="116"/>
      <c r="SXD36" s="116"/>
      <c r="SXE36" s="116"/>
      <c r="SXF36" s="116"/>
      <c r="SXG36" s="116"/>
      <c r="SXH36" s="116"/>
      <c r="SXI36" s="116"/>
      <c r="SXJ36" s="116"/>
      <c r="SXK36" s="116"/>
      <c r="SXL36" s="116"/>
      <c r="SXM36" s="116"/>
      <c r="SXN36" s="116"/>
      <c r="SXO36" s="116"/>
      <c r="SXP36" s="116"/>
      <c r="SXQ36" s="116"/>
      <c r="SXR36" s="116"/>
      <c r="SXS36" s="116"/>
      <c r="SXT36" s="116"/>
      <c r="SXU36" s="116"/>
      <c r="SXV36" s="116"/>
      <c r="SXW36" s="116"/>
      <c r="SXX36" s="116"/>
      <c r="SXY36" s="116"/>
      <c r="SXZ36" s="116"/>
      <c r="SYA36" s="116"/>
      <c r="SYB36" s="116"/>
      <c r="SYC36" s="116"/>
      <c r="SYD36" s="116"/>
      <c r="SYE36" s="116"/>
      <c r="SYF36" s="116"/>
      <c r="SYG36" s="116"/>
      <c r="SYH36" s="116"/>
      <c r="SYI36" s="116"/>
      <c r="SYJ36" s="116"/>
      <c r="SYK36" s="116"/>
      <c r="SYL36" s="116"/>
      <c r="SYM36" s="116"/>
      <c r="SYN36" s="116"/>
      <c r="SYO36" s="116"/>
      <c r="SYP36" s="116"/>
      <c r="SYQ36" s="116"/>
      <c r="SYR36" s="116"/>
      <c r="SYS36" s="116"/>
      <c r="SYT36" s="116"/>
      <c r="SYU36" s="116"/>
      <c r="SYV36" s="116"/>
      <c r="SYW36" s="116"/>
      <c r="SYX36" s="116"/>
      <c r="SYY36" s="116"/>
      <c r="SYZ36" s="116"/>
      <c r="SZA36" s="116"/>
      <c r="SZB36" s="116"/>
      <c r="SZC36" s="116"/>
      <c r="SZD36" s="116"/>
      <c r="SZE36" s="116"/>
      <c r="SZF36" s="116"/>
      <c r="SZG36" s="116"/>
      <c r="SZH36" s="116"/>
      <c r="SZI36" s="116"/>
      <c r="SZJ36" s="116"/>
      <c r="SZK36" s="116"/>
      <c r="SZL36" s="116"/>
      <c r="SZM36" s="116"/>
      <c r="SZN36" s="116"/>
      <c r="SZO36" s="116"/>
      <c r="SZP36" s="116"/>
      <c r="SZQ36" s="116"/>
      <c r="SZR36" s="116"/>
      <c r="SZS36" s="116"/>
      <c r="SZT36" s="116"/>
      <c r="SZU36" s="116"/>
      <c r="SZV36" s="116"/>
      <c r="SZW36" s="116"/>
      <c r="SZX36" s="116"/>
      <c r="SZY36" s="116"/>
      <c r="SZZ36" s="116"/>
      <c r="TAA36" s="116"/>
      <c r="TAB36" s="116"/>
      <c r="TAC36" s="116"/>
      <c r="TAD36" s="116"/>
      <c r="TAE36" s="116"/>
      <c r="TAF36" s="116"/>
      <c r="TAG36" s="116"/>
      <c r="TAH36" s="116"/>
      <c r="TAI36" s="116"/>
      <c r="TAJ36" s="116"/>
      <c r="TAK36" s="116"/>
      <c r="TAL36" s="116"/>
      <c r="TAM36" s="116"/>
      <c r="TAN36" s="116"/>
      <c r="TAO36" s="116"/>
      <c r="TAP36" s="116"/>
      <c r="TAQ36" s="116"/>
      <c r="TAR36" s="116"/>
      <c r="TAS36" s="116"/>
      <c r="TAT36" s="116"/>
      <c r="TAU36" s="116"/>
      <c r="TAV36" s="116"/>
      <c r="TAW36" s="116"/>
      <c r="TAX36" s="116"/>
      <c r="TAY36" s="116"/>
      <c r="TAZ36" s="116"/>
      <c r="TBA36" s="116"/>
      <c r="TBB36" s="116"/>
      <c r="TBC36" s="116"/>
      <c r="TBD36" s="116"/>
      <c r="TBE36" s="116"/>
      <c r="TBF36" s="116"/>
      <c r="TBG36" s="116"/>
      <c r="TBH36" s="116"/>
      <c r="TBI36" s="116"/>
      <c r="TBJ36" s="116"/>
      <c r="TBK36" s="116"/>
      <c r="TBL36" s="116"/>
      <c r="TBM36" s="116"/>
      <c r="TBN36" s="116"/>
      <c r="TBO36" s="116"/>
      <c r="TBP36" s="116"/>
      <c r="TBQ36" s="116"/>
      <c r="TBR36" s="116"/>
      <c r="TBS36" s="116"/>
      <c r="TBT36" s="116"/>
      <c r="TBU36" s="116"/>
      <c r="TBV36" s="116"/>
      <c r="TBW36" s="116"/>
      <c r="TBX36" s="116"/>
      <c r="TBY36" s="116"/>
      <c r="TBZ36" s="116"/>
      <c r="TCA36" s="116"/>
      <c r="TCB36" s="116"/>
      <c r="TCC36" s="116"/>
      <c r="TCD36" s="116"/>
      <c r="TCE36" s="116"/>
      <c r="TCF36" s="116"/>
      <c r="TCG36" s="116"/>
      <c r="TCH36" s="116"/>
      <c r="TCI36" s="116"/>
      <c r="TCJ36" s="116"/>
      <c r="TCK36" s="116"/>
      <c r="TCL36" s="116"/>
      <c r="TCM36" s="116"/>
      <c r="TCN36" s="116"/>
      <c r="TCO36" s="116"/>
      <c r="TCP36" s="116"/>
      <c r="TCQ36" s="116"/>
      <c r="TCR36" s="116"/>
      <c r="TCS36" s="116"/>
      <c r="TCT36" s="116"/>
      <c r="TCU36" s="116"/>
      <c r="TCV36" s="116"/>
      <c r="TCW36" s="116"/>
      <c r="TCX36" s="116"/>
      <c r="TCY36" s="116"/>
      <c r="TCZ36" s="116"/>
      <c r="TDA36" s="116"/>
      <c r="TDB36" s="116"/>
      <c r="TDC36" s="116"/>
      <c r="TDD36" s="116"/>
      <c r="TDE36" s="116"/>
      <c r="TDF36" s="116"/>
      <c r="TDG36" s="116"/>
      <c r="TDH36" s="116"/>
      <c r="TDI36" s="116"/>
      <c r="TDJ36" s="116"/>
      <c r="TDK36" s="116"/>
      <c r="TDL36" s="116"/>
      <c r="TDM36" s="116"/>
      <c r="TDN36" s="116"/>
      <c r="TDO36" s="116"/>
      <c r="TDP36" s="116"/>
      <c r="TDQ36" s="116"/>
      <c r="TDR36" s="116"/>
      <c r="TDS36" s="116"/>
      <c r="TDT36" s="116"/>
      <c r="TDU36" s="116"/>
      <c r="TDV36" s="116"/>
      <c r="TDW36" s="116"/>
      <c r="TDX36" s="116"/>
      <c r="TDY36" s="116"/>
      <c r="TDZ36" s="116"/>
      <c r="TEA36" s="116"/>
      <c r="TEB36" s="116"/>
      <c r="TEC36" s="116"/>
      <c r="TED36" s="116"/>
      <c r="TEE36" s="116"/>
      <c r="TEF36" s="116"/>
      <c r="TEG36" s="116"/>
      <c r="TEH36" s="116"/>
      <c r="TEI36" s="116"/>
      <c r="TEJ36" s="116"/>
      <c r="TEK36" s="116"/>
      <c r="TEL36" s="116"/>
      <c r="TEM36" s="116"/>
      <c r="TEN36" s="116"/>
      <c r="TEO36" s="116"/>
      <c r="TEP36" s="116"/>
      <c r="TEQ36" s="116"/>
      <c r="TER36" s="116"/>
      <c r="TES36" s="116"/>
      <c r="TET36" s="116"/>
      <c r="TEU36" s="116"/>
      <c r="TEV36" s="116"/>
      <c r="TEW36" s="116"/>
      <c r="TEX36" s="116"/>
      <c r="TEY36" s="116"/>
      <c r="TEZ36" s="116"/>
      <c r="TFA36" s="116"/>
      <c r="TFB36" s="116"/>
      <c r="TFC36" s="116"/>
      <c r="TFD36" s="116"/>
      <c r="TFE36" s="116"/>
      <c r="TFF36" s="116"/>
      <c r="TFG36" s="116"/>
      <c r="TFH36" s="116"/>
      <c r="TFI36" s="116"/>
      <c r="TFJ36" s="116"/>
      <c r="TFK36" s="116"/>
      <c r="TFL36" s="116"/>
      <c r="TFM36" s="116"/>
      <c r="TFN36" s="116"/>
      <c r="TFO36" s="116"/>
      <c r="TFP36" s="116"/>
      <c r="TFQ36" s="116"/>
      <c r="TFR36" s="116"/>
      <c r="TFS36" s="116"/>
      <c r="TFT36" s="116"/>
      <c r="TFU36" s="116"/>
      <c r="TFV36" s="116"/>
      <c r="TFW36" s="116"/>
      <c r="TFX36" s="116"/>
      <c r="TFY36" s="116"/>
      <c r="TFZ36" s="116"/>
      <c r="TGA36" s="116"/>
      <c r="TGB36" s="116"/>
      <c r="TGC36" s="116"/>
      <c r="TGD36" s="116"/>
      <c r="TGE36" s="116"/>
      <c r="TGF36" s="116"/>
      <c r="TGG36" s="116"/>
      <c r="TGH36" s="116"/>
      <c r="TGI36" s="116"/>
      <c r="TGJ36" s="116"/>
      <c r="TGK36" s="116"/>
      <c r="TGL36" s="116"/>
      <c r="TGM36" s="116"/>
      <c r="TGN36" s="116"/>
      <c r="TGO36" s="116"/>
      <c r="TGP36" s="116"/>
      <c r="TGQ36" s="116"/>
      <c r="TGR36" s="116"/>
      <c r="TGS36" s="116"/>
      <c r="TGT36" s="116"/>
      <c r="TGU36" s="116"/>
      <c r="TGV36" s="116"/>
      <c r="TGW36" s="116"/>
      <c r="TGX36" s="116"/>
      <c r="TGY36" s="116"/>
      <c r="TGZ36" s="116"/>
      <c r="THA36" s="116"/>
      <c r="THB36" s="116"/>
      <c r="THC36" s="116"/>
      <c r="THD36" s="116"/>
      <c r="THE36" s="116"/>
      <c r="THF36" s="116"/>
      <c r="THG36" s="116"/>
      <c r="THH36" s="116"/>
      <c r="THI36" s="116"/>
      <c r="THJ36" s="116"/>
      <c r="THK36" s="116"/>
      <c r="THL36" s="116"/>
      <c r="THM36" s="116"/>
      <c r="THN36" s="116"/>
      <c r="THO36" s="116"/>
      <c r="THP36" s="116"/>
      <c r="THQ36" s="116"/>
      <c r="THR36" s="116"/>
      <c r="THS36" s="116"/>
      <c r="THT36" s="116"/>
      <c r="THU36" s="116"/>
      <c r="THV36" s="116"/>
      <c r="THW36" s="116"/>
      <c r="THX36" s="116"/>
      <c r="THY36" s="116"/>
      <c r="THZ36" s="116"/>
      <c r="TIA36" s="116"/>
      <c r="TIB36" s="116"/>
      <c r="TIC36" s="116"/>
      <c r="TID36" s="116"/>
      <c r="TIE36" s="116"/>
      <c r="TIF36" s="116"/>
      <c r="TIG36" s="116"/>
      <c r="TIH36" s="116"/>
      <c r="TII36" s="116"/>
      <c r="TIJ36" s="116"/>
      <c r="TIK36" s="116"/>
      <c r="TIL36" s="116"/>
      <c r="TIM36" s="116"/>
      <c r="TIN36" s="116"/>
      <c r="TIO36" s="116"/>
      <c r="TIP36" s="116"/>
      <c r="TIQ36" s="116"/>
      <c r="TIR36" s="116"/>
      <c r="TIS36" s="116"/>
      <c r="TIT36" s="116"/>
      <c r="TIU36" s="116"/>
      <c r="TIV36" s="116"/>
      <c r="TIW36" s="116"/>
      <c r="TIX36" s="116"/>
      <c r="TIY36" s="116"/>
      <c r="TIZ36" s="116"/>
      <c r="TJA36" s="116"/>
      <c r="TJB36" s="116"/>
      <c r="TJC36" s="116"/>
      <c r="TJD36" s="116"/>
      <c r="TJE36" s="116"/>
      <c r="TJF36" s="116"/>
      <c r="TJG36" s="116"/>
      <c r="TJH36" s="116"/>
      <c r="TJI36" s="116"/>
      <c r="TJJ36" s="116"/>
      <c r="TJK36" s="116"/>
      <c r="TJL36" s="116"/>
      <c r="TJM36" s="116"/>
      <c r="TJN36" s="116"/>
      <c r="TJO36" s="116"/>
      <c r="TJP36" s="116"/>
      <c r="TJQ36" s="116"/>
      <c r="TJR36" s="116"/>
      <c r="TJS36" s="116"/>
      <c r="TJT36" s="116"/>
      <c r="TJU36" s="116"/>
      <c r="TJV36" s="116"/>
      <c r="TJW36" s="116"/>
      <c r="TJX36" s="116"/>
      <c r="TJY36" s="116"/>
      <c r="TJZ36" s="116"/>
      <c r="TKA36" s="116"/>
      <c r="TKB36" s="116"/>
      <c r="TKC36" s="116"/>
      <c r="TKD36" s="116"/>
      <c r="TKE36" s="116"/>
      <c r="TKF36" s="116"/>
      <c r="TKG36" s="116"/>
      <c r="TKH36" s="116"/>
      <c r="TKI36" s="116"/>
      <c r="TKJ36" s="116"/>
      <c r="TKK36" s="116"/>
      <c r="TKL36" s="116"/>
      <c r="TKM36" s="116"/>
      <c r="TKN36" s="116"/>
      <c r="TKO36" s="116"/>
      <c r="TKP36" s="116"/>
      <c r="TKQ36" s="116"/>
      <c r="TKR36" s="116"/>
      <c r="TKS36" s="116"/>
      <c r="TKT36" s="116"/>
      <c r="TKU36" s="116"/>
      <c r="TKV36" s="116"/>
      <c r="TKW36" s="116"/>
      <c r="TKX36" s="116"/>
      <c r="TKY36" s="116"/>
      <c r="TKZ36" s="116"/>
      <c r="TLA36" s="116"/>
      <c r="TLB36" s="116"/>
      <c r="TLC36" s="116"/>
      <c r="TLD36" s="116"/>
      <c r="TLE36" s="116"/>
      <c r="TLF36" s="116"/>
      <c r="TLG36" s="116"/>
      <c r="TLH36" s="116"/>
      <c r="TLI36" s="116"/>
      <c r="TLJ36" s="116"/>
      <c r="TLK36" s="116"/>
      <c r="TLL36" s="116"/>
      <c r="TLM36" s="116"/>
      <c r="TLN36" s="116"/>
      <c r="TLO36" s="116"/>
      <c r="TLP36" s="116"/>
      <c r="TLQ36" s="116"/>
      <c r="TLR36" s="116"/>
      <c r="TLS36" s="116"/>
      <c r="TLT36" s="116"/>
      <c r="TLU36" s="116"/>
      <c r="TLV36" s="116"/>
      <c r="TLW36" s="116"/>
      <c r="TLX36" s="116"/>
      <c r="TLY36" s="116"/>
      <c r="TLZ36" s="116"/>
      <c r="TMA36" s="116"/>
      <c r="TMB36" s="116"/>
      <c r="TMC36" s="116"/>
      <c r="TMD36" s="116"/>
      <c r="TME36" s="116"/>
      <c r="TMF36" s="116"/>
      <c r="TMG36" s="116"/>
      <c r="TMH36" s="116"/>
      <c r="TMI36" s="116"/>
      <c r="TMJ36" s="116"/>
      <c r="TMK36" s="116"/>
      <c r="TML36" s="116"/>
      <c r="TMM36" s="116"/>
      <c r="TMN36" s="116"/>
      <c r="TMO36" s="116"/>
      <c r="TMP36" s="116"/>
      <c r="TMQ36" s="116"/>
      <c r="TMR36" s="116"/>
      <c r="TMS36" s="116"/>
      <c r="TMT36" s="116"/>
      <c r="TMU36" s="116"/>
      <c r="TMV36" s="116"/>
      <c r="TMW36" s="116"/>
      <c r="TMX36" s="116"/>
      <c r="TMY36" s="116"/>
      <c r="TMZ36" s="116"/>
      <c r="TNA36" s="116"/>
      <c r="TNB36" s="116"/>
      <c r="TNC36" s="116"/>
      <c r="TND36" s="116"/>
      <c r="TNE36" s="116"/>
      <c r="TNF36" s="116"/>
      <c r="TNG36" s="116"/>
      <c r="TNH36" s="116"/>
      <c r="TNI36" s="116"/>
      <c r="TNJ36" s="116"/>
      <c r="TNK36" s="116"/>
      <c r="TNL36" s="116"/>
      <c r="TNM36" s="116"/>
      <c r="TNN36" s="116"/>
      <c r="TNO36" s="116"/>
      <c r="TNP36" s="116"/>
      <c r="TNQ36" s="116"/>
      <c r="TNR36" s="116"/>
      <c r="TNS36" s="116"/>
      <c r="TNT36" s="116"/>
      <c r="TNU36" s="116"/>
      <c r="TNV36" s="116"/>
      <c r="TNW36" s="116"/>
      <c r="TNX36" s="116"/>
      <c r="TNY36" s="116"/>
      <c r="TNZ36" s="116"/>
      <c r="TOA36" s="116"/>
      <c r="TOB36" s="116"/>
      <c r="TOC36" s="116"/>
      <c r="TOD36" s="116"/>
      <c r="TOE36" s="116"/>
      <c r="TOF36" s="116"/>
      <c r="TOG36" s="116"/>
      <c r="TOH36" s="116"/>
      <c r="TOI36" s="116"/>
      <c r="TOJ36" s="116"/>
      <c r="TOK36" s="116"/>
      <c r="TOL36" s="116"/>
      <c r="TOM36" s="116"/>
      <c r="TON36" s="116"/>
      <c r="TOO36" s="116"/>
      <c r="TOP36" s="116"/>
      <c r="TOQ36" s="116"/>
      <c r="TOR36" s="116"/>
      <c r="TOS36" s="116"/>
      <c r="TOT36" s="116"/>
      <c r="TOU36" s="116"/>
      <c r="TOV36" s="116"/>
      <c r="TOW36" s="116"/>
      <c r="TOX36" s="116"/>
      <c r="TOY36" s="116"/>
      <c r="TOZ36" s="116"/>
      <c r="TPA36" s="116"/>
      <c r="TPB36" s="116"/>
      <c r="TPC36" s="116"/>
      <c r="TPD36" s="116"/>
      <c r="TPE36" s="116"/>
      <c r="TPF36" s="116"/>
      <c r="TPG36" s="116"/>
      <c r="TPH36" s="116"/>
      <c r="TPI36" s="116"/>
      <c r="TPJ36" s="116"/>
      <c r="TPK36" s="116"/>
      <c r="TPL36" s="116"/>
      <c r="TPM36" s="116"/>
      <c r="TPN36" s="116"/>
      <c r="TPO36" s="116"/>
      <c r="TPP36" s="116"/>
      <c r="TPQ36" s="116"/>
      <c r="TPR36" s="116"/>
      <c r="TPS36" s="116"/>
      <c r="TPT36" s="116"/>
      <c r="TPU36" s="116"/>
      <c r="TPV36" s="116"/>
      <c r="TPW36" s="116"/>
      <c r="TPX36" s="116"/>
      <c r="TPY36" s="116"/>
      <c r="TPZ36" s="116"/>
      <c r="TQA36" s="116"/>
      <c r="TQB36" s="116"/>
      <c r="TQC36" s="116"/>
      <c r="TQD36" s="116"/>
      <c r="TQE36" s="116"/>
      <c r="TQF36" s="116"/>
      <c r="TQG36" s="116"/>
      <c r="TQH36" s="116"/>
      <c r="TQI36" s="116"/>
      <c r="TQJ36" s="116"/>
      <c r="TQK36" s="116"/>
      <c r="TQL36" s="116"/>
      <c r="TQM36" s="116"/>
      <c r="TQN36" s="116"/>
      <c r="TQO36" s="116"/>
      <c r="TQP36" s="116"/>
      <c r="TQQ36" s="116"/>
      <c r="TQR36" s="116"/>
      <c r="TQS36" s="116"/>
      <c r="TQT36" s="116"/>
      <c r="TQU36" s="116"/>
      <c r="TQV36" s="116"/>
      <c r="TQW36" s="116"/>
      <c r="TQX36" s="116"/>
      <c r="TQY36" s="116"/>
      <c r="TQZ36" s="116"/>
      <c r="TRA36" s="116"/>
      <c r="TRB36" s="116"/>
      <c r="TRC36" s="116"/>
      <c r="TRD36" s="116"/>
      <c r="TRE36" s="116"/>
      <c r="TRF36" s="116"/>
      <c r="TRG36" s="116"/>
      <c r="TRH36" s="116"/>
      <c r="TRI36" s="116"/>
      <c r="TRJ36" s="116"/>
      <c r="TRK36" s="116"/>
      <c r="TRL36" s="116"/>
      <c r="TRM36" s="116"/>
      <c r="TRN36" s="116"/>
      <c r="TRO36" s="116"/>
      <c r="TRP36" s="116"/>
      <c r="TRQ36" s="116"/>
      <c r="TRR36" s="116"/>
      <c r="TRS36" s="116"/>
      <c r="TRT36" s="116"/>
      <c r="TRU36" s="116"/>
      <c r="TRV36" s="116"/>
      <c r="TRW36" s="116"/>
      <c r="TRX36" s="116"/>
      <c r="TRY36" s="116"/>
      <c r="TRZ36" s="116"/>
      <c r="TSA36" s="116"/>
      <c r="TSB36" s="116"/>
      <c r="TSC36" s="116"/>
      <c r="TSD36" s="116"/>
      <c r="TSE36" s="116"/>
      <c r="TSF36" s="116"/>
      <c r="TSG36" s="116"/>
      <c r="TSH36" s="116"/>
      <c r="TSI36" s="116"/>
      <c r="TSJ36" s="116"/>
      <c r="TSK36" s="116"/>
      <c r="TSL36" s="116"/>
      <c r="TSM36" s="116"/>
      <c r="TSN36" s="116"/>
      <c r="TSO36" s="116"/>
      <c r="TSP36" s="116"/>
      <c r="TSQ36" s="116"/>
      <c r="TSR36" s="116"/>
      <c r="TSS36" s="116"/>
      <c r="TST36" s="116"/>
      <c r="TSU36" s="116"/>
      <c r="TSV36" s="116"/>
      <c r="TSW36" s="116"/>
      <c r="TSX36" s="116"/>
      <c r="TSY36" s="116"/>
      <c r="TSZ36" s="116"/>
      <c r="TTA36" s="116"/>
      <c r="TTB36" s="116"/>
      <c r="TTC36" s="116"/>
      <c r="TTD36" s="116"/>
      <c r="TTE36" s="116"/>
      <c r="TTF36" s="116"/>
      <c r="TTG36" s="116"/>
      <c r="TTH36" s="116"/>
      <c r="TTI36" s="116"/>
      <c r="TTJ36" s="116"/>
      <c r="TTK36" s="116"/>
      <c r="TTL36" s="116"/>
      <c r="TTM36" s="116"/>
      <c r="TTN36" s="116"/>
      <c r="TTO36" s="116"/>
      <c r="TTP36" s="116"/>
      <c r="TTQ36" s="116"/>
      <c r="TTR36" s="116"/>
      <c r="TTS36" s="116"/>
      <c r="TTT36" s="116"/>
      <c r="TTU36" s="116"/>
      <c r="TTV36" s="116"/>
      <c r="TTW36" s="116"/>
      <c r="TTX36" s="116"/>
      <c r="TTY36" s="116"/>
      <c r="TTZ36" s="116"/>
      <c r="TUA36" s="116"/>
      <c r="TUB36" s="116"/>
      <c r="TUC36" s="116"/>
      <c r="TUD36" s="116"/>
      <c r="TUE36" s="116"/>
      <c r="TUF36" s="116"/>
      <c r="TUG36" s="116"/>
      <c r="TUH36" s="116"/>
      <c r="TUI36" s="116"/>
      <c r="TUJ36" s="116"/>
      <c r="TUK36" s="116"/>
      <c r="TUL36" s="116"/>
      <c r="TUM36" s="116"/>
      <c r="TUN36" s="116"/>
      <c r="TUO36" s="116"/>
      <c r="TUP36" s="116"/>
      <c r="TUQ36" s="116"/>
      <c r="TUR36" s="116"/>
      <c r="TUS36" s="116"/>
      <c r="TUT36" s="116"/>
      <c r="TUU36" s="116"/>
      <c r="TUV36" s="116"/>
      <c r="TUW36" s="116"/>
      <c r="TUX36" s="116"/>
      <c r="TUY36" s="116"/>
      <c r="TUZ36" s="116"/>
      <c r="TVA36" s="116"/>
      <c r="TVB36" s="116"/>
      <c r="TVC36" s="116"/>
      <c r="TVD36" s="116"/>
      <c r="TVE36" s="116"/>
      <c r="TVF36" s="116"/>
      <c r="TVG36" s="116"/>
      <c r="TVH36" s="116"/>
      <c r="TVI36" s="116"/>
      <c r="TVJ36" s="116"/>
      <c r="TVK36" s="116"/>
      <c r="TVL36" s="116"/>
      <c r="TVM36" s="116"/>
      <c r="TVN36" s="116"/>
      <c r="TVO36" s="116"/>
      <c r="TVP36" s="116"/>
      <c r="TVQ36" s="116"/>
      <c r="TVR36" s="116"/>
      <c r="TVS36" s="116"/>
      <c r="TVT36" s="116"/>
      <c r="TVU36" s="116"/>
      <c r="TVV36" s="116"/>
      <c r="TVW36" s="116"/>
      <c r="TVX36" s="116"/>
      <c r="TVY36" s="116"/>
      <c r="TVZ36" s="116"/>
      <c r="TWA36" s="116"/>
      <c r="TWB36" s="116"/>
      <c r="TWC36" s="116"/>
      <c r="TWD36" s="116"/>
      <c r="TWE36" s="116"/>
      <c r="TWF36" s="116"/>
      <c r="TWG36" s="116"/>
      <c r="TWH36" s="116"/>
      <c r="TWI36" s="116"/>
      <c r="TWJ36" s="116"/>
      <c r="TWK36" s="116"/>
      <c r="TWL36" s="116"/>
      <c r="TWM36" s="116"/>
      <c r="TWN36" s="116"/>
      <c r="TWO36" s="116"/>
      <c r="TWP36" s="116"/>
      <c r="TWQ36" s="116"/>
      <c r="TWR36" s="116"/>
      <c r="TWS36" s="116"/>
      <c r="TWT36" s="116"/>
      <c r="TWU36" s="116"/>
      <c r="TWV36" s="116"/>
      <c r="TWW36" s="116"/>
      <c r="TWX36" s="116"/>
      <c r="TWY36" s="116"/>
      <c r="TWZ36" s="116"/>
      <c r="TXA36" s="116"/>
      <c r="TXB36" s="116"/>
      <c r="TXC36" s="116"/>
      <c r="TXD36" s="116"/>
      <c r="TXE36" s="116"/>
      <c r="TXF36" s="116"/>
      <c r="TXG36" s="116"/>
      <c r="TXH36" s="116"/>
      <c r="TXI36" s="116"/>
      <c r="TXJ36" s="116"/>
      <c r="TXK36" s="116"/>
      <c r="TXL36" s="116"/>
      <c r="TXM36" s="116"/>
      <c r="TXN36" s="116"/>
      <c r="TXO36" s="116"/>
      <c r="TXP36" s="116"/>
      <c r="TXQ36" s="116"/>
      <c r="TXR36" s="116"/>
      <c r="TXS36" s="116"/>
      <c r="TXT36" s="116"/>
      <c r="TXU36" s="116"/>
      <c r="TXV36" s="116"/>
      <c r="TXW36" s="116"/>
      <c r="TXX36" s="116"/>
      <c r="TXY36" s="116"/>
      <c r="TXZ36" s="116"/>
      <c r="TYA36" s="116"/>
      <c r="TYB36" s="116"/>
      <c r="TYC36" s="116"/>
      <c r="TYD36" s="116"/>
      <c r="TYE36" s="116"/>
      <c r="TYF36" s="116"/>
      <c r="TYG36" s="116"/>
      <c r="TYH36" s="116"/>
      <c r="TYI36" s="116"/>
      <c r="TYJ36" s="116"/>
      <c r="TYK36" s="116"/>
      <c r="TYL36" s="116"/>
      <c r="TYM36" s="116"/>
      <c r="TYN36" s="116"/>
      <c r="TYO36" s="116"/>
      <c r="TYP36" s="116"/>
      <c r="TYQ36" s="116"/>
      <c r="TYR36" s="116"/>
      <c r="TYS36" s="116"/>
      <c r="TYT36" s="116"/>
      <c r="TYU36" s="116"/>
      <c r="TYV36" s="116"/>
      <c r="TYW36" s="116"/>
      <c r="TYX36" s="116"/>
      <c r="TYY36" s="116"/>
      <c r="TYZ36" s="116"/>
      <c r="TZA36" s="116"/>
      <c r="TZB36" s="116"/>
      <c r="TZC36" s="116"/>
      <c r="TZD36" s="116"/>
      <c r="TZE36" s="116"/>
      <c r="TZF36" s="116"/>
      <c r="TZG36" s="116"/>
      <c r="TZH36" s="116"/>
      <c r="TZI36" s="116"/>
      <c r="TZJ36" s="116"/>
      <c r="TZK36" s="116"/>
      <c r="TZL36" s="116"/>
      <c r="TZM36" s="116"/>
      <c r="TZN36" s="116"/>
      <c r="TZO36" s="116"/>
      <c r="TZP36" s="116"/>
      <c r="TZQ36" s="116"/>
      <c r="TZR36" s="116"/>
      <c r="TZS36" s="116"/>
      <c r="TZT36" s="116"/>
      <c r="TZU36" s="116"/>
      <c r="TZV36" s="116"/>
      <c r="TZW36" s="116"/>
      <c r="TZX36" s="116"/>
      <c r="TZY36" s="116"/>
      <c r="TZZ36" s="116"/>
      <c r="UAA36" s="116"/>
      <c r="UAB36" s="116"/>
      <c r="UAC36" s="116"/>
      <c r="UAD36" s="116"/>
      <c r="UAE36" s="116"/>
      <c r="UAF36" s="116"/>
      <c r="UAG36" s="116"/>
      <c r="UAH36" s="116"/>
      <c r="UAI36" s="116"/>
      <c r="UAJ36" s="116"/>
      <c r="UAK36" s="116"/>
      <c r="UAL36" s="116"/>
      <c r="UAM36" s="116"/>
      <c r="UAN36" s="116"/>
      <c r="UAO36" s="116"/>
      <c r="UAP36" s="116"/>
      <c r="UAQ36" s="116"/>
      <c r="UAR36" s="116"/>
      <c r="UAS36" s="116"/>
      <c r="UAT36" s="116"/>
      <c r="UAU36" s="116"/>
      <c r="UAV36" s="116"/>
      <c r="UAW36" s="116"/>
      <c r="UAX36" s="116"/>
      <c r="UAY36" s="116"/>
      <c r="UAZ36" s="116"/>
      <c r="UBA36" s="116"/>
      <c r="UBB36" s="116"/>
      <c r="UBC36" s="116"/>
      <c r="UBD36" s="116"/>
      <c r="UBE36" s="116"/>
      <c r="UBF36" s="116"/>
      <c r="UBG36" s="116"/>
      <c r="UBH36" s="116"/>
      <c r="UBI36" s="116"/>
      <c r="UBJ36" s="116"/>
      <c r="UBK36" s="116"/>
      <c r="UBL36" s="116"/>
      <c r="UBM36" s="116"/>
      <c r="UBN36" s="116"/>
      <c r="UBO36" s="116"/>
      <c r="UBP36" s="116"/>
      <c r="UBQ36" s="116"/>
      <c r="UBR36" s="116"/>
      <c r="UBS36" s="116"/>
      <c r="UBT36" s="116"/>
      <c r="UBU36" s="116"/>
      <c r="UBV36" s="116"/>
      <c r="UBW36" s="116"/>
      <c r="UBX36" s="116"/>
      <c r="UBY36" s="116"/>
      <c r="UBZ36" s="116"/>
      <c r="UCA36" s="116"/>
      <c r="UCB36" s="116"/>
      <c r="UCC36" s="116"/>
      <c r="UCD36" s="116"/>
      <c r="UCE36" s="116"/>
      <c r="UCF36" s="116"/>
      <c r="UCG36" s="116"/>
      <c r="UCH36" s="116"/>
      <c r="UCI36" s="116"/>
      <c r="UCJ36" s="116"/>
      <c r="UCK36" s="116"/>
      <c r="UCL36" s="116"/>
      <c r="UCM36" s="116"/>
      <c r="UCN36" s="116"/>
      <c r="UCO36" s="116"/>
      <c r="UCP36" s="116"/>
      <c r="UCQ36" s="116"/>
      <c r="UCR36" s="116"/>
      <c r="UCS36" s="116"/>
      <c r="UCT36" s="116"/>
      <c r="UCU36" s="116"/>
      <c r="UCV36" s="116"/>
      <c r="UCW36" s="116"/>
      <c r="UCX36" s="116"/>
      <c r="UCY36" s="116"/>
      <c r="UCZ36" s="116"/>
      <c r="UDA36" s="116"/>
      <c r="UDB36" s="116"/>
      <c r="UDC36" s="116"/>
      <c r="UDD36" s="116"/>
      <c r="UDE36" s="116"/>
      <c r="UDF36" s="116"/>
      <c r="UDG36" s="116"/>
      <c r="UDH36" s="116"/>
      <c r="UDI36" s="116"/>
      <c r="UDJ36" s="116"/>
      <c r="UDK36" s="116"/>
      <c r="UDL36" s="116"/>
      <c r="UDM36" s="116"/>
      <c r="UDN36" s="116"/>
      <c r="UDO36" s="116"/>
      <c r="UDP36" s="116"/>
      <c r="UDQ36" s="116"/>
      <c r="UDR36" s="116"/>
      <c r="UDS36" s="116"/>
      <c r="UDT36" s="116"/>
      <c r="UDU36" s="116"/>
      <c r="UDV36" s="116"/>
      <c r="UDW36" s="116"/>
      <c r="UDX36" s="116"/>
      <c r="UDY36" s="116"/>
      <c r="UDZ36" s="116"/>
      <c r="UEA36" s="116"/>
      <c r="UEB36" s="116"/>
      <c r="UEC36" s="116"/>
      <c r="UED36" s="116"/>
      <c r="UEE36" s="116"/>
      <c r="UEF36" s="116"/>
      <c r="UEG36" s="116"/>
      <c r="UEH36" s="116"/>
      <c r="UEI36" s="116"/>
      <c r="UEJ36" s="116"/>
      <c r="UEK36" s="116"/>
      <c r="UEL36" s="116"/>
      <c r="UEM36" s="116"/>
      <c r="UEN36" s="116"/>
      <c r="UEO36" s="116"/>
      <c r="UEP36" s="116"/>
      <c r="UEQ36" s="116"/>
      <c r="UER36" s="116"/>
      <c r="UES36" s="116"/>
      <c r="UET36" s="116"/>
      <c r="UEU36" s="116"/>
      <c r="UEV36" s="116"/>
      <c r="UEW36" s="116"/>
      <c r="UEX36" s="116"/>
      <c r="UEY36" s="116"/>
      <c r="UEZ36" s="116"/>
      <c r="UFA36" s="116"/>
      <c r="UFB36" s="116"/>
      <c r="UFC36" s="116"/>
      <c r="UFD36" s="116"/>
      <c r="UFE36" s="116"/>
      <c r="UFF36" s="116"/>
      <c r="UFG36" s="116"/>
      <c r="UFH36" s="116"/>
      <c r="UFI36" s="116"/>
      <c r="UFJ36" s="116"/>
      <c r="UFK36" s="116"/>
      <c r="UFL36" s="116"/>
      <c r="UFM36" s="116"/>
      <c r="UFN36" s="116"/>
      <c r="UFO36" s="116"/>
      <c r="UFP36" s="116"/>
      <c r="UFQ36" s="116"/>
      <c r="UFR36" s="116"/>
      <c r="UFS36" s="116"/>
      <c r="UFT36" s="116"/>
      <c r="UFU36" s="116"/>
      <c r="UFV36" s="116"/>
      <c r="UFW36" s="116"/>
      <c r="UFX36" s="116"/>
      <c r="UFY36" s="116"/>
      <c r="UFZ36" s="116"/>
      <c r="UGA36" s="116"/>
      <c r="UGB36" s="116"/>
      <c r="UGC36" s="116"/>
      <c r="UGD36" s="116"/>
      <c r="UGE36" s="116"/>
      <c r="UGF36" s="116"/>
      <c r="UGG36" s="116"/>
      <c r="UGH36" s="116"/>
      <c r="UGI36" s="116"/>
      <c r="UGJ36" s="116"/>
      <c r="UGK36" s="116"/>
      <c r="UGL36" s="116"/>
      <c r="UGM36" s="116"/>
      <c r="UGN36" s="116"/>
      <c r="UGO36" s="116"/>
      <c r="UGP36" s="116"/>
      <c r="UGQ36" s="116"/>
      <c r="UGR36" s="116"/>
      <c r="UGS36" s="116"/>
      <c r="UGT36" s="116"/>
      <c r="UGU36" s="116"/>
      <c r="UGV36" s="116"/>
      <c r="UGW36" s="116"/>
      <c r="UGX36" s="116"/>
      <c r="UGY36" s="116"/>
      <c r="UGZ36" s="116"/>
      <c r="UHA36" s="116"/>
      <c r="UHB36" s="116"/>
      <c r="UHC36" s="116"/>
      <c r="UHD36" s="116"/>
      <c r="UHE36" s="116"/>
      <c r="UHF36" s="116"/>
      <c r="UHG36" s="116"/>
      <c r="UHH36" s="116"/>
      <c r="UHI36" s="116"/>
      <c r="UHJ36" s="116"/>
      <c r="UHK36" s="116"/>
      <c r="UHL36" s="116"/>
      <c r="UHM36" s="116"/>
      <c r="UHN36" s="116"/>
      <c r="UHO36" s="116"/>
      <c r="UHP36" s="116"/>
      <c r="UHQ36" s="116"/>
      <c r="UHR36" s="116"/>
      <c r="UHS36" s="116"/>
      <c r="UHT36" s="116"/>
      <c r="UHU36" s="116"/>
      <c r="UHV36" s="116"/>
      <c r="UHW36" s="116"/>
      <c r="UHX36" s="116"/>
      <c r="UHY36" s="116"/>
      <c r="UHZ36" s="116"/>
      <c r="UIA36" s="116"/>
      <c r="UIB36" s="116"/>
      <c r="UIC36" s="116"/>
      <c r="UID36" s="116"/>
      <c r="UIE36" s="116"/>
      <c r="UIF36" s="116"/>
      <c r="UIG36" s="116"/>
      <c r="UIH36" s="116"/>
      <c r="UII36" s="116"/>
      <c r="UIJ36" s="116"/>
      <c r="UIK36" s="116"/>
      <c r="UIL36" s="116"/>
      <c r="UIM36" s="116"/>
      <c r="UIN36" s="116"/>
      <c r="UIO36" s="116"/>
      <c r="UIP36" s="116"/>
      <c r="UIQ36" s="116"/>
      <c r="UIR36" s="116"/>
      <c r="UIS36" s="116"/>
      <c r="UIT36" s="116"/>
      <c r="UIU36" s="116"/>
      <c r="UIV36" s="116"/>
      <c r="UIW36" s="116"/>
      <c r="UIX36" s="116"/>
      <c r="UIY36" s="116"/>
      <c r="UIZ36" s="116"/>
      <c r="UJA36" s="116"/>
      <c r="UJB36" s="116"/>
      <c r="UJC36" s="116"/>
      <c r="UJD36" s="116"/>
      <c r="UJE36" s="116"/>
      <c r="UJF36" s="116"/>
      <c r="UJG36" s="116"/>
      <c r="UJH36" s="116"/>
      <c r="UJI36" s="116"/>
      <c r="UJJ36" s="116"/>
      <c r="UJK36" s="116"/>
      <c r="UJL36" s="116"/>
      <c r="UJM36" s="116"/>
      <c r="UJN36" s="116"/>
      <c r="UJO36" s="116"/>
      <c r="UJP36" s="116"/>
      <c r="UJQ36" s="116"/>
      <c r="UJR36" s="116"/>
      <c r="UJS36" s="116"/>
      <c r="UJT36" s="116"/>
      <c r="UJU36" s="116"/>
      <c r="UJV36" s="116"/>
      <c r="UJW36" s="116"/>
      <c r="UJX36" s="116"/>
      <c r="UJY36" s="116"/>
      <c r="UJZ36" s="116"/>
      <c r="UKA36" s="116"/>
      <c r="UKB36" s="116"/>
      <c r="UKC36" s="116"/>
      <c r="UKD36" s="116"/>
      <c r="UKE36" s="116"/>
      <c r="UKF36" s="116"/>
      <c r="UKG36" s="116"/>
      <c r="UKH36" s="116"/>
      <c r="UKI36" s="116"/>
      <c r="UKJ36" s="116"/>
      <c r="UKK36" s="116"/>
      <c r="UKL36" s="116"/>
      <c r="UKM36" s="116"/>
      <c r="UKN36" s="116"/>
      <c r="UKO36" s="116"/>
      <c r="UKP36" s="116"/>
      <c r="UKQ36" s="116"/>
      <c r="UKR36" s="116"/>
      <c r="UKS36" s="116"/>
      <c r="UKT36" s="116"/>
      <c r="UKU36" s="116"/>
      <c r="UKV36" s="116"/>
      <c r="UKW36" s="116"/>
      <c r="UKX36" s="116"/>
      <c r="UKY36" s="116"/>
      <c r="UKZ36" s="116"/>
      <c r="ULA36" s="116"/>
      <c r="ULB36" s="116"/>
      <c r="ULC36" s="116"/>
      <c r="ULD36" s="116"/>
      <c r="ULE36" s="116"/>
      <c r="ULF36" s="116"/>
      <c r="ULG36" s="116"/>
      <c r="ULH36" s="116"/>
      <c r="ULI36" s="116"/>
      <c r="ULJ36" s="116"/>
      <c r="ULK36" s="116"/>
      <c r="ULL36" s="116"/>
      <c r="ULM36" s="116"/>
      <c r="ULN36" s="116"/>
      <c r="ULO36" s="116"/>
      <c r="ULP36" s="116"/>
      <c r="ULQ36" s="116"/>
      <c r="ULR36" s="116"/>
      <c r="ULS36" s="116"/>
      <c r="ULT36" s="116"/>
      <c r="ULU36" s="116"/>
      <c r="ULV36" s="116"/>
      <c r="ULW36" s="116"/>
      <c r="ULX36" s="116"/>
      <c r="ULY36" s="116"/>
      <c r="ULZ36" s="116"/>
      <c r="UMA36" s="116"/>
      <c r="UMB36" s="116"/>
      <c r="UMC36" s="116"/>
      <c r="UMD36" s="116"/>
      <c r="UME36" s="116"/>
      <c r="UMF36" s="116"/>
      <c r="UMG36" s="116"/>
      <c r="UMH36" s="116"/>
      <c r="UMI36" s="116"/>
      <c r="UMJ36" s="116"/>
      <c r="UMK36" s="116"/>
      <c r="UML36" s="116"/>
      <c r="UMM36" s="116"/>
      <c r="UMN36" s="116"/>
      <c r="UMO36" s="116"/>
      <c r="UMP36" s="116"/>
      <c r="UMQ36" s="116"/>
      <c r="UMR36" s="116"/>
      <c r="UMS36" s="116"/>
      <c r="UMT36" s="116"/>
      <c r="UMU36" s="116"/>
      <c r="UMV36" s="116"/>
      <c r="UMW36" s="116"/>
      <c r="UMX36" s="116"/>
      <c r="UMY36" s="116"/>
      <c r="UMZ36" s="116"/>
      <c r="UNA36" s="116"/>
      <c r="UNB36" s="116"/>
      <c r="UNC36" s="116"/>
      <c r="UND36" s="116"/>
      <c r="UNE36" s="116"/>
      <c r="UNF36" s="116"/>
      <c r="UNG36" s="116"/>
      <c r="UNH36" s="116"/>
      <c r="UNI36" s="116"/>
      <c r="UNJ36" s="116"/>
      <c r="UNK36" s="116"/>
      <c r="UNL36" s="116"/>
      <c r="UNM36" s="116"/>
      <c r="UNN36" s="116"/>
      <c r="UNO36" s="116"/>
      <c r="UNP36" s="116"/>
      <c r="UNQ36" s="116"/>
      <c r="UNR36" s="116"/>
      <c r="UNS36" s="116"/>
      <c r="UNT36" s="116"/>
      <c r="UNU36" s="116"/>
      <c r="UNV36" s="116"/>
      <c r="UNW36" s="116"/>
      <c r="UNX36" s="116"/>
      <c r="UNY36" s="116"/>
      <c r="UNZ36" s="116"/>
      <c r="UOA36" s="116"/>
      <c r="UOB36" s="116"/>
      <c r="UOC36" s="116"/>
      <c r="UOD36" s="116"/>
      <c r="UOE36" s="116"/>
      <c r="UOF36" s="116"/>
      <c r="UOG36" s="116"/>
      <c r="UOH36" s="116"/>
      <c r="UOI36" s="116"/>
      <c r="UOJ36" s="116"/>
      <c r="UOK36" s="116"/>
      <c r="UOL36" s="116"/>
      <c r="UOM36" s="116"/>
      <c r="UON36" s="116"/>
      <c r="UOO36" s="116"/>
      <c r="UOP36" s="116"/>
      <c r="UOQ36" s="116"/>
      <c r="UOR36" s="116"/>
      <c r="UOS36" s="116"/>
      <c r="UOT36" s="116"/>
      <c r="UOU36" s="116"/>
      <c r="UOV36" s="116"/>
      <c r="UOW36" s="116"/>
      <c r="UOX36" s="116"/>
      <c r="UOY36" s="116"/>
      <c r="UOZ36" s="116"/>
      <c r="UPA36" s="116"/>
      <c r="UPB36" s="116"/>
      <c r="UPC36" s="116"/>
      <c r="UPD36" s="116"/>
      <c r="UPE36" s="116"/>
      <c r="UPF36" s="116"/>
      <c r="UPG36" s="116"/>
      <c r="UPH36" s="116"/>
      <c r="UPI36" s="116"/>
      <c r="UPJ36" s="116"/>
      <c r="UPK36" s="116"/>
      <c r="UPL36" s="116"/>
      <c r="UPM36" s="116"/>
      <c r="UPN36" s="116"/>
      <c r="UPO36" s="116"/>
      <c r="UPP36" s="116"/>
      <c r="UPQ36" s="116"/>
      <c r="UPR36" s="116"/>
      <c r="UPS36" s="116"/>
      <c r="UPT36" s="116"/>
      <c r="UPU36" s="116"/>
      <c r="UPV36" s="116"/>
      <c r="UPW36" s="116"/>
      <c r="UPX36" s="116"/>
      <c r="UPY36" s="116"/>
      <c r="UPZ36" s="116"/>
      <c r="UQA36" s="116"/>
      <c r="UQB36" s="116"/>
      <c r="UQC36" s="116"/>
      <c r="UQD36" s="116"/>
      <c r="UQE36" s="116"/>
      <c r="UQF36" s="116"/>
      <c r="UQG36" s="116"/>
      <c r="UQH36" s="116"/>
      <c r="UQI36" s="116"/>
      <c r="UQJ36" s="116"/>
      <c r="UQK36" s="116"/>
      <c r="UQL36" s="116"/>
      <c r="UQM36" s="116"/>
      <c r="UQN36" s="116"/>
      <c r="UQO36" s="116"/>
      <c r="UQP36" s="116"/>
      <c r="UQQ36" s="116"/>
      <c r="UQR36" s="116"/>
      <c r="UQS36" s="116"/>
      <c r="UQT36" s="116"/>
      <c r="UQU36" s="116"/>
      <c r="UQV36" s="116"/>
      <c r="UQW36" s="116"/>
      <c r="UQX36" s="116"/>
      <c r="UQY36" s="116"/>
      <c r="UQZ36" s="116"/>
      <c r="URA36" s="116"/>
      <c r="URB36" s="116"/>
      <c r="URC36" s="116"/>
      <c r="URD36" s="116"/>
      <c r="URE36" s="116"/>
      <c r="URF36" s="116"/>
      <c r="URG36" s="116"/>
      <c r="URH36" s="116"/>
      <c r="URI36" s="116"/>
      <c r="URJ36" s="116"/>
      <c r="URK36" s="116"/>
      <c r="URL36" s="116"/>
      <c r="URM36" s="116"/>
      <c r="URN36" s="116"/>
      <c r="URO36" s="116"/>
      <c r="URP36" s="116"/>
      <c r="URQ36" s="116"/>
      <c r="URR36" s="116"/>
      <c r="URS36" s="116"/>
      <c r="URT36" s="116"/>
      <c r="URU36" s="116"/>
      <c r="URV36" s="116"/>
      <c r="URW36" s="116"/>
      <c r="URX36" s="116"/>
      <c r="URY36" s="116"/>
      <c r="URZ36" s="116"/>
      <c r="USA36" s="116"/>
      <c r="USB36" s="116"/>
      <c r="USC36" s="116"/>
      <c r="USD36" s="116"/>
      <c r="USE36" s="116"/>
      <c r="USF36" s="116"/>
      <c r="USG36" s="116"/>
      <c r="USH36" s="116"/>
      <c r="USI36" s="116"/>
      <c r="USJ36" s="116"/>
      <c r="USK36" s="116"/>
      <c r="USL36" s="116"/>
      <c r="USM36" s="116"/>
      <c r="USN36" s="116"/>
      <c r="USO36" s="116"/>
      <c r="USP36" s="116"/>
      <c r="USQ36" s="116"/>
      <c r="USR36" s="116"/>
      <c r="USS36" s="116"/>
      <c r="UST36" s="116"/>
      <c r="USU36" s="116"/>
      <c r="USV36" s="116"/>
      <c r="USW36" s="116"/>
      <c r="USX36" s="116"/>
      <c r="USY36" s="116"/>
      <c r="USZ36" s="116"/>
      <c r="UTA36" s="116"/>
      <c r="UTB36" s="116"/>
      <c r="UTC36" s="116"/>
      <c r="UTD36" s="116"/>
      <c r="UTE36" s="116"/>
      <c r="UTF36" s="116"/>
      <c r="UTG36" s="116"/>
      <c r="UTH36" s="116"/>
      <c r="UTI36" s="116"/>
      <c r="UTJ36" s="116"/>
      <c r="UTK36" s="116"/>
      <c r="UTL36" s="116"/>
      <c r="UTM36" s="116"/>
      <c r="UTN36" s="116"/>
      <c r="UTO36" s="116"/>
      <c r="UTP36" s="116"/>
      <c r="UTQ36" s="116"/>
      <c r="UTR36" s="116"/>
      <c r="UTS36" s="116"/>
      <c r="UTT36" s="116"/>
      <c r="UTU36" s="116"/>
      <c r="UTV36" s="116"/>
      <c r="UTW36" s="116"/>
      <c r="UTX36" s="116"/>
      <c r="UTY36" s="116"/>
      <c r="UTZ36" s="116"/>
      <c r="UUA36" s="116"/>
      <c r="UUB36" s="116"/>
      <c r="UUC36" s="116"/>
      <c r="UUD36" s="116"/>
      <c r="UUE36" s="116"/>
      <c r="UUF36" s="116"/>
      <c r="UUG36" s="116"/>
      <c r="UUH36" s="116"/>
      <c r="UUI36" s="116"/>
      <c r="UUJ36" s="116"/>
      <c r="UUK36" s="116"/>
      <c r="UUL36" s="116"/>
      <c r="UUM36" s="116"/>
      <c r="UUN36" s="116"/>
      <c r="UUO36" s="116"/>
      <c r="UUP36" s="116"/>
      <c r="UUQ36" s="116"/>
      <c r="UUR36" s="116"/>
      <c r="UUS36" s="116"/>
      <c r="UUT36" s="116"/>
      <c r="UUU36" s="116"/>
      <c r="UUV36" s="116"/>
      <c r="UUW36" s="116"/>
      <c r="UUX36" s="116"/>
      <c r="UUY36" s="116"/>
      <c r="UUZ36" s="116"/>
      <c r="UVA36" s="116"/>
      <c r="UVB36" s="116"/>
      <c r="UVC36" s="116"/>
      <c r="UVD36" s="116"/>
      <c r="UVE36" s="116"/>
      <c r="UVF36" s="116"/>
      <c r="UVG36" s="116"/>
      <c r="UVH36" s="116"/>
      <c r="UVI36" s="116"/>
      <c r="UVJ36" s="116"/>
      <c r="UVK36" s="116"/>
      <c r="UVL36" s="116"/>
      <c r="UVM36" s="116"/>
      <c r="UVN36" s="116"/>
      <c r="UVO36" s="116"/>
      <c r="UVP36" s="116"/>
      <c r="UVQ36" s="116"/>
      <c r="UVR36" s="116"/>
      <c r="UVS36" s="116"/>
      <c r="UVT36" s="116"/>
      <c r="UVU36" s="116"/>
      <c r="UVV36" s="116"/>
      <c r="UVW36" s="116"/>
      <c r="UVX36" s="116"/>
      <c r="UVY36" s="116"/>
      <c r="UVZ36" s="116"/>
      <c r="UWA36" s="116"/>
      <c r="UWB36" s="116"/>
      <c r="UWC36" s="116"/>
      <c r="UWD36" s="116"/>
      <c r="UWE36" s="116"/>
      <c r="UWF36" s="116"/>
      <c r="UWG36" s="116"/>
      <c r="UWH36" s="116"/>
      <c r="UWI36" s="116"/>
      <c r="UWJ36" s="116"/>
      <c r="UWK36" s="116"/>
      <c r="UWL36" s="116"/>
      <c r="UWM36" s="116"/>
      <c r="UWN36" s="116"/>
      <c r="UWO36" s="116"/>
      <c r="UWP36" s="116"/>
      <c r="UWQ36" s="116"/>
      <c r="UWR36" s="116"/>
      <c r="UWS36" s="116"/>
      <c r="UWT36" s="116"/>
      <c r="UWU36" s="116"/>
      <c r="UWV36" s="116"/>
      <c r="UWW36" s="116"/>
      <c r="UWX36" s="116"/>
      <c r="UWY36" s="116"/>
      <c r="UWZ36" s="116"/>
      <c r="UXA36" s="116"/>
      <c r="UXB36" s="116"/>
      <c r="UXC36" s="116"/>
      <c r="UXD36" s="116"/>
      <c r="UXE36" s="116"/>
      <c r="UXF36" s="116"/>
      <c r="UXG36" s="116"/>
      <c r="UXH36" s="116"/>
      <c r="UXI36" s="116"/>
      <c r="UXJ36" s="116"/>
      <c r="UXK36" s="116"/>
      <c r="UXL36" s="116"/>
      <c r="UXM36" s="116"/>
      <c r="UXN36" s="116"/>
      <c r="UXO36" s="116"/>
      <c r="UXP36" s="116"/>
      <c r="UXQ36" s="116"/>
      <c r="UXR36" s="116"/>
      <c r="UXS36" s="116"/>
      <c r="UXT36" s="116"/>
      <c r="UXU36" s="116"/>
      <c r="UXV36" s="116"/>
      <c r="UXW36" s="116"/>
      <c r="UXX36" s="116"/>
      <c r="UXY36" s="116"/>
      <c r="UXZ36" s="116"/>
      <c r="UYA36" s="116"/>
      <c r="UYB36" s="116"/>
      <c r="UYC36" s="116"/>
      <c r="UYD36" s="116"/>
      <c r="UYE36" s="116"/>
      <c r="UYF36" s="116"/>
      <c r="UYG36" s="116"/>
      <c r="UYH36" s="116"/>
      <c r="UYI36" s="116"/>
      <c r="UYJ36" s="116"/>
      <c r="UYK36" s="116"/>
      <c r="UYL36" s="116"/>
      <c r="UYM36" s="116"/>
      <c r="UYN36" s="116"/>
      <c r="UYO36" s="116"/>
      <c r="UYP36" s="116"/>
      <c r="UYQ36" s="116"/>
      <c r="UYR36" s="116"/>
      <c r="UYS36" s="116"/>
      <c r="UYT36" s="116"/>
      <c r="UYU36" s="116"/>
      <c r="UYV36" s="116"/>
      <c r="UYW36" s="116"/>
      <c r="UYX36" s="116"/>
      <c r="UYY36" s="116"/>
      <c r="UYZ36" s="116"/>
      <c r="UZA36" s="116"/>
      <c r="UZB36" s="116"/>
      <c r="UZC36" s="116"/>
      <c r="UZD36" s="116"/>
      <c r="UZE36" s="116"/>
      <c r="UZF36" s="116"/>
      <c r="UZG36" s="116"/>
      <c r="UZH36" s="116"/>
      <c r="UZI36" s="116"/>
      <c r="UZJ36" s="116"/>
      <c r="UZK36" s="116"/>
      <c r="UZL36" s="116"/>
      <c r="UZM36" s="116"/>
      <c r="UZN36" s="116"/>
      <c r="UZO36" s="116"/>
      <c r="UZP36" s="116"/>
      <c r="UZQ36" s="116"/>
      <c r="UZR36" s="116"/>
      <c r="UZS36" s="116"/>
      <c r="UZT36" s="116"/>
      <c r="UZU36" s="116"/>
      <c r="UZV36" s="116"/>
      <c r="UZW36" s="116"/>
      <c r="UZX36" s="116"/>
      <c r="UZY36" s="116"/>
      <c r="UZZ36" s="116"/>
      <c r="VAA36" s="116"/>
      <c r="VAB36" s="116"/>
      <c r="VAC36" s="116"/>
      <c r="VAD36" s="116"/>
      <c r="VAE36" s="116"/>
      <c r="VAF36" s="116"/>
      <c r="VAG36" s="116"/>
      <c r="VAH36" s="116"/>
      <c r="VAI36" s="116"/>
      <c r="VAJ36" s="116"/>
      <c r="VAK36" s="116"/>
      <c r="VAL36" s="116"/>
      <c r="VAM36" s="116"/>
      <c r="VAN36" s="116"/>
      <c r="VAO36" s="116"/>
      <c r="VAP36" s="116"/>
      <c r="VAQ36" s="116"/>
      <c r="VAR36" s="116"/>
      <c r="VAS36" s="116"/>
      <c r="VAT36" s="116"/>
      <c r="VAU36" s="116"/>
      <c r="VAV36" s="116"/>
      <c r="VAW36" s="116"/>
      <c r="VAX36" s="116"/>
      <c r="VAY36" s="116"/>
      <c r="VAZ36" s="116"/>
      <c r="VBA36" s="116"/>
      <c r="VBB36" s="116"/>
      <c r="VBC36" s="116"/>
      <c r="VBD36" s="116"/>
      <c r="VBE36" s="116"/>
      <c r="VBF36" s="116"/>
      <c r="VBG36" s="116"/>
      <c r="VBH36" s="116"/>
      <c r="VBI36" s="116"/>
      <c r="VBJ36" s="116"/>
      <c r="VBK36" s="116"/>
      <c r="VBL36" s="116"/>
      <c r="VBM36" s="116"/>
      <c r="VBN36" s="116"/>
      <c r="VBO36" s="116"/>
      <c r="VBP36" s="116"/>
      <c r="VBQ36" s="116"/>
      <c r="VBR36" s="116"/>
      <c r="VBS36" s="116"/>
      <c r="VBT36" s="116"/>
      <c r="VBU36" s="116"/>
      <c r="VBV36" s="116"/>
      <c r="VBW36" s="116"/>
      <c r="VBX36" s="116"/>
      <c r="VBY36" s="116"/>
      <c r="VBZ36" s="116"/>
      <c r="VCA36" s="116"/>
      <c r="VCB36" s="116"/>
      <c r="VCC36" s="116"/>
      <c r="VCD36" s="116"/>
      <c r="VCE36" s="116"/>
      <c r="VCF36" s="116"/>
      <c r="VCG36" s="116"/>
      <c r="VCH36" s="116"/>
      <c r="VCI36" s="116"/>
      <c r="VCJ36" s="116"/>
      <c r="VCK36" s="116"/>
      <c r="VCL36" s="116"/>
      <c r="VCM36" s="116"/>
      <c r="VCN36" s="116"/>
      <c r="VCO36" s="116"/>
      <c r="VCP36" s="116"/>
      <c r="VCQ36" s="116"/>
      <c r="VCR36" s="116"/>
      <c r="VCS36" s="116"/>
      <c r="VCT36" s="116"/>
      <c r="VCU36" s="116"/>
      <c r="VCV36" s="116"/>
      <c r="VCW36" s="116"/>
      <c r="VCX36" s="116"/>
      <c r="VCY36" s="116"/>
      <c r="VCZ36" s="116"/>
      <c r="VDA36" s="116"/>
      <c r="VDB36" s="116"/>
      <c r="VDC36" s="116"/>
      <c r="VDD36" s="116"/>
      <c r="VDE36" s="116"/>
      <c r="VDF36" s="116"/>
      <c r="VDG36" s="116"/>
      <c r="VDH36" s="116"/>
      <c r="VDI36" s="116"/>
      <c r="VDJ36" s="116"/>
      <c r="VDK36" s="116"/>
      <c r="VDL36" s="116"/>
      <c r="VDM36" s="116"/>
      <c r="VDN36" s="116"/>
      <c r="VDO36" s="116"/>
      <c r="VDP36" s="116"/>
      <c r="VDQ36" s="116"/>
      <c r="VDR36" s="116"/>
      <c r="VDS36" s="116"/>
      <c r="VDT36" s="116"/>
      <c r="VDU36" s="116"/>
      <c r="VDV36" s="116"/>
      <c r="VDW36" s="116"/>
      <c r="VDX36" s="116"/>
      <c r="VDY36" s="116"/>
      <c r="VDZ36" s="116"/>
      <c r="VEA36" s="116"/>
      <c r="VEB36" s="116"/>
      <c r="VEC36" s="116"/>
      <c r="VED36" s="116"/>
      <c r="VEE36" s="116"/>
      <c r="VEF36" s="116"/>
      <c r="VEG36" s="116"/>
      <c r="VEH36" s="116"/>
      <c r="VEI36" s="116"/>
      <c r="VEJ36" s="116"/>
      <c r="VEK36" s="116"/>
      <c r="VEL36" s="116"/>
      <c r="VEM36" s="116"/>
      <c r="VEN36" s="116"/>
      <c r="VEO36" s="116"/>
      <c r="VEP36" s="116"/>
      <c r="VEQ36" s="116"/>
      <c r="VER36" s="116"/>
      <c r="VES36" s="116"/>
      <c r="VET36" s="116"/>
      <c r="VEU36" s="116"/>
      <c r="VEV36" s="116"/>
      <c r="VEW36" s="116"/>
      <c r="VEX36" s="116"/>
      <c r="VEY36" s="116"/>
      <c r="VEZ36" s="116"/>
      <c r="VFA36" s="116"/>
      <c r="VFB36" s="116"/>
      <c r="VFC36" s="116"/>
      <c r="VFD36" s="116"/>
      <c r="VFE36" s="116"/>
      <c r="VFF36" s="116"/>
      <c r="VFG36" s="116"/>
      <c r="VFH36" s="116"/>
      <c r="VFI36" s="116"/>
      <c r="VFJ36" s="116"/>
      <c r="VFK36" s="116"/>
      <c r="VFL36" s="116"/>
      <c r="VFM36" s="116"/>
      <c r="VFN36" s="116"/>
      <c r="VFO36" s="116"/>
      <c r="VFP36" s="116"/>
      <c r="VFQ36" s="116"/>
      <c r="VFR36" s="116"/>
      <c r="VFS36" s="116"/>
      <c r="VFT36" s="116"/>
      <c r="VFU36" s="116"/>
      <c r="VFV36" s="116"/>
      <c r="VFW36" s="116"/>
      <c r="VFX36" s="116"/>
      <c r="VFY36" s="116"/>
      <c r="VFZ36" s="116"/>
      <c r="VGA36" s="116"/>
      <c r="VGB36" s="116"/>
      <c r="VGC36" s="116"/>
      <c r="VGD36" s="116"/>
      <c r="VGE36" s="116"/>
      <c r="VGF36" s="116"/>
      <c r="VGG36" s="116"/>
      <c r="VGH36" s="116"/>
      <c r="VGI36" s="116"/>
      <c r="VGJ36" s="116"/>
      <c r="VGK36" s="116"/>
      <c r="VGL36" s="116"/>
      <c r="VGM36" s="116"/>
      <c r="VGN36" s="116"/>
      <c r="VGO36" s="116"/>
      <c r="VGP36" s="116"/>
      <c r="VGQ36" s="116"/>
      <c r="VGR36" s="116"/>
      <c r="VGS36" s="116"/>
      <c r="VGT36" s="116"/>
      <c r="VGU36" s="116"/>
      <c r="VGV36" s="116"/>
      <c r="VGW36" s="116"/>
      <c r="VGX36" s="116"/>
      <c r="VGY36" s="116"/>
      <c r="VGZ36" s="116"/>
      <c r="VHA36" s="116"/>
      <c r="VHB36" s="116"/>
      <c r="VHC36" s="116"/>
      <c r="VHD36" s="116"/>
      <c r="VHE36" s="116"/>
      <c r="VHF36" s="116"/>
      <c r="VHG36" s="116"/>
      <c r="VHH36" s="116"/>
      <c r="VHI36" s="116"/>
      <c r="VHJ36" s="116"/>
      <c r="VHK36" s="116"/>
      <c r="VHL36" s="116"/>
      <c r="VHM36" s="116"/>
      <c r="VHN36" s="116"/>
      <c r="VHO36" s="116"/>
      <c r="VHP36" s="116"/>
      <c r="VHQ36" s="116"/>
      <c r="VHR36" s="116"/>
      <c r="VHS36" s="116"/>
      <c r="VHT36" s="116"/>
      <c r="VHU36" s="116"/>
      <c r="VHV36" s="116"/>
      <c r="VHW36" s="116"/>
      <c r="VHX36" s="116"/>
      <c r="VHY36" s="116"/>
      <c r="VHZ36" s="116"/>
      <c r="VIA36" s="116"/>
      <c r="VIB36" s="116"/>
      <c r="VIC36" s="116"/>
      <c r="VID36" s="116"/>
      <c r="VIE36" s="116"/>
      <c r="VIF36" s="116"/>
      <c r="VIG36" s="116"/>
      <c r="VIH36" s="116"/>
      <c r="VII36" s="116"/>
      <c r="VIJ36" s="116"/>
      <c r="VIK36" s="116"/>
      <c r="VIL36" s="116"/>
      <c r="VIM36" s="116"/>
      <c r="VIN36" s="116"/>
      <c r="VIO36" s="116"/>
      <c r="VIP36" s="116"/>
      <c r="VIQ36" s="116"/>
      <c r="VIR36" s="116"/>
      <c r="VIS36" s="116"/>
      <c r="VIT36" s="116"/>
      <c r="VIU36" s="116"/>
      <c r="VIV36" s="116"/>
      <c r="VIW36" s="116"/>
      <c r="VIX36" s="116"/>
      <c r="VIY36" s="116"/>
      <c r="VIZ36" s="116"/>
      <c r="VJA36" s="116"/>
      <c r="VJB36" s="116"/>
      <c r="VJC36" s="116"/>
      <c r="VJD36" s="116"/>
      <c r="VJE36" s="116"/>
      <c r="VJF36" s="116"/>
      <c r="VJG36" s="116"/>
      <c r="VJH36" s="116"/>
      <c r="VJI36" s="116"/>
      <c r="VJJ36" s="116"/>
      <c r="VJK36" s="116"/>
      <c r="VJL36" s="116"/>
      <c r="VJM36" s="116"/>
      <c r="VJN36" s="116"/>
      <c r="VJO36" s="116"/>
      <c r="VJP36" s="116"/>
      <c r="VJQ36" s="116"/>
      <c r="VJR36" s="116"/>
      <c r="VJS36" s="116"/>
      <c r="VJT36" s="116"/>
      <c r="VJU36" s="116"/>
      <c r="VJV36" s="116"/>
      <c r="VJW36" s="116"/>
      <c r="VJX36" s="116"/>
      <c r="VJY36" s="116"/>
      <c r="VJZ36" s="116"/>
      <c r="VKA36" s="116"/>
      <c r="VKB36" s="116"/>
      <c r="VKC36" s="116"/>
      <c r="VKD36" s="116"/>
      <c r="VKE36" s="116"/>
      <c r="VKF36" s="116"/>
      <c r="VKG36" s="116"/>
      <c r="VKH36" s="116"/>
      <c r="VKI36" s="116"/>
      <c r="VKJ36" s="116"/>
      <c r="VKK36" s="116"/>
      <c r="VKL36" s="116"/>
      <c r="VKM36" s="116"/>
      <c r="VKN36" s="116"/>
      <c r="VKO36" s="116"/>
      <c r="VKP36" s="116"/>
      <c r="VKQ36" s="116"/>
      <c r="VKR36" s="116"/>
      <c r="VKS36" s="116"/>
      <c r="VKT36" s="116"/>
      <c r="VKU36" s="116"/>
      <c r="VKV36" s="116"/>
      <c r="VKW36" s="116"/>
      <c r="VKX36" s="116"/>
      <c r="VKY36" s="116"/>
      <c r="VKZ36" s="116"/>
      <c r="VLA36" s="116"/>
      <c r="VLB36" s="116"/>
      <c r="VLC36" s="116"/>
      <c r="VLD36" s="116"/>
      <c r="VLE36" s="116"/>
      <c r="VLF36" s="116"/>
      <c r="VLG36" s="116"/>
      <c r="VLH36" s="116"/>
      <c r="VLI36" s="116"/>
      <c r="VLJ36" s="116"/>
      <c r="VLK36" s="116"/>
      <c r="VLL36" s="116"/>
      <c r="VLM36" s="116"/>
      <c r="VLN36" s="116"/>
      <c r="VLO36" s="116"/>
      <c r="VLP36" s="116"/>
      <c r="VLQ36" s="116"/>
      <c r="VLR36" s="116"/>
      <c r="VLS36" s="116"/>
      <c r="VLT36" s="116"/>
      <c r="VLU36" s="116"/>
      <c r="VLV36" s="116"/>
      <c r="VLW36" s="116"/>
      <c r="VLX36" s="116"/>
      <c r="VLY36" s="116"/>
      <c r="VLZ36" s="116"/>
      <c r="VMA36" s="116"/>
      <c r="VMB36" s="116"/>
      <c r="VMC36" s="116"/>
      <c r="VMD36" s="116"/>
      <c r="VME36" s="116"/>
      <c r="VMF36" s="116"/>
      <c r="VMG36" s="116"/>
      <c r="VMH36" s="116"/>
      <c r="VMI36" s="116"/>
      <c r="VMJ36" s="116"/>
      <c r="VMK36" s="116"/>
      <c r="VML36" s="116"/>
      <c r="VMM36" s="116"/>
      <c r="VMN36" s="116"/>
      <c r="VMO36" s="116"/>
      <c r="VMP36" s="116"/>
      <c r="VMQ36" s="116"/>
      <c r="VMR36" s="116"/>
      <c r="VMS36" s="116"/>
      <c r="VMT36" s="116"/>
      <c r="VMU36" s="116"/>
      <c r="VMV36" s="116"/>
      <c r="VMW36" s="116"/>
      <c r="VMX36" s="116"/>
      <c r="VMY36" s="116"/>
      <c r="VMZ36" s="116"/>
      <c r="VNA36" s="116"/>
      <c r="VNB36" s="116"/>
      <c r="VNC36" s="116"/>
      <c r="VND36" s="116"/>
      <c r="VNE36" s="116"/>
      <c r="VNF36" s="116"/>
      <c r="VNG36" s="116"/>
      <c r="VNH36" s="116"/>
      <c r="VNI36" s="116"/>
      <c r="VNJ36" s="116"/>
      <c r="VNK36" s="116"/>
      <c r="VNL36" s="116"/>
      <c r="VNM36" s="116"/>
      <c r="VNN36" s="116"/>
      <c r="VNO36" s="116"/>
      <c r="VNP36" s="116"/>
      <c r="VNQ36" s="116"/>
      <c r="VNR36" s="116"/>
      <c r="VNS36" s="116"/>
      <c r="VNT36" s="116"/>
      <c r="VNU36" s="116"/>
      <c r="VNV36" s="116"/>
      <c r="VNW36" s="116"/>
      <c r="VNX36" s="116"/>
      <c r="VNY36" s="116"/>
      <c r="VNZ36" s="116"/>
      <c r="VOA36" s="116"/>
      <c r="VOB36" s="116"/>
      <c r="VOC36" s="116"/>
      <c r="VOD36" s="116"/>
      <c r="VOE36" s="116"/>
      <c r="VOF36" s="116"/>
      <c r="VOG36" s="116"/>
      <c r="VOH36" s="116"/>
      <c r="VOI36" s="116"/>
      <c r="VOJ36" s="116"/>
      <c r="VOK36" s="116"/>
      <c r="VOL36" s="116"/>
      <c r="VOM36" s="116"/>
      <c r="VON36" s="116"/>
      <c r="VOO36" s="116"/>
      <c r="VOP36" s="116"/>
      <c r="VOQ36" s="116"/>
      <c r="VOR36" s="116"/>
      <c r="VOS36" s="116"/>
      <c r="VOT36" s="116"/>
      <c r="VOU36" s="116"/>
      <c r="VOV36" s="116"/>
      <c r="VOW36" s="116"/>
      <c r="VOX36" s="116"/>
      <c r="VOY36" s="116"/>
      <c r="VOZ36" s="116"/>
      <c r="VPA36" s="116"/>
      <c r="VPB36" s="116"/>
      <c r="VPC36" s="116"/>
      <c r="VPD36" s="116"/>
      <c r="VPE36" s="116"/>
      <c r="VPF36" s="116"/>
      <c r="VPG36" s="116"/>
      <c r="VPH36" s="116"/>
      <c r="VPI36" s="116"/>
      <c r="VPJ36" s="116"/>
      <c r="VPK36" s="116"/>
      <c r="VPL36" s="116"/>
      <c r="VPM36" s="116"/>
      <c r="VPN36" s="116"/>
      <c r="VPO36" s="116"/>
      <c r="VPP36" s="116"/>
      <c r="VPQ36" s="116"/>
      <c r="VPR36" s="116"/>
      <c r="VPS36" s="116"/>
      <c r="VPT36" s="116"/>
      <c r="VPU36" s="116"/>
      <c r="VPV36" s="116"/>
      <c r="VPW36" s="116"/>
      <c r="VPX36" s="116"/>
      <c r="VPY36" s="116"/>
      <c r="VPZ36" s="116"/>
      <c r="VQA36" s="116"/>
      <c r="VQB36" s="116"/>
      <c r="VQC36" s="116"/>
      <c r="VQD36" s="116"/>
      <c r="VQE36" s="116"/>
      <c r="VQF36" s="116"/>
      <c r="VQG36" s="116"/>
      <c r="VQH36" s="116"/>
      <c r="VQI36" s="116"/>
      <c r="VQJ36" s="116"/>
      <c r="VQK36" s="116"/>
      <c r="VQL36" s="116"/>
      <c r="VQM36" s="116"/>
      <c r="VQN36" s="116"/>
      <c r="VQO36" s="116"/>
      <c r="VQP36" s="116"/>
      <c r="VQQ36" s="116"/>
      <c r="VQR36" s="116"/>
      <c r="VQS36" s="116"/>
      <c r="VQT36" s="116"/>
      <c r="VQU36" s="116"/>
      <c r="VQV36" s="116"/>
      <c r="VQW36" s="116"/>
      <c r="VQX36" s="116"/>
      <c r="VQY36" s="116"/>
      <c r="VQZ36" s="116"/>
      <c r="VRA36" s="116"/>
      <c r="VRB36" s="116"/>
      <c r="VRC36" s="116"/>
      <c r="VRD36" s="116"/>
      <c r="VRE36" s="116"/>
      <c r="VRF36" s="116"/>
      <c r="VRG36" s="116"/>
      <c r="VRH36" s="116"/>
      <c r="VRI36" s="116"/>
      <c r="VRJ36" s="116"/>
      <c r="VRK36" s="116"/>
      <c r="VRL36" s="116"/>
      <c r="VRM36" s="116"/>
      <c r="VRN36" s="116"/>
      <c r="VRO36" s="116"/>
      <c r="VRP36" s="116"/>
      <c r="VRQ36" s="116"/>
      <c r="VRR36" s="116"/>
      <c r="VRS36" s="116"/>
      <c r="VRT36" s="116"/>
      <c r="VRU36" s="116"/>
      <c r="VRV36" s="116"/>
      <c r="VRW36" s="116"/>
      <c r="VRX36" s="116"/>
      <c r="VRY36" s="116"/>
      <c r="VRZ36" s="116"/>
      <c r="VSA36" s="116"/>
      <c r="VSB36" s="116"/>
      <c r="VSC36" s="116"/>
      <c r="VSD36" s="116"/>
      <c r="VSE36" s="116"/>
      <c r="VSF36" s="116"/>
      <c r="VSG36" s="116"/>
      <c r="VSH36" s="116"/>
      <c r="VSI36" s="116"/>
      <c r="VSJ36" s="116"/>
      <c r="VSK36" s="116"/>
      <c r="VSL36" s="116"/>
      <c r="VSM36" s="116"/>
      <c r="VSN36" s="116"/>
      <c r="VSO36" s="116"/>
      <c r="VSP36" s="116"/>
      <c r="VSQ36" s="116"/>
      <c r="VSR36" s="116"/>
      <c r="VSS36" s="116"/>
      <c r="VST36" s="116"/>
      <c r="VSU36" s="116"/>
      <c r="VSV36" s="116"/>
      <c r="VSW36" s="116"/>
      <c r="VSX36" s="116"/>
      <c r="VSY36" s="116"/>
      <c r="VSZ36" s="116"/>
      <c r="VTA36" s="116"/>
      <c r="VTB36" s="116"/>
      <c r="VTC36" s="116"/>
      <c r="VTD36" s="116"/>
      <c r="VTE36" s="116"/>
      <c r="VTF36" s="116"/>
      <c r="VTG36" s="116"/>
      <c r="VTH36" s="116"/>
      <c r="VTI36" s="116"/>
      <c r="VTJ36" s="116"/>
      <c r="VTK36" s="116"/>
      <c r="VTL36" s="116"/>
      <c r="VTM36" s="116"/>
      <c r="VTN36" s="116"/>
      <c r="VTO36" s="116"/>
      <c r="VTP36" s="116"/>
      <c r="VTQ36" s="116"/>
      <c r="VTR36" s="116"/>
      <c r="VTS36" s="116"/>
      <c r="VTT36" s="116"/>
      <c r="VTU36" s="116"/>
      <c r="VTV36" s="116"/>
      <c r="VTW36" s="116"/>
      <c r="VTX36" s="116"/>
      <c r="VTY36" s="116"/>
      <c r="VTZ36" s="116"/>
      <c r="VUA36" s="116"/>
      <c r="VUB36" s="116"/>
      <c r="VUC36" s="116"/>
      <c r="VUD36" s="116"/>
      <c r="VUE36" s="116"/>
      <c r="VUF36" s="116"/>
      <c r="VUG36" s="116"/>
      <c r="VUH36" s="116"/>
      <c r="VUI36" s="116"/>
      <c r="VUJ36" s="116"/>
      <c r="VUK36" s="116"/>
      <c r="VUL36" s="116"/>
      <c r="VUM36" s="116"/>
      <c r="VUN36" s="116"/>
      <c r="VUO36" s="116"/>
      <c r="VUP36" s="116"/>
      <c r="VUQ36" s="116"/>
      <c r="VUR36" s="116"/>
      <c r="VUS36" s="116"/>
      <c r="VUT36" s="116"/>
      <c r="VUU36" s="116"/>
      <c r="VUV36" s="116"/>
      <c r="VUW36" s="116"/>
      <c r="VUX36" s="116"/>
      <c r="VUY36" s="116"/>
      <c r="VUZ36" s="116"/>
      <c r="VVA36" s="116"/>
      <c r="VVB36" s="116"/>
      <c r="VVC36" s="116"/>
      <c r="VVD36" s="116"/>
      <c r="VVE36" s="116"/>
      <c r="VVF36" s="116"/>
      <c r="VVG36" s="116"/>
      <c r="VVH36" s="116"/>
      <c r="VVI36" s="116"/>
      <c r="VVJ36" s="116"/>
      <c r="VVK36" s="116"/>
      <c r="VVL36" s="116"/>
      <c r="VVM36" s="116"/>
      <c r="VVN36" s="116"/>
      <c r="VVO36" s="116"/>
      <c r="VVP36" s="116"/>
      <c r="VVQ36" s="116"/>
      <c r="VVR36" s="116"/>
      <c r="VVS36" s="116"/>
      <c r="VVT36" s="116"/>
      <c r="VVU36" s="116"/>
      <c r="VVV36" s="116"/>
      <c r="VVW36" s="116"/>
      <c r="VVX36" s="116"/>
      <c r="VVY36" s="116"/>
      <c r="VVZ36" s="116"/>
      <c r="VWA36" s="116"/>
      <c r="VWB36" s="116"/>
      <c r="VWC36" s="116"/>
      <c r="VWD36" s="116"/>
      <c r="VWE36" s="116"/>
      <c r="VWF36" s="116"/>
      <c r="VWG36" s="116"/>
      <c r="VWH36" s="116"/>
      <c r="VWI36" s="116"/>
      <c r="VWJ36" s="116"/>
      <c r="VWK36" s="116"/>
      <c r="VWL36" s="116"/>
      <c r="VWM36" s="116"/>
      <c r="VWN36" s="116"/>
      <c r="VWO36" s="116"/>
      <c r="VWP36" s="116"/>
      <c r="VWQ36" s="116"/>
      <c r="VWR36" s="116"/>
      <c r="VWS36" s="116"/>
      <c r="VWT36" s="116"/>
      <c r="VWU36" s="116"/>
      <c r="VWV36" s="116"/>
      <c r="VWW36" s="116"/>
      <c r="VWX36" s="116"/>
      <c r="VWY36" s="116"/>
      <c r="VWZ36" s="116"/>
      <c r="VXA36" s="116"/>
      <c r="VXB36" s="116"/>
      <c r="VXC36" s="116"/>
      <c r="VXD36" s="116"/>
      <c r="VXE36" s="116"/>
      <c r="VXF36" s="116"/>
      <c r="VXG36" s="116"/>
      <c r="VXH36" s="116"/>
      <c r="VXI36" s="116"/>
      <c r="VXJ36" s="116"/>
      <c r="VXK36" s="116"/>
      <c r="VXL36" s="116"/>
      <c r="VXM36" s="116"/>
      <c r="VXN36" s="116"/>
      <c r="VXO36" s="116"/>
      <c r="VXP36" s="116"/>
      <c r="VXQ36" s="116"/>
      <c r="VXR36" s="116"/>
      <c r="VXS36" s="116"/>
      <c r="VXT36" s="116"/>
      <c r="VXU36" s="116"/>
      <c r="VXV36" s="116"/>
      <c r="VXW36" s="116"/>
      <c r="VXX36" s="116"/>
      <c r="VXY36" s="116"/>
      <c r="VXZ36" s="116"/>
      <c r="VYA36" s="116"/>
      <c r="VYB36" s="116"/>
      <c r="VYC36" s="116"/>
      <c r="VYD36" s="116"/>
      <c r="VYE36" s="116"/>
      <c r="VYF36" s="116"/>
      <c r="VYG36" s="116"/>
      <c r="VYH36" s="116"/>
      <c r="VYI36" s="116"/>
      <c r="VYJ36" s="116"/>
      <c r="VYK36" s="116"/>
      <c r="VYL36" s="116"/>
      <c r="VYM36" s="116"/>
      <c r="VYN36" s="116"/>
      <c r="VYO36" s="116"/>
      <c r="VYP36" s="116"/>
      <c r="VYQ36" s="116"/>
      <c r="VYR36" s="116"/>
      <c r="VYS36" s="116"/>
      <c r="VYT36" s="116"/>
      <c r="VYU36" s="116"/>
      <c r="VYV36" s="116"/>
      <c r="VYW36" s="116"/>
      <c r="VYX36" s="116"/>
      <c r="VYY36" s="116"/>
      <c r="VYZ36" s="116"/>
      <c r="VZA36" s="116"/>
      <c r="VZB36" s="116"/>
      <c r="VZC36" s="116"/>
      <c r="VZD36" s="116"/>
      <c r="VZE36" s="116"/>
      <c r="VZF36" s="116"/>
      <c r="VZG36" s="116"/>
      <c r="VZH36" s="116"/>
      <c r="VZI36" s="116"/>
      <c r="VZJ36" s="116"/>
      <c r="VZK36" s="116"/>
      <c r="VZL36" s="116"/>
      <c r="VZM36" s="116"/>
      <c r="VZN36" s="116"/>
      <c r="VZO36" s="116"/>
      <c r="VZP36" s="116"/>
      <c r="VZQ36" s="116"/>
      <c r="VZR36" s="116"/>
      <c r="VZS36" s="116"/>
      <c r="VZT36" s="116"/>
      <c r="VZU36" s="116"/>
      <c r="VZV36" s="116"/>
      <c r="VZW36" s="116"/>
      <c r="VZX36" s="116"/>
      <c r="VZY36" s="116"/>
      <c r="VZZ36" s="116"/>
      <c r="WAA36" s="116"/>
      <c r="WAB36" s="116"/>
      <c r="WAC36" s="116"/>
      <c r="WAD36" s="116"/>
      <c r="WAE36" s="116"/>
      <c r="WAF36" s="116"/>
      <c r="WAG36" s="116"/>
      <c r="WAH36" s="116"/>
      <c r="WAI36" s="116"/>
      <c r="WAJ36" s="116"/>
      <c r="WAK36" s="116"/>
      <c r="WAL36" s="116"/>
      <c r="WAM36" s="116"/>
      <c r="WAN36" s="116"/>
      <c r="WAO36" s="116"/>
      <c r="WAP36" s="116"/>
      <c r="WAQ36" s="116"/>
      <c r="WAR36" s="116"/>
      <c r="WAS36" s="116"/>
      <c r="WAT36" s="116"/>
      <c r="WAU36" s="116"/>
      <c r="WAV36" s="116"/>
      <c r="WAW36" s="116"/>
      <c r="WAX36" s="116"/>
      <c r="WAY36" s="116"/>
      <c r="WAZ36" s="116"/>
      <c r="WBA36" s="116"/>
      <c r="WBB36" s="116"/>
      <c r="WBC36" s="116"/>
      <c r="WBD36" s="116"/>
      <c r="WBE36" s="116"/>
      <c r="WBF36" s="116"/>
      <c r="WBG36" s="116"/>
      <c r="WBH36" s="116"/>
      <c r="WBI36" s="116"/>
      <c r="WBJ36" s="116"/>
      <c r="WBK36" s="116"/>
      <c r="WBL36" s="116"/>
      <c r="WBM36" s="116"/>
      <c r="WBN36" s="116"/>
      <c r="WBO36" s="116"/>
      <c r="WBP36" s="116"/>
      <c r="WBQ36" s="116"/>
      <c r="WBR36" s="116"/>
      <c r="WBS36" s="116"/>
      <c r="WBT36" s="116"/>
      <c r="WBU36" s="116"/>
      <c r="WBV36" s="116"/>
      <c r="WBW36" s="116"/>
      <c r="WBX36" s="116"/>
      <c r="WBY36" s="116"/>
      <c r="WBZ36" s="116"/>
      <c r="WCA36" s="116"/>
      <c r="WCB36" s="116"/>
      <c r="WCC36" s="116"/>
      <c r="WCD36" s="116"/>
      <c r="WCE36" s="116"/>
      <c r="WCF36" s="116"/>
      <c r="WCG36" s="116"/>
      <c r="WCH36" s="116"/>
      <c r="WCI36" s="116"/>
      <c r="WCJ36" s="116"/>
      <c r="WCK36" s="116"/>
      <c r="WCL36" s="116"/>
      <c r="WCM36" s="116"/>
      <c r="WCN36" s="116"/>
      <c r="WCO36" s="116"/>
      <c r="WCP36" s="116"/>
      <c r="WCQ36" s="116"/>
      <c r="WCR36" s="116"/>
      <c r="WCS36" s="116"/>
      <c r="WCT36" s="116"/>
      <c r="WCU36" s="116"/>
      <c r="WCV36" s="116"/>
      <c r="WCW36" s="116"/>
      <c r="WCX36" s="116"/>
      <c r="WCY36" s="116"/>
      <c r="WCZ36" s="116"/>
      <c r="WDA36" s="116"/>
      <c r="WDB36" s="116"/>
      <c r="WDC36" s="116"/>
      <c r="WDD36" s="116"/>
      <c r="WDE36" s="116"/>
      <c r="WDF36" s="116"/>
      <c r="WDG36" s="116"/>
      <c r="WDH36" s="116"/>
      <c r="WDI36" s="116"/>
      <c r="WDJ36" s="116"/>
      <c r="WDK36" s="116"/>
      <c r="WDL36" s="116"/>
      <c r="WDM36" s="116"/>
      <c r="WDN36" s="116"/>
      <c r="WDO36" s="116"/>
      <c r="WDP36" s="116"/>
      <c r="WDQ36" s="116"/>
      <c r="WDR36" s="116"/>
      <c r="WDS36" s="116"/>
      <c r="WDT36" s="116"/>
      <c r="WDU36" s="116"/>
      <c r="WDV36" s="116"/>
      <c r="WDW36" s="116"/>
      <c r="WDX36" s="116"/>
      <c r="WDY36" s="116"/>
      <c r="WDZ36" s="116"/>
      <c r="WEA36" s="116"/>
      <c r="WEB36" s="116"/>
      <c r="WEC36" s="116"/>
      <c r="WED36" s="116"/>
      <c r="WEE36" s="116"/>
      <c r="WEF36" s="116"/>
      <c r="WEG36" s="116"/>
      <c r="WEH36" s="116"/>
      <c r="WEI36" s="116"/>
      <c r="WEJ36" s="116"/>
      <c r="WEK36" s="116"/>
      <c r="WEL36" s="116"/>
      <c r="WEM36" s="116"/>
      <c r="WEN36" s="116"/>
      <c r="WEO36" s="116"/>
      <c r="WEP36" s="116"/>
      <c r="WEQ36" s="116"/>
      <c r="WER36" s="116"/>
      <c r="WES36" s="116"/>
      <c r="WET36" s="116"/>
      <c r="WEU36" s="116"/>
      <c r="WEV36" s="116"/>
      <c r="WEW36" s="116"/>
      <c r="WEX36" s="116"/>
      <c r="WEY36" s="116"/>
      <c r="WEZ36" s="116"/>
      <c r="WFA36" s="116"/>
      <c r="WFB36" s="116"/>
      <c r="WFC36" s="116"/>
      <c r="WFD36" s="116"/>
      <c r="WFE36" s="116"/>
      <c r="WFF36" s="116"/>
      <c r="WFG36" s="116"/>
      <c r="WFH36" s="116"/>
      <c r="WFI36" s="116"/>
      <c r="WFJ36" s="116"/>
      <c r="WFK36" s="116"/>
      <c r="WFL36" s="116"/>
      <c r="WFM36" s="116"/>
      <c r="WFN36" s="116"/>
      <c r="WFO36" s="116"/>
      <c r="WFP36" s="116"/>
      <c r="WFQ36" s="116"/>
      <c r="WFR36" s="116"/>
      <c r="WFS36" s="116"/>
      <c r="WFT36" s="116"/>
      <c r="WFU36" s="116"/>
      <c r="WFV36" s="116"/>
      <c r="WFW36" s="116"/>
      <c r="WFX36" s="116"/>
      <c r="WFY36" s="116"/>
      <c r="WFZ36" s="116"/>
      <c r="WGA36" s="116"/>
      <c r="WGB36" s="116"/>
      <c r="WGC36" s="116"/>
      <c r="WGD36" s="116"/>
      <c r="WGE36" s="116"/>
      <c r="WGF36" s="116"/>
      <c r="WGG36" s="116"/>
      <c r="WGH36" s="116"/>
      <c r="WGI36" s="116"/>
      <c r="WGJ36" s="116"/>
      <c r="WGK36" s="116"/>
      <c r="WGL36" s="116"/>
      <c r="WGM36" s="116"/>
      <c r="WGN36" s="116"/>
      <c r="WGO36" s="116"/>
      <c r="WGP36" s="116"/>
      <c r="WGQ36" s="116"/>
      <c r="WGR36" s="116"/>
      <c r="WGS36" s="116"/>
      <c r="WGT36" s="116"/>
      <c r="WGU36" s="116"/>
      <c r="WGV36" s="116"/>
      <c r="WGW36" s="116"/>
      <c r="WGX36" s="116"/>
      <c r="WGY36" s="116"/>
      <c r="WGZ36" s="116"/>
      <c r="WHA36" s="116"/>
      <c r="WHB36" s="116"/>
      <c r="WHC36" s="116"/>
      <c r="WHD36" s="116"/>
      <c r="WHE36" s="116"/>
      <c r="WHF36" s="116"/>
      <c r="WHG36" s="116"/>
      <c r="WHH36" s="116"/>
      <c r="WHI36" s="116"/>
      <c r="WHJ36" s="116"/>
      <c r="WHK36" s="116"/>
      <c r="WHL36" s="116"/>
      <c r="WHM36" s="116"/>
      <c r="WHN36" s="116"/>
      <c r="WHO36" s="116"/>
      <c r="WHP36" s="116"/>
      <c r="WHQ36" s="116"/>
      <c r="WHR36" s="116"/>
      <c r="WHS36" s="116"/>
      <c r="WHT36" s="116"/>
      <c r="WHU36" s="116"/>
      <c r="WHV36" s="116"/>
      <c r="WHW36" s="116"/>
      <c r="WHX36" s="116"/>
      <c r="WHY36" s="116"/>
      <c r="WHZ36" s="116"/>
      <c r="WIA36" s="116"/>
      <c r="WIB36" s="116"/>
      <c r="WIC36" s="116"/>
      <c r="WID36" s="116"/>
      <c r="WIE36" s="116"/>
      <c r="WIF36" s="116"/>
      <c r="WIG36" s="116"/>
      <c r="WIH36" s="116"/>
      <c r="WII36" s="116"/>
      <c r="WIJ36" s="116"/>
      <c r="WIK36" s="116"/>
      <c r="WIL36" s="116"/>
      <c r="WIM36" s="116"/>
      <c r="WIN36" s="116"/>
      <c r="WIO36" s="116"/>
      <c r="WIP36" s="116"/>
      <c r="WIQ36" s="116"/>
      <c r="WIR36" s="116"/>
      <c r="WIS36" s="116"/>
      <c r="WIT36" s="116"/>
      <c r="WIU36" s="116"/>
      <c r="WIV36" s="116"/>
      <c r="WIW36" s="116"/>
      <c r="WIX36" s="116"/>
      <c r="WIY36" s="116"/>
      <c r="WIZ36" s="116"/>
      <c r="WJA36" s="116"/>
      <c r="WJB36" s="116"/>
      <c r="WJC36" s="116"/>
      <c r="WJD36" s="116"/>
      <c r="WJE36" s="116"/>
      <c r="WJF36" s="116"/>
      <c r="WJG36" s="116"/>
      <c r="WJH36" s="116"/>
      <c r="WJI36" s="116"/>
      <c r="WJJ36" s="116"/>
      <c r="WJK36" s="116"/>
      <c r="WJL36" s="116"/>
      <c r="WJM36" s="116"/>
      <c r="WJN36" s="116"/>
      <c r="WJO36" s="116"/>
      <c r="WJP36" s="116"/>
      <c r="WJQ36" s="116"/>
      <c r="WJR36" s="116"/>
      <c r="WJS36" s="116"/>
      <c r="WJT36" s="116"/>
      <c r="WJU36" s="116"/>
      <c r="WJV36" s="116"/>
      <c r="WJW36" s="116"/>
      <c r="WJX36" s="116"/>
      <c r="WJY36" s="116"/>
      <c r="WJZ36" s="116"/>
      <c r="WKA36" s="116"/>
      <c r="WKB36" s="116"/>
      <c r="WKC36" s="116"/>
      <c r="WKD36" s="116"/>
      <c r="WKE36" s="116"/>
      <c r="WKF36" s="116"/>
      <c r="WKG36" s="116"/>
      <c r="WKH36" s="116"/>
      <c r="WKI36" s="116"/>
      <c r="WKJ36" s="116"/>
      <c r="WKK36" s="116"/>
      <c r="WKL36" s="116"/>
      <c r="WKM36" s="116"/>
      <c r="WKN36" s="116"/>
      <c r="WKO36" s="116"/>
      <c r="WKP36" s="116"/>
      <c r="WKQ36" s="116"/>
      <c r="WKR36" s="116"/>
      <c r="WKS36" s="116"/>
      <c r="WKT36" s="116"/>
      <c r="WKU36" s="116"/>
      <c r="WKV36" s="116"/>
      <c r="WKW36" s="116"/>
      <c r="WKX36" s="116"/>
      <c r="WKY36" s="116"/>
      <c r="WKZ36" s="116"/>
      <c r="WLA36" s="116"/>
      <c r="WLB36" s="116"/>
      <c r="WLC36" s="116"/>
      <c r="WLD36" s="116"/>
      <c r="WLE36" s="116"/>
      <c r="WLF36" s="116"/>
      <c r="WLG36" s="116"/>
      <c r="WLH36" s="116"/>
      <c r="WLI36" s="116"/>
      <c r="WLJ36" s="116"/>
      <c r="WLK36" s="116"/>
      <c r="WLL36" s="116"/>
      <c r="WLM36" s="116"/>
      <c r="WLN36" s="116"/>
      <c r="WLO36" s="116"/>
      <c r="WLP36" s="116"/>
      <c r="WLQ36" s="116"/>
      <c r="WLR36" s="116"/>
      <c r="WLS36" s="116"/>
      <c r="WLT36" s="116"/>
      <c r="WLU36" s="116"/>
      <c r="WLV36" s="116"/>
      <c r="WLW36" s="116"/>
      <c r="WLX36" s="116"/>
      <c r="WLY36" s="116"/>
      <c r="WLZ36" s="116"/>
      <c r="WMA36" s="116"/>
      <c r="WMB36" s="116"/>
      <c r="WMC36" s="116"/>
      <c r="WMD36" s="116"/>
      <c r="WME36" s="116"/>
      <c r="WMF36" s="116"/>
      <c r="WMG36" s="116"/>
      <c r="WMH36" s="116"/>
      <c r="WMI36" s="116"/>
      <c r="WMJ36" s="116"/>
      <c r="WMK36" s="116"/>
      <c r="WML36" s="116"/>
      <c r="WMM36" s="116"/>
      <c r="WMN36" s="116"/>
      <c r="WMO36" s="116"/>
      <c r="WMP36" s="116"/>
      <c r="WMQ36" s="116"/>
      <c r="WMR36" s="116"/>
      <c r="WMS36" s="116"/>
      <c r="WMT36" s="116"/>
      <c r="WMU36" s="116"/>
      <c r="WMV36" s="116"/>
      <c r="WMW36" s="116"/>
      <c r="WMX36" s="116"/>
      <c r="WMY36" s="116"/>
      <c r="WMZ36" s="116"/>
      <c r="WNA36" s="116"/>
      <c r="WNB36" s="116"/>
      <c r="WNC36" s="116"/>
      <c r="WND36" s="116"/>
      <c r="WNE36" s="116"/>
      <c r="WNF36" s="116"/>
      <c r="WNG36" s="116"/>
      <c r="WNH36" s="116"/>
      <c r="WNI36" s="116"/>
      <c r="WNJ36" s="116"/>
      <c r="WNK36" s="116"/>
      <c r="WNL36" s="116"/>
      <c r="WNM36" s="116"/>
      <c r="WNN36" s="116"/>
      <c r="WNO36" s="116"/>
      <c r="WNP36" s="116"/>
      <c r="WNQ36" s="116"/>
      <c r="WNR36" s="116"/>
      <c r="WNS36" s="116"/>
      <c r="WNT36" s="116"/>
      <c r="WNU36" s="116"/>
      <c r="WNV36" s="116"/>
      <c r="WNW36" s="116"/>
      <c r="WNX36" s="116"/>
      <c r="WNY36" s="116"/>
      <c r="WNZ36" s="116"/>
      <c r="WOA36" s="116"/>
      <c r="WOB36" s="116"/>
      <c r="WOC36" s="116"/>
      <c r="WOD36" s="116"/>
      <c r="WOE36" s="116"/>
      <c r="WOF36" s="116"/>
      <c r="WOG36" s="116"/>
      <c r="WOH36" s="116"/>
      <c r="WOI36" s="116"/>
      <c r="WOJ36" s="116"/>
      <c r="WOK36" s="116"/>
      <c r="WOL36" s="116"/>
      <c r="WOM36" s="116"/>
      <c r="WON36" s="116"/>
      <c r="WOO36" s="116"/>
      <c r="WOP36" s="116"/>
      <c r="WOQ36" s="116"/>
      <c r="WOR36" s="116"/>
      <c r="WOS36" s="116"/>
      <c r="WOT36" s="116"/>
      <c r="WOU36" s="116"/>
      <c r="WOV36" s="116"/>
      <c r="WOW36" s="116"/>
      <c r="WOX36" s="116"/>
      <c r="WOY36" s="116"/>
      <c r="WOZ36" s="116"/>
      <c r="WPA36" s="116"/>
      <c r="WPB36" s="116"/>
      <c r="WPC36" s="116"/>
      <c r="WPD36" s="116"/>
      <c r="WPE36" s="116"/>
      <c r="WPF36" s="116"/>
      <c r="WPG36" s="116"/>
      <c r="WPH36" s="116"/>
      <c r="WPI36" s="116"/>
      <c r="WPJ36" s="116"/>
      <c r="WPK36" s="116"/>
      <c r="WPL36" s="116"/>
      <c r="WPM36" s="116"/>
      <c r="WPN36" s="116"/>
      <c r="WPO36" s="116"/>
      <c r="WPP36" s="116"/>
      <c r="WPQ36" s="116"/>
      <c r="WPR36" s="116"/>
      <c r="WPS36" s="116"/>
      <c r="WPT36" s="116"/>
      <c r="WPU36" s="116"/>
      <c r="WPV36" s="116"/>
      <c r="WPW36" s="116"/>
      <c r="WPX36" s="116"/>
      <c r="WPY36" s="116"/>
      <c r="WPZ36" s="116"/>
      <c r="WQA36" s="116"/>
      <c r="WQB36" s="116"/>
      <c r="WQC36" s="116"/>
      <c r="WQD36" s="116"/>
      <c r="WQE36" s="116"/>
      <c r="WQF36" s="116"/>
      <c r="WQG36" s="116"/>
      <c r="WQH36" s="116"/>
      <c r="WQI36" s="116"/>
      <c r="WQJ36" s="116"/>
      <c r="WQK36" s="116"/>
      <c r="WQL36" s="116"/>
      <c r="WQM36" s="116"/>
      <c r="WQN36" s="116"/>
      <c r="WQO36" s="116"/>
      <c r="WQP36" s="116"/>
      <c r="WQQ36" s="116"/>
      <c r="WQR36" s="116"/>
      <c r="WQS36" s="116"/>
      <c r="WQT36" s="116"/>
      <c r="WQU36" s="116"/>
      <c r="WQV36" s="116"/>
      <c r="WQW36" s="116"/>
      <c r="WQX36" s="116"/>
      <c r="WQY36" s="116"/>
      <c r="WQZ36" s="116"/>
      <c r="WRA36" s="116"/>
      <c r="WRB36" s="116"/>
      <c r="WRC36" s="116"/>
      <c r="WRD36" s="116"/>
      <c r="WRE36" s="116"/>
      <c r="WRF36" s="116"/>
      <c r="WRG36" s="116"/>
      <c r="WRH36" s="116"/>
      <c r="WRI36" s="116"/>
      <c r="WRJ36" s="116"/>
      <c r="WRK36" s="116"/>
      <c r="WRL36" s="116"/>
      <c r="WRM36" s="116"/>
      <c r="WRN36" s="116"/>
      <c r="WRO36" s="116"/>
      <c r="WRP36" s="116"/>
      <c r="WRQ36" s="116"/>
      <c r="WRR36" s="116"/>
      <c r="WRS36" s="116"/>
      <c r="WRT36" s="116"/>
      <c r="WRU36" s="116"/>
      <c r="WRV36" s="116"/>
      <c r="WRW36" s="116"/>
      <c r="WRX36" s="116"/>
      <c r="WRY36" s="116"/>
      <c r="WRZ36" s="116"/>
      <c r="WSA36" s="116"/>
      <c r="WSB36" s="116"/>
      <c r="WSC36" s="116"/>
      <c r="WSD36" s="116"/>
      <c r="WSE36" s="116"/>
      <c r="WSF36" s="116"/>
      <c r="WSG36" s="116"/>
      <c r="WSH36" s="116"/>
      <c r="WSI36" s="116"/>
      <c r="WSJ36" s="116"/>
      <c r="WSK36" s="116"/>
      <c r="WSL36" s="116"/>
      <c r="WSM36" s="116"/>
      <c r="WSN36" s="116"/>
      <c r="WSO36" s="116"/>
      <c r="WSP36" s="116"/>
      <c r="WSQ36" s="116"/>
      <c r="WSR36" s="116"/>
      <c r="WSS36" s="116"/>
      <c r="WST36" s="116"/>
      <c r="WSU36" s="116"/>
      <c r="WSV36" s="116"/>
      <c r="WSW36" s="116"/>
      <c r="WSX36" s="116"/>
      <c r="WSY36" s="116"/>
      <c r="WSZ36" s="116"/>
      <c r="WTA36" s="116"/>
      <c r="WTB36" s="116"/>
      <c r="WTC36" s="116"/>
      <c r="WTD36" s="116"/>
      <c r="WTE36" s="116"/>
      <c r="WTF36" s="116"/>
      <c r="WTG36" s="116"/>
      <c r="WTH36" s="116"/>
      <c r="WTI36" s="116"/>
      <c r="WTJ36" s="116"/>
      <c r="WTK36" s="116"/>
      <c r="WTL36" s="116"/>
      <c r="WTM36" s="116"/>
      <c r="WTN36" s="116"/>
      <c r="WTO36" s="116"/>
      <c r="WTP36" s="116"/>
      <c r="WTQ36" s="116"/>
      <c r="WTR36" s="116"/>
      <c r="WTS36" s="116"/>
      <c r="WTT36" s="116"/>
      <c r="WTU36" s="116"/>
      <c r="WTV36" s="116"/>
      <c r="WTW36" s="116"/>
      <c r="WTX36" s="116"/>
      <c r="WTY36" s="116"/>
      <c r="WTZ36" s="116"/>
      <c r="WUA36" s="116"/>
      <c r="WUB36" s="116"/>
      <c r="WUC36" s="116"/>
      <c r="WUD36" s="116"/>
      <c r="WUE36" s="116"/>
      <c r="WUF36" s="116"/>
      <c r="WUG36" s="116"/>
      <c r="WUH36" s="116"/>
      <c r="WUI36" s="116"/>
      <c r="WUJ36" s="116"/>
      <c r="WUK36" s="116"/>
      <c r="WUL36" s="116"/>
      <c r="WUM36" s="116"/>
      <c r="WUN36" s="116"/>
      <c r="WUO36" s="116"/>
      <c r="WUP36" s="116"/>
      <c r="WUQ36" s="116"/>
      <c r="WUR36" s="116"/>
      <c r="WUS36" s="116"/>
      <c r="WUT36" s="116"/>
      <c r="WUU36" s="116"/>
      <c r="WUV36" s="116"/>
      <c r="WUW36" s="116"/>
      <c r="WUX36" s="116"/>
      <c r="WUY36" s="116"/>
      <c r="WUZ36" s="116"/>
      <c r="WVA36" s="116"/>
      <c r="WVB36" s="116"/>
      <c r="WVC36" s="116"/>
      <c r="WVD36" s="116"/>
      <c r="WVE36" s="116"/>
      <c r="WVF36" s="116"/>
      <c r="WVG36" s="116"/>
      <c r="WVH36" s="116"/>
      <c r="WVI36" s="116"/>
      <c r="WVJ36" s="116"/>
      <c r="WVK36" s="116"/>
      <c r="WVL36" s="116"/>
      <c r="WVM36" s="116"/>
      <c r="WVN36" s="116"/>
      <c r="WVO36" s="116"/>
      <c r="WVP36" s="116"/>
      <c r="WVQ36" s="116"/>
      <c r="WVR36" s="116"/>
      <c r="WVS36" s="116"/>
      <c r="WVT36" s="116"/>
      <c r="WVU36" s="116"/>
      <c r="WVV36" s="116"/>
      <c r="WVW36" s="116"/>
      <c r="WVX36" s="116"/>
      <c r="WVY36" s="116"/>
      <c r="WVZ36" s="116"/>
      <c r="WWA36" s="116"/>
      <c r="WWB36" s="116"/>
      <c r="WWC36" s="116"/>
      <c r="WWD36" s="116"/>
      <c r="WWE36" s="116"/>
      <c r="WWF36" s="116"/>
      <c r="WWG36" s="116"/>
      <c r="WWH36" s="116"/>
      <c r="WWI36" s="116"/>
      <c r="WWJ36" s="116"/>
      <c r="WWK36" s="116"/>
      <c r="WWL36" s="116"/>
      <c r="WWM36" s="116"/>
      <c r="WWN36" s="116"/>
      <c r="WWO36" s="116"/>
      <c r="WWP36" s="116"/>
      <c r="WWQ36" s="116"/>
      <c r="WWR36" s="116"/>
      <c r="WWS36" s="116"/>
      <c r="WWT36" s="116"/>
      <c r="WWU36" s="116"/>
      <c r="WWV36" s="116"/>
      <c r="WWW36" s="116"/>
      <c r="WWX36" s="116"/>
      <c r="WWY36" s="116"/>
      <c r="WWZ36" s="116"/>
      <c r="WXA36" s="116"/>
      <c r="WXB36" s="116"/>
      <c r="WXC36" s="116"/>
      <c r="WXD36" s="116"/>
      <c r="WXE36" s="116"/>
      <c r="WXF36" s="116"/>
      <c r="WXG36" s="116"/>
      <c r="WXH36" s="116"/>
      <c r="WXI36" s="116"/>
      <c r="WXJ36" s="116"/>
      <c r="WXK36" s="116"/>
      <c r="WXL36" s="116"/>
      <c r="WXM36" s="116"/>
      <c r="WXN36" s="116"/>
      <c r="WXO36" s="116"/>
      <c r="WXP36" s="116"/>
      <c r="WXQ36" s="116"/>
      <c r="WXR36" s="116"/>
      <c r="WXS36" s="116"/>
      <c r="WXT36" s="116"/>
      <c r="WXU36" s="116"/>
      <c r="WXV36" s="116"/>
      <c r="WXW36" s="116"/>
      <c r="WXX36" s="116"/>
      <c r="WXY36" s="116"/>
      <c r="WXZ36" s="116"/>
      <c r="WYA36" s="116"/>
      <c r="WYB36" s="116"/>
      <c r="WYC36" s="116"/>
      <c r="WYD36" s="116"/>
      <c r="WYE36" s="116"/>
      <c r="WYF36" s="116"/>
      <c r="WYG36" s="116"/>
      <c r="WYH36" s="116"/>
      <c r="WYI36" s="116"/>
      <c r="WYJ36" s="116"/>
      <c r="WYK36" s="116"/>
      <c r="WYL36" s="116"/>
      <c r="WYM36" s="116"/>
      <c r="WYN36" s="116"/>
      <c r="WYO36" s="116"/>
      <c r="WYP36" s="116"/>
      <c r="WYQ36" s="116"/>
      <c r="WYR36" s="116"/>
      <c r="WYS36" s="116"/>
      <c r="WYT36" s="116"/>
      <c r="WYU36" s="116"/>
      <c r="WYV36" s="116"/>
      <c r="WYW36" s="116"/>
      <c r="WYX36" s="116"/>
      <c r="WYY36" s="116"/>
      <c r="WYZ36" s="116"/>
      <c r="WZA36" s="116"/>
      <c r="WZB36" s="116"/>
      <c r="WZC36" s="116"/>
      <c r="WZD36" s="116"/>
      <c r="WZE36" s="116"/>
      <c r="WZF36" s="116"/>
      <c r="WZG36" s="116"/>
      <c r="WZH36" s="116"/>
      <c r="WZI36" s="116"/>
      <c r="WZJ36" s="116"/>
      <c r="WZK36" s="116"/>
      <c r="WZL36" s="116"/>
      <c r="WZM36" s="116"/>
      <c r="WZN36" s="116"/>
      <c r="WZO36" s="116"/>
      <c r="WZP36" s="116"/>
      <c r="WZQ36" s="116"/>
      <c r="WZR36" s="116"/>
      <c r="WZS36" s="116"/>
      <c r="WZT36" s="116"/>
      <c r="WZU36" s="116"/>
      <c r="WZV36" s="116"/>
      <c r="WZW36" s="116"/>
      <c r="WZX36" s="116"/>
      <c r="WZY36" s="116"/>
      <c r="WZZ36" s="116"/>
      <c r="XAA36" s="116"/>
      <c r="XAB36" s="116"/>
      <c r="XAC36" s="116"/>
      <c r="XAD36" s="116"/>
      <c r="XAE36" s="116"/>
      <c r="XAF36" s="116"/>
      <c r="XAG36" s="116"/>
      <c r="XAH36" s="116"/>
      <c r="XAI36" s="116"/>
      <c r="XAJ36" s="116"/>
      <c r="XAK36" s="116"/>
      <c r="XAL36" s="116"/>
      <c r="XAM36" s="116"/>
      <c r="XAN36" s="116"/>
      <c r="XAO36" s="116"/>
      <c r="XAP36" s="116"/>
      <c r="XAQ36" s="116"/>
      <c r="XAR36" s="116"/>
      <c r="XAS36" s="116"/>
      <c r="XAT36" s="116"/>
      <c r="XAU36" s="116"/>
      <c r="XAV36" s="116"/>
      <c r="XAW36" s="116"/>
      <c r="XAX36" s="116"/>
      <c r="XAY36" s="116"/>
      <c r="XAZ36" s="116"/>
      <c r="XBA36" s="116"/>
      <c r="XBB36" s="116"/>
      <c r="XBC36" s="116"/>
      <c r="XBD36" s="116"/>
      <c r="XBE36" s="116"/>
      <c r="XBF36" s="116"/>
      <c r="XBG36" s="116"/>
      <c r="XBH36" s="116"/>
      <c r="XBI36" s="116"/>
      <c r="XBJ36" s="116"/>
      <c r="XBK36" s="116"/>
      <c r="XBL36" s="116"/>
      <c r="XBM36" s="116"/>
      <c r="XBN36" s="116"/>
      <c r="XBO36" s="116"/>
      <c r="XBP36" s="116"/>
      <c r="XBQ36" s="116"/>
      <c r="XBR36" s="116"/>
      <c r="XBS36" s="116"/>
      <c r="XBT36" s="116"/>
      <c r="XBU36" s="116"/>
      <c r="XBV36" s="116"/>
      <c r="XBW36" s="116"/>
      <c r="XBX36" s="116"/>
      <c r="XBY36" s="116"/>
      <c r="XBZ36" s="116"/>
      <c r="XCA36" s="116"/>
      <c r="XCB36" s="116"/>
      <c r="XCC36" s="116"/>
      <c r="XCD36" s="116"/>
      <c r="XCE36" s="116"/>
      <c r="XCF36" s="116"/>
      <c r="XCG36" s="116"/>
      <c r="XCH36" s="116"/>
      <c r="XCI36" s="116"/>
      <c r="XCJ36" s="116"/>
      <c r="XCK36" s="116"/>
      <c r="XCL36" s="116"/>
      <c r="XCM36" s="116"/>
      <c r="XCN36" s="116"/>
      <c r="XCO36" s="116"/>
      <c r="XCP36" s="116"/>
      <c r="XCQ36" s="116"/>
      <c r="XCR36" s="116"/>
      <c r="XCS36" s="116"/>
      <c r="XCT36" s="116"/>
      <c r="XCU36" s="116"/>
      <c r="XCV36" s="116"/>
      <c r="XCW36" s="116"/>
      <c r="XCX36" s="116"/>
      <c r="XCY36" s="116"/>
      <c r="XCZ36" s="116"/>
      <c r="XDA36" s="116"/>
      <c r="XDB36" s="116"/>
      <c r="XDC36" s="116"/>
      <c r="XDD36" s="116"/>
      <c r="XDE36" s="116"/>
      <c r="XDF36" s="116"/>
      <c r="XDG36" s="116"/>
      <c r="XDH36" s="116"/>
      <c r="XDI36" s="116"/>
      <c r="XDJ36" s="116"/>
      <c r="XDK36" s="116"/>
      <c r="XDL36" s="116"/>
      <c r="XDM36" s="116"/>
      <c r="XDN36" s="116"/>
      <c r="XDO36" s="116"/>
      <c r="XDP36" s="116"/>
      <c r="XDQ36" s="116"/>
      <c r="XDR36" s="116"/>
      <c r="XDS36" s="116"/>
      <c r="XDT36" s="116"/>
      <c r="XDU36" s="116"/>
      <c r="XDV36" s="116"/>
      <c r="XDW36" s="116"/>
      <c r="XDX36" s="116"/>
      <c r="XDY36" s="116"/>
      <c r="XDZ36" s="116"/>
      <c r="XEA36" s="116"/>
      <c r="XEB36" s="116"/>
      <c r="XEC36" s="116"/>
      <c r="XED36" s="116"/>
      <c r="XEE36" s="116"/>
      <c r="XEF36" s="116"/>
      <c r="XEG36" s="116"/>
      <c r="XEH36" s="116"/>
      <c r="XEI36" s="116"/>
      <c r="XEJ36" s="116"/>
      <c r="XEK36" s="116"/>
      <c r="XEL36" s="116"/>
      <c r="XEM36" s="116"/>
      <c r="XEN36" s="116"/>
      <c r="XEO36" s="116"/>
      <c r="XEP36" s="116"/>
      <c r="XEQ36" s="116"/>
      <c r="XER36" s="116"/>
      <c r="XES36" s="116"/>
      <c r="XET36" s="116"/>
      <c r="XEU36" s="116"/>
      <c r="XEV36" s="116"/>
      <c r="XEW36" s="116"/>
      <c r="XEX36" s="116"/>
      <c r="XEY36" s="116"/>
      <c r="XEZ36" s="116"/>
      <c r="XFA36" s="116"/>
      <c r="XFB36" s="116"/>
    </row>
    <row r="37" spans="1:16382" s="42" customFormat="1" ht="59" customHeight="1">
      <c r="A37" s="285" t="s">
        <v>83</v>
      </c>
      <c r="B37" s="286">
        <v>3</v>
      </c>
      <c r="C37" s="287" t="s">
        <v>412</v>
      </c>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116"/>
      <c r="GE37" s="116"/>
      <c r="GF37" s="116"/>
      <c r="GG37" s="116"/>
      <c r="GH37" s="116"/>
      <c r="GI37" s="116"/>
      <c r="GJ37" s="116"/>
      <c r="GK37" s="116"/>
      <c r="GL37" s="116"/>
      <c r="GM37" s="116"/>
      <c r="GN37" s="116"/>
      <c r="GO37" s="116"/>
      <c r="GP37" s="116"/>
      <c r="GQ37" s="116"/>
      <c r="GR37" s="116"/>
      <c r="GS37" s="116"/>
      <c r="GT37" s="116"/>
      <c r="GU37" s="116"/>
      <c r="GV37" s="116"/>
      <c r="GW37" s="116"/>
      <c r="GX37" s="116"/>
      <c r="GY37" s="116"/>
      <c r="GZ37" s="116"/>
      <c r="HA37" s="116"/>
      <c r="HB37" s="116"/>
      <c r="HC37" s="116"/>
      <c r="HD37" s="116"/>
      <c r="HE37" s="116"/>
      <c r="HF37" s="116"/>
      <c r="HG37" s="116"/>
      <c r="HH37" s="116"/>
      <c r="HI37" s="116"/>
      <c r="HJ37" s="116"/>
      <c r="HK37" s="116"/>
      <c r="HL37" s="116"/>
      <c r="HM37" s="116"/>
      <c r="HN37" s="116"/>
      <c r="HO37" s="116"/>
      <c r="HP37" s="116"/>
      <c r="HQ37" s="116"/>
      <c r="HR37" s="116"/>
      <c r="HS37" s="116"/>
      <c r="HT37" s="116"/>
      <c r="HU37" s="116"/>
      <c r="HV37" s="116"/>
      <c r="HW37" s="116"/>
      <c r="HX37" s="116"/>
      <c r="HY37" s="116"/>
      <c r="HZ37" s="116"/>
      <c r="IA37" s="116"/>
      <c r="IB37" s="116"/>
      <c r="IC37" s="116"/>
      <c r="ID37" s="116"/>
      <c r="IE37" s="116"/>
      <c r="IF37" s="116"/>
      <c r="IG37" s="116"/>
      <c r="IH37" s="116"/>
      <c r="II37" s="116"/>
      <c r="IJ37" s="116"/>
      <c r="IK37" s="116"/>
      <c r="IL37" s="116"/>
      <c r="IM37" s="116"/>
      <c r="IN37" s="116"/>
      <c r="IO37" s="116"/>
      <c r="IP37" s="116"/>
      <c r="IQ37" s="116"/>
      <c r="IR37" s="116"/>
      <c r="IS37" s="116"/>
      <c r="IT37" s="116"/>
      <c r="IU37" s="116"/>
      <c r="IV37" s="116"/>
      <c r="IW37" s="116"/>
      <c r="IX37" s="116"/>
      <c r="IY37" s="116"/>
      <c r="IZ37" s="116"/>
      <c r="JA37" s="116"/>
      <c r="JB37" s="116"/>
      <c r="JC37" s="116"/>
      <c r="JD37" s="116"/>
      <c r="JE37" s="116"/>
      <c r="JF37" s="116"/>
      <c r="JG37" s="116"/>
      <c r="JH37" s="116"/>
      <c r="JI37" s="116"/>
      <c r="JJ37" s="116"/>
      <c r="JK37" s="116"/>
      <c r="JL37" s="116"/>
      <c r="JM37" s="116"/>
      <c r="JN37" s="116"/>
      <c r="JO37" s="116"/>
      <c r="JP37" s="116"/>
      <c r="JQ37" s="116"/>
      <c r="JR37" s="116"/>
      <c r="JS37" s="116"/>
      <c r="JT37" s="116"/>
      <c r="JU37" s="116"/>
      <c r="JV37" s="116"/>
      <c r="JW37" s="116"/>
      <c r="JX37" s="116"/>
      <c r="JY37" s="116"/>
      <c r="JZ37" s="116"/>
      <c r="KA37" s="116"/>
      <c r="KB37" s="116"/>
      <c r="KC37" s="116"/>
      <c r="KD37" s="116"/>
      <c r="KE37" s="116"/>
      <c r="KF37" s="116"/>
      <c r="KG37" s="116"/>
      <c r="KH37" s="116"/>
      <c r="KI37" s="116"/>
      <c r="KJ37" s="116"/>
      <c r="KK37" s="116"/>
      <c r="KL37" s="116"/>
      <c r="KM37" s="116"/>
      <c r="KN37" s="116"/>
      <c r="KO37" s="116"/>
      <c r="KP37" s="116"/>
      <c r="KQ37" s="116"/>
      <c r="KR37" s="116"/>
      <c r="KS37" s="116"/>
      <c r="KT37" s="116"/>
      <c r="KU37" s="116"/>
      <c r="KV37" s="116"/>
      <c r="KW37" s="116"/>
      <c r="KX37" s="116"/>
      <c r="KY37" s="116"/>
      <c r="KZ37" s="116"/>
      <c r="LA37" s="116"/>
      <c r="LB37" s="116"/>
      <c r="LC37" s="116"/>
      <c r="LD37" s="116"/>
      <c r="LE37" s="116"/>
      <c r="LF37" s="116"/>
      <c r="LG37" s="116"/>
      <c r="LH37" s="116"/>
      <c r="LI37" s="116"/>
      <c r="LJ37" s="116"/>
      <c r="LK37" s="116"/>
      <c r="LL37" s="116"/>
      <c r="LM37" s="116"/>
      <c r="LN37" s="116"/>
      <c r="LO37" s="116"/>
      <c r="LP37" s="116"/>
      <c r="LQ37" s="116"/>
      <c r="LR37" s="116"/>
      <c r="LS37" s="116"/>
      <c r="LT37" s="116"/>
      <c r="LU37" s="116"/>
      <c r="LV37" s="116"/>
      <c r="LW37" s="116"/>
      <c r="LX37" s="116"/>
      <c r="LY37" s="116"/>
      <c r="LZ37" s="116"/>
      <c r="MA37" s="116"/>
      <c r="MB37" s="116"/>
      <c r="MC37" s="116"/>
      <c r="MD37" s="116"/>
      <c r="ME37" s="116"/>
      <c r="MF37" s="116"/>
      <c r="MG37" s="116"/>
      <c r="MH37" s="116"/>
      <c r="MI37" s="116"/>
      <c r="MJ37" s="116"/>
      <c r="MK37" s="116"/>
      <c r="ML37" s="116"/>
      <c r="MM37" s="116"/>
      <c r="MN37" s="116"/>
      <c r="MO37" s="116"/>
      <c r="MP37" s="116"/>
      <c r="MQ37" s="116"/>
      <c r="MR37" s="116"/>
      <c r="MS37" s="116"/>
      <c r="MT37" s="116"/>
      <c r="MU37" s="116"/>
      <c r="MV37" s="116"/>
      <c r="MW37" s="116"/>
      <c r="MX37" s="116"/>
      <c r="MY37" s="116"/>
      <c r="MZ37" s="116"/>
      <c r="NA37" s="116"/>
      <c r="NB37" s="116"/>
      <c r="NC37" s="116"/>
      <c r="ND37" s="116"/>
      <c r="NE37" s="116"/>
      <c r="NF37" s="116"/>
      <c r="NG37" s="116"/>
      <c r="NH37" s="116"/>
      <c r="NI37" s="116"/>
      <c r="NJ37" s="116"/>
      <c r="NK37" s="116"/>
      <c r="NL37" s="116"/>
      <c r="NM37" s="116"/>
      <c r="NN37" s="116"/>
      <c r="NO37" s="116"/>
      <c r="NP37" s="116"/>
      <c r="NQ37" s="116"/>
      <c r="NR37" s="116"/>
      <c r="NS37" s="116"/>
      <c r="NT37" s="116"/>
      <c r="NU37" s="116"/>
      <c r="NV37" s="116"/>
      <c r="NW37" s="116"/>
      <c r="NX37" s="116"/>
      <c r="NY37" s="116"/>
      <c r="NZ37" s="116"/>
      <c r="OA37" s="116"/>
      <c r="OB37" s="116"/>
      <c r="OC37" s="116"/>
      <c r="OD37" s="116"/>
      <c r="OE37" s="116"/>
      <c r="OF37" s="116"/>
      <c r="OG37" s="116"/>
      <c r="OH37" s="116"/>
      <c r="OI37" s="116"/>
      <c r="OJ37" s="116"/>
      <c r="OK37" s="116"/>
      <c r="OL37" s="116"/>
      <c r="OM37" s="116"/>
      <c r="ON37" s="116"/>
      <c r="OO37" s="116"/>
      <c r="OP37" s="116"/>
      <c r="OQ37" s="116"/>
      <c r="OR37" s="116"/>
      <c r="OS37" s="116"/>
      <c r="OT37" s="116"/>
      <c r="OU37" s="116"/>
      <c r="OV37" s="116"/>
      <c r="OW37" s="116"/>
      <c r="OX37" s="116"/>
      <c r="OY37" s="116"/>
      <c r="OZ37" s="116"/>
      <c r="PA37" s="116"/>
      <c r="PB37" s="116"/>
      <c r="PC37" s="116"/>
      <c r="PD37" s="116"/>
      <c r="PE37" s="116"/>
      <c r="PF37" s="116"/>
      <c r="PG37" s="116"/>
      <c r="PH37" s="116"/>
      <c r="PI37" s="116"/>
      <c r="PJ37" s="116"/>
      <c r="PK37" s="116"/>
      <c r="PL37" s="116"/>
      <c r="PM37" s="116"/>
      <c r="PN37" s="116"/>
      <c r="PO37" s="116"/>
      <c r="PP37" s="116"/>
      <c r="PQ37" s="116"/>
      <c r="PR37" s="116"/>
      <c r="PS37" s="116"/>
      <c r="PT37" s="116"/>
      <c r="PU37" s="116"/>
      <c r="PV37" s="116"/>
      <c r="PW37" s="116"/>
      <c r="PX37" s="116"/>
      <c r="PY37" s="116"/>
      <c r="PZ37" s="116"/>
      <c r="QA37" s="116"/>
      <c r="QB37" s="116"/>
      <c r="QC37" s="116"/>
      <c r="QD37" s="116"/>
      <c r="QE37" s="116"/>
      <c r="QF37" s="116"/>
      <c r="QG37" s="116"/>
      <c r="QH37" s="116"/>
      <c r="QI37" s="116"/>
      <c r="QJ37" s="116"/>
      <c r="QK37" s="116"/>
      <c r="QL37" s="116"/>
      <c r="QM37" s="116"/>
      <c r="QN37" s="116"/>
      <c r="QO37" s="116"/>
      <c r="QP37" s="116"/>
      <c r="QQ37" s="116"/>
      <c r="QR37" s="116"/>
      <c r="QS37" s="116"/>
      <c r="QT37" s="116"/>
      <c r="QU37" s="116"/>
      <c r="QV37" s="116"/>
      <c r="QW37" s="116"/>
      <c r="QX37" s="116"/>
      <c r="QY37" s="116"/>
      <c r="QZ37" s="116"/>
      <c r="RA37" s="116"/>
      <c r="RB37" s="116"/>
      <c r="RC37" s="116"/>
      <c r="RD37" s="116"/>
      <c r="RE37" s="116"/>
      <c r="RF37" s="116"/>
      <c r="RG37" s="116"/>
      <c r="RH37" s="116"/>
      <c r="RI37" s="116"/>
      <c r="RJ37" s="116"/>
      <c r="RK37" s="116"/>
      <c r="RL37" s="116"/>
      <c r="RM37" s="116"/>
      <c r="RN37" s="116"/>
      <c r="RO37" s="116"/>
      <c r="RP37" s="116"/>
      <c r="RQ37" s="116"/>
      <c r="RR37" s="116"/>
      <c r="RS37" s="116"/>
      <c r="RT37" s="116"/>
      <c r="RU37" s="116"/>
      <c r="RV37" s="116"/>
      <c r="RW37" s="116"/>
      <c r="RX37" s="116"/>
      <c r="RY37" s="116"/>
      <c r="RZ37" s="116"/>
      <c r="SA37" s="116"/>
      <c r="SB37" s="116"/>
      <c r="SC37" s="116"/>
      <c r="SD37" s="116"/>
      <c r="SE37" s="116"/>
      <c r="SF37" s="116"/>
      <c r="SG37" s="116"/>
      <c r="SH37" s="116"/>
      <c r="SI37" s="116"/>
      <c r="SJ37" s="116"/>
      <c r="SK37" s="116"/>
      <c r="SL37" s="116"/>
      <c r="SM37" s="116"/>
      <c r="SN37" s="116"/>
      <c r="SO37" s="116"/>
      <c r="SP37" s="116"/>
      <c r="SQ37" s="116"/>
      <c r="SR37" s="116"/>
      <c r="SS37" s="116"/>
      <c r="ST37" s="116"/>
      <c r="SU37" s="116"/>
      <c r="SV37" s="116"/>
      <c r="SW37" s="116"/>
      <c r="SX37" s="116"/>
      <c r="SY37" s="116"/>
      <c r="SZ37" s="116"/>
      <c r="TA37" s="116"/>
      <c r="TB37" s="116"/>
      <c r="TC37" s="116"/>
      <c r="TD37" s="116"/>
      <c r="TE37" s="116"/>
      <c r="TF37" s="116"/>
      <c r="TG37" s="116"/>
      <c r="TH37" s="116"/>
      <c r="TI37" s="116"/>
      <c r="TJ37" s="116"/>
      <c r="TK37" s="116"/>
      <c r="TL37" s="116"/>
      <c r="TM37" s="116"/>
      <c r="TN37" s="116"/>
      <c r="TO37" s="116"/>
      <c r="TP37" s="116"/>
      <c r="TQ37" s="116"/>
      <c r="TR37" s="116"/>
      <c r="TS37" s="116"/>
      <c r="TT37" s="116"/>
      <c r="TU37" s="116"/>
      <c r="TV37" s="116"/>
      <c r="TW37" s="116"/>
      <c r="TX37" s="116"/>
      <c r="TY37" s="116"/>
      <c r="TZ37" s="116"/>
      <c r="UA37" s="116"/>
      <c r="UB37" s="116"/>
      <c r="UC37" s="116"/>
      <c r="UD37" s="116"/>
      <c r="UE37" s="116"/>
      <c r="UF37" s="116"/>
      <c r="UG37" s="116"/>
      <c r="UH37" s="116"/>
      <c r="UI37" s="116"/>
      <c r="UJ37" s="116"/>
      <c r="UK37" s="116"/>
      <c r="UL37" s="116"/>
      <c r="UM37" s="116"/>
      <c r="UN37" s="116"/>
      <c r="UO37" s="116"/>
      <c r="UP37" s="116"/>
      <c r="UQ37" s="116"/>
      <c r="UR37" s="116"/>
      <c r="US37" s="116"/>
      <c r="UT37" s="116"/>
      <c r="UU37" s="116"/>
      <c r="UV37" s="116"/>
      <c r="UW37" s="116"/>
      <c r="UX37" s="116"/>
      <c r="UY37" s="116"/>
      <c r="UZ37" s="116"/>
      <c r="VA37" s="116"/>
      <c r="VB37" s="116"/>
      <c r="VC37" s="116"/>
      <c r="VD37" s="116"/>
      <c r="VE37" s="116"/>
      <c r="VF37" s="116"/>
      <c r="VG37" s="116"/>
      <c r="VH37" s="116"/>
      <c r="VI37" s="116"/>
      <c r="VJ37" s="116"/>
      <c r="VK37" s="116"/>
      <c r="VL37" s="116"/>
      <c r="VM37" s="116"/>
      <c r="VN37" s="116"/>
      <c r="VO37" s="116"/>
      <c r="VP37" s="116"/>
      <c r="VQ37" s="116"/>
      <c r="VR37" s="116"/>
      <c r="VS37" s="116"/>
      <c r="VT37" s="116"/>
      <c r="VU37" s="116"/>
      <c r="VV37" s="116"/>
      <c r="VW37" s="116"/>
      <c r="VX37" s="116"/>
      <c r="VY37" s="116"/>
      <c r="VZ37" s="116"/>
      <c r="WA37" s="116"/>
      <c r="WB37" s="116"/>
      <c r="WC37" s="116"/>
      <c r="WD37" s="116"/>
      <c r="WE37" s="116"/>
      <c r="WF37" s="116"/>
      <c r="WG37" s="116"/>
      <c r="WH37" s="116"/>
      <c r="WI37" s="116"/>
      <c r="WJ37" s="116"/>
      <c r="WK37" s="116"/>
      <c r="WL37" s="116"/>
      <c r="WM37" s="116"/>
      <c r="WN37" s="116"/>
      <c r="WO37" s="116"/>
      <c r="WP37" s="116"/>
      <c r="WQ37" s="116"/>
      <c r="WR37" s="116"/>
      <c r="WS37" s="116"/>
      <c r="WT37" s="116"/>
      <c r="WU37" s="116"/>
      <c r="WV37" s="116"/>
      <c r="WW37" s="116"/>
      <c r="WX37" s="116"/>
      <c r="WY37" s="116"/>
      <c r="WZ37" s="116"/>
      <c r="XA37" s="116"/>
      <c r="XB37" s="116"/>
      <c r="XC37" s="116"/>
      <c r="XD37" s="116"/>
      <c r="XE37" s="116"/>
      <c r="XF37" s="116"/>
      <c r="XG37" s="116"/>
      <c r="XH37" s="116"/>
      <c r="XI37" s="116"/>
      <c r="XJ37" s="116"/>
      <c r="XK37" s="116"/>
      <c r="XL37" s="116"/>
      <c r="XM37" s="116"/>
      <c r="XN37" s="116"/>
      <c r="XO37" s="116"/>
      <c r="XP37" s="116"/>
      <c r="XQ37" s="116"/>
      <c r="XR37" s="116"/>
      <c r="XS37" s="116"/>
      <c r="XT37" s="116"/>
      <c r="XU37" s="116"/>
      <c r="XV37" s="116"/>
      <c r="XW37" s="116"/>
      <c r="XX37" s="116"/>
      <c r="XY37" s="116"/>
      <c r="XZ37" s="116"/>
      <c r="YA37" s="116"/>
      <c r="YB37" s="116"/>
      <c r="YC37" s="116"/>
      <c r="YD37" s="116"/>
      <c r="YE37" s="116"/>
      <c r="YF37" s="116"/>
      <c r="YG37" s="116"/>
      <c r="YH37" s="116"/>
      <c r="YI37" s="116"/>
      <c r="YJ37" s="116"/>
      <c r="YK37" s="116"/>
      <c r="YL37" s="116"/>
      <c r="YM37" s="116"/>
      <c r="YN37" s="116"/>
      <c r="YO37" s="116"/>
      <c r="YP37" s="116"/>
      <c r="YQ37" s="116"/>
      <c r="YR37" s="116"/>
      <c r="YS37" s="116"/>
      <c r="YT37" s="116"/>
      <c r="YU37" s="116"/>
      <c r="YV37" s="116"/>
      <c r="YW37" s="116"/>
      <c r="YX37" s="116"/>
      <c r="YY37" s="116"/>
      <c r="YZ37" s="116"/>
      <c r="ZA37" s="116"/>
      <c r="ZB37" s="116"/>
      <c r="ZC37" s="116"/>
      <c r="ZD37" s="116"/>
      <c r="ZE37" s="116"/>
      <c r="ZF37" s="116"/>
      <c r="ZG37" s="116"/>
      <c r="ZH37" s="116"/>
      <c r="ZI37" s="116"/>
      <c r="ZJ37" s="116"/>
      <c r="ZK37" s="116"/>
      <c r="ZL37" s="116"/>
      <c r="ZM37" s="116"/>
      <c r="ZN37" s="116"/>
      <c r="ZO37" s="116"/>
      <c r="ZP37" s="116"/>
      <c r="ZQ37" s="116"/>
      <c r="ZR37" s="116"/>
      <c r="ZS37" s="116"/>
      <c r="ZT37" s="116"/>
      <c r="ZU37" s="116"/>
      <c r="ZV37" s="116"/>
      <c r="ZW37" s="116"/>
      <c r="ZX37" s="116"/>
      <c r="ZY37" s="116"/>
      <c r="ZZ37" s="116"/>
      <c r="AAA37" s="116"/>
      <c r="AAB37" s="116"/>
      <c r="AAC37" s="116"/>
      <c r="AAD37" s="116"/>
      <c r="AAE37" s="116"/>
      <c r="AAF37" s="116"/>
      <c r="AAG37" s="116"/>
      <c r="AAH37" s="116"/>
      <c r="AAI37" s="116"/>
      <c r="AAJ37" s="116"/>
      <c r="AAK37" s="116"/>
      <c r="AAL37" s="116"/>
      <c r="AAM37" s="116"/>
      <c r="AAN37" s="116"/>
      <c r="AAO37" s="116"/>
      <c r="AAP37" s="116"/>
      <c r="AAQ37" s="116"/>
      <c r="AAR37" s="116"/>
      <c r="AAS37" s="116"/>
      <c r="AAT37" s="116"/>
      <c r="AAU37" s="116"/>
      <c r="AAV37" s="116"/>
      <c r="AAW37" s="116"/>
      <c r="AAX37" s="116"/>
      <c r="AAY37" s="116"/>
      <c r="AAZ37" s="116"/>
      <c r="ABA37" s="116"/>
      <c r="ABB37" s="116"/>
      <c r="ABC37" s="116"/>
      <c r="ABD37" s="116"/>
      <c r="ABE37" s="116"/>
      <c r="ABF37" s="116"/>
      <c r="ABG37" s="116"/>
      <c r="ABH37" s="116"/>
      <c r="ABI37" s="116"/>
      <c r="ABJ37" s="116"/>
      <c r="ABK37" s="116"/>
      <c r="ABL37" s="116"/>
      <c r="ABM37" s="116"/>
      <c r="ABN37" s="116"/>
      <c r="ABO37" s="116"/>
      <c r="ABP37" s="116"/>
      <c r="ABQ37" s="116"/>
      <c r="ABR37" s="116"/>
      <c r="ABS37" s="116"/>
      <c r="ABT37" s="116"/>
      <c r="ABU37" s="116"/>
      <c r="ABV37" s="116"/>
      <c r="ABW37" s="116"/>
      <c r="ABX37" s="116"/>
      <c r="ABY37" s="116"/>
      <c r="ABZ37" s="116"/>
      <c r="ACA37" s="116"/>
      <c r="ACB37" s="116"/>
      <c r="ACC37" s="116"/>
      <c r="ACD37" s="116"/>
      <c r="ACE37" s="116"/>
      <c r="ACF37" s="116"/>
      <c r="ACG37" s="116"/>
      <c r="ACH37" s="116"/>
      <c r="ACI37" s="116"/>
      <c r="ACJ37" s="116"/>
      <c r="ACK37" s="116"/>
      <c r="ACL37" s="116"/>
      <c r="ACM37" s="116"/>
      <c r="ACN37" s="116"/>
      <c r="ACO37" s="116"/>
      <c r="ACP37" s="116"/>
      <c r="ACQ37" s="116"/>
      <c r="ACR37" s="116"/>
      <c r="ACS37" s="116"/>
      <c r="ACT37" s="116"/>
      <c r="ACU37" s="116"/>
      <c r="ACV37" s="116"/>
      <c r="ACW37" s="116"/>
      <c r="ACX37" s="116"/>
      <c r="ACY37" s="116"/>
      <c r="ACZ37" s="116"/>
      <c r="ADA37" s="116"/>
      <c r="ADB37" s="116"/>
      <c r="ADC37" s="116"/>
      <c r="ADD37" s="116"/>
      <c r="ADE37" s="116"/>
      <c r="ADF37" s="116"/>
      <c r="ADG37" s="116"/>
      <c r="ADH37" s="116"/>
      <c r="ADI37" s="116"/>
      <c r="ADJ37" s="116"/>
      <c r="ADK37" s="116"/>
      <c r="ADL37" s="116"/>
      <c r="ADM37" s="116"/>
      <c r="ADN37" s="116"/>
      <c r="ADO37" s="116"/>
      <c r="ADP37" s="116"/>
      <c r="ADQ37" s="116"/>
      <c r="ADR37" s="116"/>
      <c r="ADS37" s="116"/>
      <c r="ADT37" s="116"/>
      <c r="ADU37" s="116"/>
      <c r="ADV37" s="116"/>
      <c r="ADW37" s="116"/>
      <c r="ADX37" s="116"/>
      <c r="ADY37" s="116"/>
      <c r="ADZ37" s="116"/>
      <c r="AEA37" s="116"/>
      <c r="AEB37" s="116"/>
      <c r="AEC37" s="116"/>
      <c r="AED37" s="116"/>
      <c r="AEE37" s="116"/>
      <c r="AEF37" s="116"/>
      <c r="AEG37" s="116"/>
      <c r="AEH37" s="116"/>
      <c r="AEI37" s="116"/>
      <c r="AEJ37" s="116"/>
      <c r="AEK37" s="116"/>
      <c r="AEL37" s="116"/>
      <c r="AEM37" s="116"/>
      <c r="AEN37" s="116"/>
      <c r="AEO37" s="116"/>
      <c r="AEP37" s="116"/>
      <c r="AEQ37" s="116"/>
      <c r="AER37" s="116"/>
      <c r="AES37" s="116"/>
      <c r="AET37" s="116"/>
      <c r="AEU37" s="116"/>
      <c r="AEV37" s="116"/>
      <c r="AEW37" s="116"/>
      <c r="AEX37" s="116"/>
      <c r="AEY37" s="116"/>
      <c r="AEZ37" s="116"/>
      <c r="AFA37" s="116"/>
      <c r="AFB37" s="116"/>
      <c r="AFC37" s="116"/>
      <c r="AFD37" s="116"/>
      <c r="AFE37" s="116"/>
      <c r="AFF37" s="116"/>
      <c r="AFG37" s="116"/>
      <c r="AFH37" s="116"/>
      <c r="AFI37" s="116"/>
      <c r="AFJ37" s="116"/>
      <c r="AFK37" s="116"/>
      <c r="AFL37" s="116"/>
      <c r="AFM37" s="116"/>
      <c r="AFN37" s="116"/>
      <c r="AFO37" s="116"/>
      <c r="AFP37" s="116"/>
      <c r="AFQ37" s="116"/>
      <c r="AFR37" s="116"/>
      <c r="AFS37" s="116"/>
      <c r="AFT37" s="116"/>
      <c r="AFU37" s="116"/>
      <c r="AFV37" s="116"/>
      <c r="AFW37" s="116"/>
      <c r="AFX37" s="116"/>
      <c r="AFY37" s="116"/>
      <c r="AFZ37" s="116"/>
      <c r="AGA37" s="116"/>
      <c r="AGB37" s="116"/>
      <c r="AGC37" s="116"/>
      <c r="AGD37" s="116"/>
      <c r="AGE37" s="116"/>
      <c r="AGF37" s="116"/>
      <c r="AGG37" s="116"/>
      <c r="AGH37" s="116"/>
      <c r="AGI37" s="116"/>
      <c r="AGJ37" s="116"/>
      <c r="AGK37" s="116"/>
      <c r="AGL37" s="116"/>
      <c r="AGM37" s="116"/>
      <c r="AGN37" s="116"/>
      <c r="AGO37" s="116"/>
      <c r="AGP37" s="116"/>
      <c r="AGQ37" s="116"/>
      <c r="AGR37" s="116"/>
      <c r="AGS37" s="116"/>
      <c r="AGT37" s="116"/>
      <c r="AGU37" s="116"/>
      <c r="AGV37" s="116"/>
      <c r="AGW37" s="116"/>
      <c r="AGX37" s="116"/>
      <c r="AGY37" s="116"/>
      <c r="AGZ37" s="116"/>
      <c r="AHA37" s="116"/>
      <c r="AHB37" s="116"/>
      <c r="AHC37" s="116"/>
      <c r="AHD37" s="116"/>
      <c r="AHE37" s="116"/>
      <c r="AHF37" s="116"/>
      <c r="AHG37" s="116"/>
      <c r="AHH37" s="116"/>
      <c r="AHI37" s="116"/>
      <c r="AHJ37" s="116"/>
      <c r="AHK37" s="116"/>
      <c r="AHL37" s="116"/>
      <c r="AHM37" s="116"/>
      <c r="AHN37" s="116"/>
      <c r="AHO37" s="116"/>
      <c r="AHP37" s="116"/>
      <c r="AHQ37" s="116"/>
      <c r="AHR37" s="116"/>
      <c r="AHS37" s="116"/>
      <c r="AHT37" s="116"/>
      <c r="AHU37" s="116"/>
      <c r="AHV37" s="116"/>
      <c r="AHW37" s="116"/>
      <c r="AHX37" s="116"/>
      <c r="AHY37" s="116"/>
      <c r="AHZ37" s="116"/>
      <c r="AIA37" s="116"/>
      <c r="AIB37" s="116"/>
      <c r="AIC37" s="116"/>
      <c r="AID37" s="116"/>
      <c r="AIE37" s="116"/>
      <c r="AIF37" s="116"/>
      <c r="AIG37" s="116"/>
      <c r="AIH37" s="116"/>
      <c r="AII37" s="116"/>
      <c r="AIJ37" s="116"/>
      <c r="AIK37" s="116"/>
      <c r="AIL37" s="116"/>
      <c r="AIM37" s="116"/>
      <c r="AIN37" s="116"/>
      <c r="AIO37" s="116"/>
      <c r="AIP37" s="116"/>
      <c r="AIQ37" s="116"/>
      <c r="AIR37" s="116"/>
      <c r="AIS37" s="116"/>
      <c r="AIT37" s="116"/>
      <c r="AIU37" s="116"/>
      <c r="AIV37" s="116"/>
      <c r="AIW37" s="116"/>
      <c r="AIX37" s="116"/>
      <c r="AIY37" s="116"/>
      <c r="AIZ37" s="116"/>
      <c r="AJA37" s="116"/>
      <c r="AJB37" s="116"/>
      <c r="AJC37" s="116"/>
      <c r="AJD37" s="116"/>
      <c r="AJE37" s="116"/>
      <c r="AJF37" s="116"/>
      <c r="AJG37" s="116"/>
      <c r="AJH37" s="116"/>
      <c r="AJI37" s="116"/>
      <c r="AJJ37" s="116"/>
      <c r="AJK37" s="116"/>
      <c r="AJL37" s="116"/>
      <c r="AJM37" s="116"/>
      <c r="AJN37" s="116"/>
      <c r="AJO37" s="116"/>
      <c r="AJP37" s="116"/>
      <c r="AJQ37" s="116"/>
      <c r="AJR37" s="116"/>
      <c r="AJS37" s="116"/>
      <c r="AJT37" s="116"/>
      <c r="AJU37" s="116"/>
      <c r="AJV37" s="116"/>
      <c r="AJW37" s="116"/>
      <c r="AJX37" s="116"/>
      <c r="AJY37" s="116"/>
      <c r="AJZ37" s="116"/>
      <c r="AKA37" s="116"/>
      <c r="AKB37" s="116"/>
      <c r="AKC37" s="116"/>
      <c r="AKD37" s="116"/>
      <c r="AKE37" s="116"/>
      <c r="AKF37" s="116"/>
      <c r="AKG37" s="116"/>
      <c r="AKH37" s="116"/>
      <c r="AKI37" s="116"/>
      <c r="AKJ37" s="116"/>
      <c r="AKK37" s="116"/>
      <c r="AKL37" s="116"/>
      <c r="AKM37" s="116"/>
      <c r="AKN37" s="116"/>
      <c r="AKO37" s="116"/>
      <c r="AKP37" s="116"/>
      <c r="AKQ37" s="116"/>
      <c r="AKR37" s="116"/>
      <c r="AKS37" s="116"/>
      <c r="AKT37" s="116"/>
      <c r="AKU37" s="116"/>
      <c r="AKV37" s="116"/>
      <c r="AKW37" s="116"/>
      <c r="AKX37" s="116"/>
      <c r="AKY37" s="116"/>
      <c r="AKZ37" s="116"/>
      <c r="ALA37" s="116"/>
      <c r="ALB37" s="116"/>
      <c r="ALC37" s="116"/>
      <c r="ALD37" s="116"/>
      <c r="ALE37" s="116"/>
      <c r="ALF37" s="116"/>
      <c r="ALG37" s="116"/>
      <c r="ALH37" s="116"/>
      <c r="ALI37" s="116"/>
      <c r="ALJ37" s="116"/>
      <c r="ALK37" s="116"/>
      <c r="ALL37" s="116"/>
      <c r="ALM37" s="116"/>
      <c r="ALN37" s="116"/>
      <c r="ALO37" s="116"/>
      <c r="ALP37" s="116"/>
      <c r="ALQ37" s="116"/>
      <c r="ALR37" s="116"/>
      <c r="ALS37" s="116"/>
      <c r="ALT37" s="116"/>
      <c r="ALU37" s="116"/>
      <c r="ALV37" s="116"/>
      <c r="ALW37" s="116"/>
      <c r="ALX37" s="116"/>
      <c r="ALY37" s="116"/>
      <c r="ALZ37" s="116"/>
      <c r="AMA37" s="116"/>
      <c r="AMB37" s="116"/>
      <c r="AMC37" s="116"/>
      <c r="AMD37" s="116"/>
      <c r="AME37" s="116"/>
      <c r="AMF37" s="116"/>
      <c r="AMG37" s="116"/>
      <c r="AMH37" s="116"/>
      <c r="AMI37" s="116"/>
      <c r="AMJ37" s="116"/>
      <c r="AMK37" s="116"/>
      <c r="AML37" s="116"/>
      <c r="AMM37" s="116"/>
      <c r="AMN37" s="116"/>
      <c r="AMO37" s="116"/>
      <c r="AMP37" s="116"/>
      <c r="AMQ37" s="116"/>
      <c r="AMR37" s="116"/>
      <c r="AMS37" s="116"/>
      <c r="AMT37" s="116"/>
      <c r="AMU37" s="116"/>
      <c r="AMV37" s="116"/>
      <c r="AMW37" s="116"/>
      <c r="AMX37" s="116"/>
      <c r="AMY37" s="116"/>
      <c r="AMZ37" s="116"/>
      <c r="ANA37" s="116"/>
      <c r="ANB37" s="116"/>
      <c r="ANC37" s="116"/>
      <c r="AND37" s="116"/>
      <c r="ANE37" s="116"/>
      <c r="ANF37" s="116"/>
      <c r="ANG37" s="116"/>
      <c r="ANH37" s="116"/>
      <c r="ANI37" s="116"/>
      <c r="ANJ37" s="116"/>
      <c r="ANK37" s="116"/>
      <c r="ANL37" s="116"/>
      <c r="ANM37" s="116"/>
      <c r="ANN37" s="116"/>
      <c r="ANO37" s="116"/>
      <c r="ANP37" s="116"/>
      <c r="ANQ37" s="116"/>
      <c r="ANR37" s="116"/>
      <c r="ANS37" s="116"/>
      <c r="ANT37" s="116"/>
      <c r="ANU37" s="116"/>
      <c r="ANV37" s="116"/>
      <c r="ANW37" s="116"/>
      <c r="ANX37" s="116"/>
      <c r="ANY37" s="116"/>
      <c r="ANZ37" s="116"/>
      <c r="AOA37" s="116"/>
      <c r="AOB37" s="116"/>
      <c r="AOC37" s="116"/>
      <c r="AOD37" s="116"/>
      <c r="AOE37" s="116"/>
      <c r="AOF37" s="116"/>
      <c r="AOG37" s="116"/>
      <c r="AOH37" s="116"/>
      <c r="AOI37" s="116"/>
      <c r="AOJ37" s="116"/>
      <c r="AOK37" s="116"/>
      <c r="AOL37" s="116"/>
      <c r="AOM37" s="116"/>
      <c r="AON37" s="116"/>
      <c r="AOO37" s="116"/>
      <c r="AOP37" s="116"/>
      <c r="AOQ37" s="116"/>
      <c r="AOR37" s="116"/>
      <c r="AOS37" s="116"/>
      <c r="AOT37" s="116"/>
      <c r="AOU37" s="116"/>
      <c r="AOV37" s="116"/>
      <c r="AOW37" s="116"/>
      <c r="AOX37" s="116"/>
      <c r="AOY37" s="116"/>
      <c r="AOZ37" s="116"/>
      <c r="APA37" s="116"/>
      <c r="APB37" s="116"/>
      <c r="APC37" s="116"/>
      <c r="APD37" s="116"/>
      <c r="APE37" s="116"/>
      <c r="APF37" s="116"/>
      <c r="APG37" s="116"/>
      <c r="APH37" s="116"/>
      <c r="API37" s="116"/>
      <c r="APJ37" s="116"/>
      <c r="APK37" s="116"/>
      <c r="APL37" s="116"/>
      <c r="APM37" s="116"/>
      <c r="APN37" s="116"/>
      <c r="APO37" s="116"/>
      <c r="APP37" s="116"/>
      <c r="APQ37" s="116"/>
      <c r="APR37" s="116"/>
      <c r="APS37" s="116"/>
      <c r="APT37" s="116"/>
      <c r="APU37" s="116"/>
      <c r="APV37" s="116"/>
      <c r="APW37" s="116"/>
      <c r="APX37" s="116"/>
      <c r="APY37" s="116"/>
      <c r="APZ37" s="116"/>
      <c r="AQA37" s="116"/>
      <c r="AQB37" s="116"/>
      <c r="AQC37" s="116"/>
      <c r="AQD37" s="116"/>
      <c r="AQE37" s="116"/>
      <c r="AQF37" s="116"/>
      <c r="AQG37" s="116"/>
      <c r="AQH37" s="116"/>
      <c r="AQI37" s="116"/>
      <c r="AQJ37" s="116"/>
      <c r="AQK37" s="116"/>
      <c r="AQL37" s="116"/>
      <c r="AQM37" s="116"/>
      <c r="AQN37" s="116"/>
      <c r="AQO37" s="116"/>
      <c r="AQP37" s="116"/>
      <c r="AQQ37" s="116"/>
      <c r="AQR37" s="116"/>
      <c r="AQS37" s="116"/>
      <c r="AQT37" s="116"/>
      <c r="AQU37" s="116"/>
      <c r="AQV37" s="116"/>
      <c r="AQW37" s="116"/>
      <c r="AQX37" s="116"/>
      <c r="AQY37" s="116"/>
      <c r="AQZ37" s="116"/>
      <c r="ARA37" s="116"/>
      <c r="ARB37" s="116"/>
      <c r="ARC37" s="116"/>
      <c r="ARD37" s="116"/>
      <c r="ARE37" s="116"/>
      <c r="ARF37" s="116"/>
      <c r="ARG37" s="116"/>
      <c r="ARH37" s="116"/>
      <c r="ARI37" s="116"/>
      <c r="ARJ37" s="116"/>
      <c r="ARK37" s="116"/>
      <c r="ARL37" s="116"/>
      <c r="ARM37" s="116"/>
      <c r="ARN37" s="116"/>
      <c r="ARO37" s="116"/>
      <c r="ARP37" s="116"/>
      <c r="ARQ37" s="116"/>
      <c r="ARR37" s="116"/>
      <c r="ARS37" s="116"/>
      <c r="ART37" s="116"/>
      <c r="ARU37" s="116"/>
      <c r="ARV37" s="116"/>
      <c r="ARW37" s="116"/>
      <c r="ARX37" s="116"/>
      <c r="ARY37" s="116"/>
      <c r="ARZ37" s="116"/>
      <c r="ASA37" s="116"/>
      <c r="ASB37" s="116"/>
      <c r="ASC37" s="116"/>
      <c r="ASD37" s="116"/>
      <c r="ASE37" s="116"/>
      <c r="ASF37" s="116"/>
      <c r="ASG37" s="116"/>
      <c r="ASH37" s="116"/>
      <c r="ASI37" s="116"/>
      <c r="ASJ37" s="116"/>
      <c r="ASK37" s="116"/>
      <c r="ASL37" s="116"/>
      <c r="ASM37" s="116"/>
      <c r="ASN37" s="116"/>
      <c r="ASO37" s="116"/>
      <c r="ASP37" s="116"/>
      <c r="ASQ37" s="116"/>
      <c r="ASR37" s="116"/>
      <c r="ASS37" s="116"/>
      <c r="AST37" s="116"/>
      <c r="ASU37" s="116"/>
      <c r="ASV37" s="116"/>
      <c r="ASW37" s="116"/>
      <c r="ASX37" s="116"/>
      <c r="ASY37" s="116"/>
      <c r="ASZ37" s="116"/>
      <c r="ATA37" s="116"/>
      <c r="ATB37" s="116"/>
      <c r="ATC37" s="116"/>
      <c r="ATD37" s="116"/>
      <c r="ATE37" s="116"/>
      <c r="ATF37" s="116"/>
      <c r="ATG37" s="116"/>
      <c r="ATH37" s="116"/>
      <c r="ATI37" s="116"/>
      <c r="ATJ37" s="116"/>
      <c r="ATK37" s="116"/>
      <c r="ATL37" s="116"/>
      <c r="ATM37" s="116"/>
      <c r="ATN37" s="116"/>
      <c r="ATO37" s="116"/>
      <c r="ATP37" s="116"/>
      <c r="ATQ37" s="116"/>
      <c r="ATR37" s="116"/>
      <c r="ATS37" s="116"/>
      <c r="ATT37" s="116"/>
      <c r="ATU37" s="116"/>
      <c r="ATV37" s="116"/>
      <c r="ATW37" s="116"/>
      <c r="ATX37" s="116"/>
      <c r="ATY37" s="116"/>
      <c r="ATZ37" s="116"/>
      <c r="AUA37" s="116"/>
      <c r="AUB37" s="116"/>
      <c r="AUC37" s="116"/>
      <c r="AUD37" s="116"/>
      <c r="AUE37" s="116"/>
      <c r="AUF37" s="116"/>
      <c r="AUG37" s="116"/>
      <c r="AUH37" s="116"/>
      <c r="AUI37" s="116"/>
      <c r="AUJ37" s="116"/>
      <c r="AUK37" s="116"/>
      <c r="AUL37" s="116"/>
      <c r="AUM37" s="116"/>
      <c r="AUN37" s="116"/>
      <c r="AUO37" s="116"/>
      <c r="AUP37" s="116"/>
      <c r="AUQ37" s="116"/>
      <c r="AUR37" s="116"/>
      <c r="AUS37" s="116"/>
      <c r="AUT37" s="116"/>
      <c r="AUU37" s="116"/>
      <c r="AUV37" s="116"/>
      <c r="AUW37" s="116"/>
      <c r="AUX37" s="116"/>
      <c r="AUY37" s="116"/>
      <c r="AUZ37" s="116"/>
      <c r="AVA37" s="116"/>
      <c r="AVB37" s="116"/>
      <c r="AVC37" s="116"/>
      <c r="AVD37" s="116"/>
      <c r="AVE37" s="116"/>
      <c r="AVF37" s="116"/>
      <c r="AVG37" s="116"/>
      <c r="AVH37" s="116"/>
      <c r="AVI37" s="116"/>
      <c r="AVJ37" s="116"/>
      <c r="AVK37" s="116"/>
      <c r="AVL37" s="116"/>
      <c r="AVM37" s="116"/>
      <c r="AVN37" s="116"/>
      <c r="AVO37" s="116"/>
      <c r="AVP37" s="116"/>
      <c r="AVQ37" s="116"/>
      <c r="AVR37" s="116"/>
      <c r="AVS37" s="116"/>
      <c r="AVT37" s="116"/>
      <c r="AVU37" s="116"/>
      <c r="AVV37" s="116"/>
      <c r="AVW37" s="116"/>
      <c r="AVX37" s="116"/>
      <c r="AVY37" s="116"/>
      <c r="AVZ37" s="116"/>
      <c r="AWA37" s="116"/>
      <c r="AWB37" s="116"/>
      <c r="AWC37" s="116"/>
      <c r="AWD37" s="116"/>
      <c r="AWE37" s="116"/>
      <c r="AWF37" s="116"/>
      <c r="AWG37" s="116"/>
      <c r="AWH37" s="116"/>
      <c r="AWI37" s="116"/>
      <c r="AWJ37" s="116"/>
      <c r="AWK37" s="116"/>
      <c r="AWL37" s="116"/>
      <c r="AWM37" s="116"/>
      <c r="AWN37" s="116"/>
      <c r="AWO37" s="116"/>
      <c r="AWP37" s="116"/>
      <c r="AWQ37" s="116"/>
      <c r="AWR37" s="116"/>
      <c r="AWS37" s="116"/>
      <c r="AWT37" s="116"/>
      <c r="AWU37" s="116"/>
      <c r="AWV37" s="116"/>
      <c r="AWW37" s="116"/>
      <c r="AWX37" s="116"/>
      <c r="AWY37" s="116"/>
      <c r="AWZ37" s="116"/>
      <c r="AXA37" s="116"/>
      <c r="AXB37" s="116"/>
      <c r="AXC37" s="116"/>
      <c r="AXD37" s="116"/>
      <c r="AXE37" s="116"/>
      <c r="AXF37" s="116"/>
      <c r="AXG37" s="116"/>
      <c r="AXH37" s="116"/>
      <c r="AXI37" s="116"/>
      <c r="AXJ37" s="116"/>
      <c r="AXK37" s="116"/>
      <c r="AXL37" s="116"/>
      <c r="AXM37" s="116"/>
      <c r="AXN37" s="116"/>
      <c r="AXO37" s="116"/>
      <c r="AXP37" s="116"/>
      <c r="AXQ37" s="116"/>
      <c r="AXR37" s="116"/>
      <c r="AXS37" s="116"/>
      <c r="AXT37" s="116"/>
      <c r="AXU37" s="116"/>
      <c r="AXV37" s="116"/>
      <c r="AXW37" s="116"/>
      <c r="AXX37" s="116"/>
      <c r="AXY37" s="116"/>
      <c r="AXZ37" s="116"/>
      <c r="AYA37" s="116"/>
      <c r="AYB37" s="116"/>
      <c r="AYC37" s="116"/>
      <c r="AYD37" s="116"/>
      <c r="AYE37" s="116"/>
      <c r="AYF37" s="116"/>
      <c r="AYG37" s="116"/>
      <c r="AYH37" s="116"/>
      <c r="AYI37" s="116"/>
      <c r="AYJ37" s="116"/>
      <c r="AYK37" s="116"/>
      <c r="AYL37" s="116"/>
      <c r="AYM37" s="116"/>
      <c r="AYN37" s="116"/>
      <c r="AYO37" s="116"/>
      <c r="AYP37" s="116"/>
      <c r="AYQ37" s="116"/>
      <c r="AYR37" s="116"/>
      <c r="AYS37" s="116"/>
      <c r="AYT37" s="116"/>
      <c r="AYU37" s="116"/>
      <c r="AYV37" s="116"/>
      <c r="AYW37" s="116"/>
      <c r="AYX37" s="116"/>
      <c r="AYY37" s="116"/>
      <c r="AYZ37" s="116"/>
      <c r="AZA37" s="116"/>
      <c r="AZB37" s="116"/>
      <c r="AZC37" s="116"/>
      <c r="AZD37" s="116"/>
      <c r="AZE37" s="116"/>
      <c r="AZF37" s="116"/>
      <c r="AZG37" s="116"/>
      <c r="AZH37" s="116"/>
      <c r="AZI37" s="116"/>
      <c r="AZJ37" s="116"/>
      <c r="AZK37" s="116"/>
      <c r="AZL37" s="116"/>
      <c r="AZM37" s="116"/>
      <c r="AZN37" s="116"/>
      <c r="AZO37" s="116"/>
      <c r="AZP37" s="116"/>
      <c r="AZQ37" s="116"/>
      <c r="AZR37" s="116"/>
      <c r="AZS37" s="116"/>
      <c r="AZT37" s="116"/>
      <c r="AZU37" s="116"/>
      <c r="AZV37" s="116"/>
      <c r="AZW37" s="116"/>
      <c r="AZX37" s="116"/>
      <c r="AZY37" s="116"/>
      <c r="AZZ37" s="116"/>
      <c r="BAA37" s="116"/>
      <c r="BAB37" s="116"/>
      <c r="BAC37" s="116"/>
      <c r="BAD37" s="116"/>
      <c r="BAE37" s="116"/>
      <c r="BAF37" s="116"/>
      <c r="BAG37" s="116"/>
      <c r="BAH37" s="116"/>
      <c r="BAI37" s="116"/>
      <c r="BAJ37" s="116"/>
      <c r="BAK37" s="116"/>
      <c r="BAL37" s="116"/>
      <c r="BAM37" s="116"/>
      <c r="BAN37" s="116"/>
      <c r="BAO37" s="116"/>
      <c r="BAP37" s="116"/>
      <c r="BAQ37" s="116"/>
      <c r="BAR37" s="116"/>
      <c r="BAS37" s="116"/>
      <c r="BAT37" s="116"/>
      <c r="BAU37" s="116"/>
      <c r="BAV37" s="116"/>
      <c r="BAW37" s="116"/>
      <c r="BAX37" s="116"/>
      <c r="BAY37" s="116"/>
      <c r="BAZ37" s="116"/>
      <c r="BBA37" s="116"/>
      <c r="BBB37" s="116"/>
      <c r="BBC37" s="116"/>
      <c r="BBD37" s="116"/>
      <c r="BBE37" s="116"/>
      <c r="BBF37" s="116"/>
      <c r="BBG37" s="116"/>
      <c r="BBH37" s="116"/>
      <c r="BBI37" s="116"/>
      <c r="BBJ37" s="116"/>
      <c r="BBK37" s="116"/>
      <c r="BBL37" s="116"/>
      <c r="BBM37" s="116"/>
      <c r="BBN37" s="116"/>
      <c r="BBO37" s="116"/>
      <c r="BBP37" s="116"/>
      <c r="BBQ37" s="116"/>
      <c r="BBR37" s="116"/>
      <c r="BBS37" s="116"/>
      <c r="BBT37" s="116"/>
      <c r="BBU37" s="116"/>
      <c r="BBV37" s="116"/>
      <c r="BBW37" s="116"/>
      <c r="BBX37" s="116"/>
      <c r="BBY37" s="116"/>
      <c r="BBZ37" s="116"/>
      <c r="BCA37" s="116"/>
      <c r="BCB37" s="116"/>
      <c r="BCC37" s="116"/>
      <c r="BCD37" s="116"/>
      <c r="BCE37" s="116"/>
      <c r="BCF37" s="116"/>
      <c r="BCG37" s="116"/>
      <c r="BCH37" s="116"/>
      <c r="BCI37" s="116"/>
      <c r="BCJ37" s="116"/>
      <c r="BCK37" s="116"/>
      <c r="BCL37" s="116"/>
      <c r="BCM37" s="116"/>
      <c r="BCN37" s="116"/>
      <c r="BCO37" s="116"/>
      <c r="BCP37" s="116"/>
      <c r="BCQ37" s="116"/>
      <c r="BCR37" s="116"/>
      <c r="BCS37" s="116"/>
      <c r="BCT37" s="116"/>
      <c r="BCU37" s="116"/>
      <c r="BCV37" s="116"/>
      <c r="BCW37" s="116"/>
      <c r="BCX37" s="116"/>
      <c r="BCY37" s="116"/>
      <c r="BCZ37" s="116"/>
      <c r="BDA37" s="116"/>
      <c r="BDB37" s="116"/>
      <c r="BDC37" s="116"/>
      <c r="BDD37" s="116"/>
      <c r="BDE37" s="116"/>
      <c r="BDF37" s="116"/>
      <c r="BDG37" s="116"/>
      <c r="BDH37" s="116"/>
      <c r="BDI37" s="116"/>
      <c r="BDJ37" s="116"/>
      <c r="BDK37" s="116"/>
      <c r="BDL37" s="116"/>
      <c r="BDM37" s="116"/>
      <c r="BDN37" s="116"/>
      <c r="BDO37" s="116"/>
      <c r="BDP37" s="116"/>
      <c r="BDQ37" s="116"/>
      <c r="BDR37" s="116"/>
      <c r="BDS37" s="116"/>
      <c r="BDT37" s="116"/>
      <c r="BDU37" s="116"/>
      <c r="BDV37" s="116"/>
      <c r="BDW37" s="116"/>
      <c r="BDX37" s="116"/>
      <c r="BDY37" s="116"/>
      <c r="BDZ37" s="116"/>
      <c r="BEA37" s="116"/>
      <c r="BEB37" s="116"/>
      <c r="BEC37" s="116"/>
      <c r="BED37" s="116"/>
      <c r="BEE37" s="116"/>
      <c r="BEF37" s="116"/>
      <c r="BEG37" s="116"/>
      <c r="BEH37" s="116"/>
      <c r="BEI37" s="116"/>
      <c r="BEJ37" s="116"/>
      <c r="BEK37" s="116"/>
      <c r="BEL37" s="116"/>
      <c r="BEM37" s="116"/>
      <c r="BEN37" s="116"/>
      <c r="BEO37" s="116"/>
      <c r="BEP37" s="116"/>
      <c r="BEQ37" s="116"/>
      <c r="BER37" s="116"/>
      <c r="BES37" s="116"/>
      <c r="BET37" s="116"/>
      <c r="BEU37" s="116"/>
      <c r="BEV37" s="116"/>
      <c r="BEW37" s="116"/>
      <c r="BEX37" s="116"/>
      <c r="BEY37" s="116"/>
      <c r="BEZ37" s="116"/>
      <c r="BFA37" s="116"/>
      <c r="BFB37" s="116"/>
      <c r="BFC37" s="116"/>
      <c r="BFD37" s="116"/>
      <c r="BFE37" s="116"/>
      <c r="BFF37" s="116"/>
      <c r="BFG37" s="116"/>
      <c r="BFH37" s="116"/>
      <c r="BFI37" s="116"/>
      <c r="BFJ37" s="116"/>
      <c r="BFK37" s="116"/>
      <c r="BFL37" s="116"/>
      <c r="BFM37" s="116"/>
      <c r="BFN37" s="116"/>
      <c r="BFO37" s="116"/>
      <c r="BFP37" s="116"/>
      <c r="BFQ37" s="116"/>
      <c r="BFR37" s="116"/>
      <c r="BFS37" s="116"/>
      <c r="BFT37" s="116"/>
      <c r="BFU37" s="116"/>
      <c r="BFV37" s="116"/>
      <c r="BFW37" s="116"/>
      <c r="BFX37" s="116"/>
      <c r="BFY37" s="116"/>
      <c r="BFZ37" s="116"/>
      <c r="BGA37" s="116"/>
      <c r="BGB37" s="116"/>
      <c r="BGC37" s="116"/>
      <c r="BGD37" s="116"/>
      <c r="BGE37" s="116"/>
      <c r="BGF37" s="116"/>
      <c r="BGG37" s="116"/>
      <c r="BGH37" s="116"/>
      <c r="BGI37" s="116"/>
      <c r="BGJ37" s="116"/>
      <c r="BGK37" s="116"/>
      <c r="BGL37" s="116"/>
      <c r="BGM37" s="116"/>
      <c r="BGN37" s="116"/>
      <c r="BGO37" s="116"/>
      <c r="BGP37" s="116"/>
      <c r="BGQ37" s="116"/>
      <c r="BGR37" s="116"/>
      <c r="BGS37" s="116"/>
      <c r="BGT37" s="116"/>
      <c r="BGU37" s="116"/>
      <c r="BGV37" s="116"/>
      <c r="BGW37" s="116"/>
      <c r="BGX37" s="116"/>
      <c r="BGY37" s="116"/>
      <c r="BGZ37" s="116"/>
      <c r="BHA37" s="116"/>
      <c r="BHB37" s="116"/>
      <c r="BHC37" s="116"/>
      <c r="BHD37" s="116"/>
      <c r="BHE37" s="116"/>
      <c r="BHF37" s="116"/>
      <c r="BHG37" s="116"/>
      <c r="BHH37" s="116"/>
      <c r="BHI37" s="116"/>
      <c r="BHJ37" s="116"/>
      <c r="BHK37" s="116"/>
      <c r="BHL37" s="116"/>
      <c r="BHM37" s="116"/>
      <c r="BHN37" s="116"/>
      <c r="BHO37" s="116"/>
      <c r="BHP37" s="116"/>
      <c r="BHQ37" s="116"/>
      <c r="BHR37" s="116"/>
      <c r="BHS37" s="116"/>
      <c r="BHT37" s="116"/>
      <c r="BHU37" s="116"/>
      <c r="BHV37" s="116"/>
      <c r="BHW37" s="116"/>
      <c r="BHX37" s="116"/>
      <c r="BHY37" s="116"/>
      <c r="BHZ37" s="116"/>
      <c r="BIA37" s="116"/>
      <c r="BIB37" s="116"/>
      <c r="BIC37" s="116"/>
      <c r="BID37" s="116"/>
      <c r="BIE37" s="116"/>
      <c r="BIF37" s="116"/>
      <c r="BIG37" s="116"/>
      <c r="BIH37" s="116"/>
      <c r="BII37" s="116"/>
      <c r="BIJ37" s="116"/>
      <c r="BIK37" s="116"/>
      <c r="BIL37" s="116"/>
      <c r="BIM37" s="116"/>
      <c r="BIN37" s="116"/>
      <c r="BIO37" s="116"/>
      <c r="BIP37" s="116"/>
      <c r="BIQ37" s="116"/>
      <c r="BIR37" s="116"/>
      <c r="BIS37" s="116"/>
      <c r="BIT37" s="116"/>
      <c r="BIU37" s="116"/>
      <c r="BIV37" s="116"/>
      <c r="BIW37" s="116"/>
      <c r="BIX37" s="116"/>
      <c r="BIY37" s="116"/>
      <c r="BIZ37" s="116"/>
      <c r="BJA37" s="116"/>
      <c r="BJB37" s="116"/>
      <c r="BJC37" s="116"/>
      <c r="BJD37" s="116"/>
      <c r="BJE37" s="116"/>
      <c r="BJF37" s="116"/>
      <c r="BJG37" s="116"/>
      <c r="BJH37" s="116"/>
      <c r="BJI37" s="116"/>
      <c r="BJJ37" s="116"/>
      <c r="BJK37" s="116"/>
      <c r="BJL37" s="116"/>
      <c r="BJM37" s="116"/>
      <c r="BJN37" s="116"/>
      <c r="BJO37" s="116"/>
      <c r="BJP37" s="116"/>
      <c r="BJQ37" s="116"/>
      <c r="BJR37" s="116"/>
      <c r="BJS37" s="116"/>
      <c r="BJT37" s="116"/>
      <c r="BJU37" s="116"/>
      <c r="BJV37" s="116"/>
      <c r="BJW37" s="116"/>
      <c r="BJX37" s="116"/>
      <c r="BJY37" s="116"/>
      <c r="BJZ37" s="116"/>
      <c r="BKA37" s="116"/>
      <c r="BKB37" s="116"/>
      <c r="BKC37" s="116"/>
      <c r="BKD37" s="116"/>
      <c r="BKE37" s="116"/>
      <c r="BKF37" s="116"/>
      <c r="BKG37" s="116"/>
      <c r="BKH37" s="116"/>
      <c r="BKI37" s="116"/>
      <c r="BKJ37" s="116"/>
      <c r="BKK37" s="116"/>
      <c r="BKL37" s="116"/>
      <c r="BKM37" s="116"/>
      <c r="BKN37" s="116"/>
      <c r="BKO37" s="116"/>
      <c r="BKP37" s="116"/>
      <c r="BKQ37" s="116"/>
      <c r="BKR37" s="116"/>
      <c r="BKS37" s="116"/>
      <c r="BKT37" s="116"/>
      <c r="BKU37" s="116"/>
      <c r="BKV37" s="116"/>
      <c r="BKW37" s="116"/>
      <c r="BKX37" s="116"/>
      <c r="BKY37" s="116"/>
      <c r="BKZ37" s="116"/>
      <c r="BLA37" s="116"/>
      <c r="BLB37" s="116"/>
      <c r="BLC37" s="116"/>
      <c r="BLD37" s="116"/>
      <c r="BLE37" s="116"/>
      <c r="BLF37" s="116"/>
      <c r="BLG37" s="116"/>
      <c r="BLH37" s="116"/>
      <c r="BLI37" s="116"/>
      <c r="BLJ37" s="116"/>
      <c r="BLK37" s="116"/>
      <c r="BLL37" s="116"/>
      <c r="BLM37" s="116"/>
      <c r="BLN37" s="116"/>
      <c r="BLO37" s="116"/>
      <c r="BLP37" s="116"/>
      <c r="BLQ37" s="116"/>
      <c r="BLR37" s="116"/>
      <c r="BLS37" s="116"/>
      <c r="BLT37" s="116"/>
      <c r="BLU37" s="116"/>
      <c r="BLV37" s="116"/>
      <c r="BLW37" s="116"/>
      <c r="BLX37" s="116"/>
      <c r="BLY37" s="116"/>
      <c r="BLZ37" s="116"/>
      <c r="BMA37" s="116"/>
      <c r="BMB37" s="116"/>
      <c r="BMC37" s="116"/>
      <c r="BMD37" s="116"/>
      <c r="BME37" s="116"/>
      <c r="BMF37" s="116"/>
      <c r="BMG37" s="116"/>
      <c r="BMH37" s="116"/>
      <c r="BMI37" s="116"/>
      <c r="BMJ37" s="116"/>
      <c r="BMK37" s="116"/>
      <c r="BML37" s="116"/>
      <c r="BMM37" s="116"/>
      <c r="BMN37" s="116"/>
      <c r="BMO37" s="116"/>
      <c r="BMP37" s="116"/>
      <c r="BMQ37" s="116"/>
      <c r="BMR37" s="116"/>
      <c r="BMS37" s="116"/>
      <c r="BMT37" s="116"/>
      <c r="BMU37" s="116"/>
      <c r="BMV37" s="116"/>
      <c r="BMW37" s="116"/>
      <c r="BMX37" s="116"/>
      <c r="BMY37" s="116"/>
      <c r="BMZ37" s="116"/>
      <c r="BNA37" s="116"/>
      <c r="BNB37" s="116"/>
      <c r="BNC37" s="116"/>
      <c r="BND37" s="116"/>
      <c r="BNE37" s="116"/>
      <c r="BNF37" s="116"/>
      <c r="BNG37" s="116"/>
      <c r="BNH37" s="116"/>
      <c r="BNI37" s="116"/>
      <c r="BNJ37" s="116"/>
      <c r="BNK37" s="116"/>
      <c r="BNL37" s="116"/>
      <c r="BNM37" s="116"/>
      <c r="BNN37" s="116"/>
      <c r="BNO37" s="116"/>
      <c r="BNP37" s="116"/>
      <c r="BNQ37" s="116"/>
      <c r="BNR37" s="116"/>
      <c r="BNS37" s="116"/>
      <c r="BNT37" s="116"/>
      <c r="BNU37" s="116"/>
      <c r="BNV37" s="116"/>
      <c r="BNW37" s="116"/>
      <c r="BNX37" s="116"/>
      <c r="BNY37" s="116"/>
      <c r="BNZ37" s="116"/>
      <c r="BOA37" s="116"/>
      <c r="BOB37" s="116"/>
      <c r="BOC37" s="116"/>
      <c r="BOD37" s="116"/>
      <c r="BOE37" s="116"/>
      <c r="BOF37" s="116"/>
      <c r="BOG37" s="116"/>
      <c r="BOH37" s="116"/>
      <c r="BOI37" s="116"/>
      <c r="BOJ37" s="116"/>
      <c r="BOK37" s="116"/>
      <c r="BOL37" s="116"/>
      <c r="BOM37" s="116"/>
      <c r="BON37" s="116"/>
      <c r="BOO37" s="116"/>
      <c r="BOP37" s="116"/>
      <c r="BOQ37" s="116"/>
      <c r="BOR37" s="116"/>
      <c r="BOS37" s="116"/>
      <c r="BOT37" s="116"/>
      <c r="BOU37" s="116"/>
      <c r="BOV37" s="116"/>
      <c r="BOW37" s="116"/>
      <c r="BOX37" s="116"/>
      <c r="BOY37" s="116"/>
      <c r="BOZ37" s="116"/>
      <c r="BPA37" s="116"/>
      <c r="BPB37" s="116"/>
      <c r="BPC37" s="116"/>
      <c r="BPD37" s="116"/>
      <c r="BPE37" s="116"/>
      <c r="BPF37" s="116"/>
      <c r="BPG37" s="116"/>
      <c r="BPH37" s="116"/>
      <c r="BPI37" s="116"/>
      <c r="BPJ37" s="116"/>
      <c r="BPK37" s="116"/>
      <c r="BPL37" s="116"/>
      <c r="BPM37" s="116"/>
      <c r="BPN37" s="116"/>
      <c r="BPO37" s="116"/>
      <c r="BPP37" s="116"/>
      <c r="BPQ37" s="116"/>
      <c r="BPR37" s="116"/>
      <c r="BPS37" s="116"/>
      <c r="BPT37" s="116"/>
      <c r="BPU37" s="116"/>
      <c r="BPV37" s="116"/>
      <c r="BPW37" s="116"/>
      <c r="BPX37" s="116"/>
      <c r="BPY37" s="116"/>
      <c r="BPZ37" s="116"/>
      <c r="BQA37" s="116"/>
      <c r="BQB37" s="116"/>
      <c r="BQC37" s="116"/>
      <c r="BQD37" s="116"/>
      <c r="BQE37" s="116"/>
      <c r="BQF37" s="116"/>
      <c r="BQG37" s="116"/>
      <c r="BQH37" s="116"/>
      <c r="BQI37" s="116"/>
      <c r="BQJ37" s="116"/>
      <c r="BQK37" s="116"/>
      <c r="BQL37" s="116"/>
      <c r="BQM37" s="116"/>
      <c r="BQN37" s="116"/>
      <c r="BQO37" s="116"/>
      <c r="BQP37" s="116"/>
      <c r="BQQ37" s="116"/>
      <c r="BQR37" s="116"/>
      <c r="BQS37" s="116"/>
      <c r="BQT37" s="116"/>
      <c r="BQU37" s="116"/>
      <c r="BQV37" s="116"/>
      <c r="BQW37" s="116"/>
      <c r="BQX37" s="116"/>
      <c r="BQY37" s="116"/>
      <c r="BQZ37" s="116"/>
      <c r="BRA37" s="116"/>
      <c r="BRB37" s="116"/>
      <c r="BRC37" s="116"/>
      <c r="BRD37" s="116"/>
      <c r="BRE37" s="116"/>
      <c r="BRF37" s="116"/>
      <c r="BRG37" s="116"/>
      <c r="BRH37" s="116"/>
      <c r="BRI37" s="116"/>
      <c r="BRJ37" s="116"/>
      <c r="BRK37" s="116"/>
      <c r="BRL37" s="116"/>
      <c r="BRM37" s="116"/>
      <c r="BRN37" s="116"/>
      <c r="BRO37" s="116"/>
      <c r="BRP37" s="116"/>
      <c r="BRQ37" s="116"/>
      <c r="BRR37" s="116"/>
      <c r="BRS37" s="116"/>
      <c r="BRT37" s="116"/>
      <c r="BRU37" s="116"/>
      <c r="BRV37" s="116"/>
      <c r="BRW37" s="116"/>
      <c r="BRX37" s="116"/>
      <c r="BRY37" s="116"/>
      <c r="BRZ37" s="116"/>
      <c r="BSA37" s="116"/>
      <c r="BSB37" s="116"/>
      <c r="BSC37" s="116"/>
      <c r="BSD37" s="116"/>
      <c r="BSE37" s="116"/>
      <c r="BSF37" s="116"/>
      <c r="BSG37" s="116"/>
      <c r="BSH37" s="116"/>
      <c r="BSI37" s="116"/>
      <c r="BSJ37" s="116"/>
      <c r="BSK37" s="116"/>
      <c r="BSL37" s="116"/>
      <c r="BSM37" s="116"/>
      <c r="BSN37" s="116"/>
      <c r="BSO37" s="116"/>
      <c r="BSP37" s="116"/>
      <c r="BSQ37" s="116"/>
      <c r="BSR37" s="116"/>
      <c r="BSS37" s="116"/>
      <c r="BST37" s="116"/>
      <c r="BSU37" s="116"/>
      <c r="BSV37" s="116"/>
      <c r="BSW37" s="116"/>
      <c r="BSX37" s="116"/>
      <c r="BSY37" s="116"/>
      <c r="BSZ37" s="116"/>
      <c r="BTA37" s="116"/>
      <c r="BTB37" s="116"/>
      <c r="BTC37" s="116"/>
      <c r="BTD37" s="116"/>
      <c r="BTE37" s="116"/>
      <c r="BTF37" s="116"/>
      <c r="BTG37" s="116"/>
      <c r="BTH37" s="116"/>
      <c r="BTI37" s="116"/>
      <c r="BTJ37" s="116"/>
      <c r="BTK37" s="116"/>
      <c r="BTL37" s="116"/>
      <c r="BTM37" s="116"/>
      <c r="BTN37" s="116"/>
      <c r="BTO37" s="116"/>
      <c r="BTP37" s="116"/>
      <c r="BTQ37" s="116"/>
      <c r="BTR37" s="116"/>
      <c r="BTS37" s="116"/>
      <c r="BTT37" s="116"/>
      <c r="BTU37" s="116"/>
      <c r="BTV37" s="116"/>
      <c r="BTW37" s="116"/>
      <c r="BTX37" s="116"/>
      <c r="BTY37" s="116"/>
      <c r="BTZ37" s="116"/>
      <c r="BUA37" s="116"/>
      <c r="BUB37" s="116"/>
      <c r="BUC37" s="116"/>
      <c r="BUD37" s="116"/>
      <c r="BUE37" s="116"/>
      <c r="BUF37" s="116"/>
      <c r="BUG37" s="116"/>
      <c r="BUH37" s="116"/>
      <c r="BUI37" s="116"/>
      <c r="BUJ37" s="116"/>
      <c r="BUK37" s="116"/>
      <c r="BUL37" s="116"/>
      <c r="BUM37" s="116"/>
      <c r="BUN37" s="116"/>
      <c r="BUO37" s="116"/>
      <c r="BUP37" s="116"/>
      <c r="BUQ37" s="116"/>
      <c r="BUR37" s="116"/>
      <c r="BUS37" s="116"/>
      <c r="BUT37" s="116"/>
      <c r="BUU37" s="116"/>
      <c r="BUV37" s="116"/>
      <c r="BUW37" s="116"/>
      <c r="BUX37" s="116"/>
      <c r="BUY37" s="116"/>
      <c r="BUZ37" s="116"/>
      <c r="BVA37" s="116"/>
      <c r="BVB37" s="116"/>
      <c r="BVC37" s="116"/>
      <c r="BVD37" s="116"/>
      <c r="BVE37" s="116"/>
      <c r="BVF37" s="116"/>
      <c r="BVG37" s="116"/>
      <c r="BVH37" s="116"/>
      <c r="BVI37" s="116"/>
      <c r="BVJ37" s="116"/>
      <c r="BVK37" s="116"/>
      <c r="BVL37" s="116"/>
      <c r="BVM37" s="116"/>
      <c r="BVN37" s="116"/>
      <c r="BVO37" s="116"/>
      <c r="BVP37" s="116"/>
      <c r="BVQ37" s="116"/>
      <c r="BVR37" s="116"/>
      <c r="BVS37" s="116"/>
      <c r="BVT37" s="116"/>
      <c r="BVU37" s="116"/>
      <c r="BVV37" s="116"/>
      <c r="BVW37" s="116"/>
      <c r="BVX37" s="116"/>
      <c r="BVY37" s="116"/>
      <c r="BVZ37" s="116"/>
      <c r="BWA37" s="116"/>
      <c r="BWB37" s="116"/>
      <c r="BWC37" s="116"/>
      <c r="BWD37" s="116"/>
      <c r="BWE37" s="116"/>
      <c r="BWF37" s="116"/>
      <c r="BWG37" s="116"/>
      <c r="BWH37" s="116"/>
      <c r="BWI37" s="116"/>
      <c r="BWJ37" s="116"/>
      <c r="BWK37" s="116"/>
      <c r="BWL37" s="116"/>
      <c r="BWM37" s="116"/>
      <c r="BWN37" s="116"/>
      <c r="BWO37" s="116"/>
      <c r="BWP37" s="116"/>
      <c r="BWQ37" s="116"/>
      <c r="BWR37" s="116"/>
      <c r="BWS37" s="116"/>
      <c r="BWT37" s="116"/>
      <c r="BWU37" s="116"/>
      <c r="BWV37" s="116"/>
      <c r="BWW37" s="116"/>
      <c r="BWX37" s="116"/>
      <c r="BWY37" s="116"/>
      <c r="BWZ37" s="116"/>
      <c r="BXA37" s="116"/>
      <c r="BXB37" s="116"/>
      <c r="BXC37" s="116"/>
      <c r="BXD37" s="116"/>
      <c r="BXE37" s="116"/>
      <c r="BXF37" s="116"/>
      <c r="BXG37" s="116"/>
      <c r="BXH37" s="116"/>
      <c r="BXI37" s="116"/>
      <c r="BXJ37" s="116"/>
      <c r="BXK37" s="116"/>
      <c r="BXL37" s="116"/>
      <c r="BXM37" s="116"/>
      <c r="BXN37" s="116"/>
      <c r="BXO37" s="116"/>
      <c r="BXP37" s="116"/>
      <c r="BXQ37" s="116"/>
      <c r="BXR37" s="116"/>
      <c r="BXS37" s="116"/>
      <c r="BXT37" s="116"/>
      <c r="BXU37" s="116"/>
      <c r="BXV37" s="116"/>
      <c r="BXW37" s="116"/>
      <c r="BXX37" s="116"/>
      <c r="BXY37" s="116"/>
      <c r="BXZ37" s="116"/>
      <c r="BYA37" s="116"/>
      <c r="BYB37" s="116"/>
      <c r="BYC37" s="116"/>
      <c r="BYD37" s="116"/>
      <c r="BYE37" s="116"/>
      <c r="BYF37" s="116"/>
      <c r="BYG37" s="116"/>
      <c r="BYH37" s="116"/>
      <c r="BYI37" s="116"/>
      <c r="BYJ37" s="116"/>
      <c r="BYK37" s="116"/>
      <c r="BYL37" s="116"/>
      <c r="BYM37" s="116"/>
      <c r="BYN37" s="116"/>
      <c r="BYO37" s="116"/>
      <c r="BYP37" s="116"/>
      <c r="BYQ37" s="116"/>
      <c r="BYR37" s="116"/>
      <c r="BYS37" s="116"/>
      <c r="BYT37" s="116"/>
      <c r="BYU37" s="116"/>
      <c r="BYV37" s="116"/>
      <c r="BYW37" s="116"/>
      <c r="BYX37" s="116"/>
      <c r="BYY37" s="116"/>
      <c r="BYZ37" s="116"/>
      <c r="BZA37" s="116"/>
      <c r="BZB37" s="116"/>
      <c r="BZC37" s="116"/>
      <c r="BZD37" s="116"/>
      <c r="BZE37" s="116"/>
      <c r="BZF37" s="116"/>
      <c r="BZG37" s="116"/>
      <c r="BZH37" s="116"/>
      <c r="BZI37" s="116"/>
      <c r="BZJ37" s="116"/>
      <c r="BZK37" s="116"/>
      <c r="BZL37" s="116"/>
      <c r="BZM37" s="116"/>
      <c r="BZN37" s="116"/>
      <c r="BZO37" s="116"/>
      <c r="BZP37" s="116"/>
      <c r="BZQ37" s="116"/>
      <c r="BZR37" s="116"/>
      <c r="BZS37" s="116"/>
      <c r="BZT37" s="116"/>
      <c r="BZU37" s="116"/>
      <c r="BZV37" s="116"/>
      <c r="BZW37" s="116"/>
      <c r="BZX37" s="116"/>
      <c r="BZY37" s="116"/>
      <c r="BZZ37" s="116"/>
      <c r="CAA37" s="116"/>
      <c r="CAB37" s="116"/>
      <c r="CAC37" s="116"/>
      <c r="CAD37" s="116"/>
      <c r="CAE37" s="116"/>
      <c r="CAF37" s="116"/>
      <c r="CAG37" s="116"/>
      <c r="CAH37" s="116"/>
      <c r="CAI37" s="116"/>
      <c r="CAJ37" s="116"/>
      <c r="CAK37" s="116"/>
      <c r="CAL37" s="116"/>
      <c r="CAM37" s="116"/>
      <c r="CAN37" s="116"/>
      <c r="CAO37" s="116"/>
      <c r="CAP37" s="116"/>
      <c r="CAQ37" s="116"/>
      <c r="CAR37" s="116"/>
      <c r="CAS37" s="116"/>
      <c r="CAT37" s="116"/>
      <c r="CAU37" s="116"/>
      <c r="CAV37" s="116"/>
      <c r="CAW37" s="116"/>
      <c r="CAX37" s="116"/>
      <c r="CAY37" s="116"/>
      <c r="CAZ37" s="116"/>
      <c r="CBA37" s="116"/>
      <c r="CBB37" s="116"/>
      <c r="CBC37" s="116"/>
      <c r="CBD37" s="116"/>
      <c r="CBE37" s="116"/>
      <c r="CBF37" s="116"/>
      <c r="CBG37" s="116"/>
      <c r="CBH37" s="116"/>
      <c r="CBI37" s="116"/>
      <c r="CBJ37" s="116"/>
      <c r="CBK37" s="116"/>
      <c r="CBL37" s="116"/>
      <c r="CBM37" s="116"/>
      <c r="CBN37" s="116"/>
      <c r="CBO37" s="116"/>
      <c r="CBP37" s="116"/>
      <c r="CBQ37" s="116"/>
      <c r="CBR37" s="116"/>
      <c r="CBS37" s="116"/>
      <c r="CBT37" s="116"/>
      <c r="CBU37" s="116"/>
      <c r="CBV37" s="116"/>
      <c r="CBW37" s="116"/>
      <c r="CBX37" s="116"/>
      <c r="CBY37" s="116"/>
      <c r="CBZ37" s="116"/>
      <c r="CCA37" s="116"/>
      <c r="CCB37" s="116"/>
      <c r="CCC37" s="116"/>
      <c r="CCD37" s="116"/>
      <c r="CCE37" s="116"/>
      <c r="CCF37" s="116"/>
      <c r="CCG37" s="116"/>
      <c r="CCH37" s="116"/>
      <c r="CCI37" s="116"/>
      <c r="CCJ37" s="116"/>
      <c r="CCK37" s="116"/>
      <c r="CCL37" s="116"/>
      <c r="CCM37" s="116"/>
      <c r="CCN37" s="116"/>
      <c r="CCO37" s="116"/>
      <c r="CCP37" s="116"/>
      <c r="CCQ37" s="116"/>
      <c r="CCR37" s="116"/>
      <c r="CCS37" s="116"/>
      <c r="CCT37" s="116"/>
      <c r="CCU37" s="116"/>
      <c r="CCV37" s="116"/>
      <c r="CCW37" s="116"/>
      <c r="CCX37" s="116"/>
      <c r="CCY37" s="116"/>
      <c r="CCZ37" s="116"/>
      <c r="CDA37" s="116"/>
      <c r="CDB37" s="116"/>
      <c r="CDC37" s="116"/>
      <c r="CDD37" s="116"/>
      <c r="CDE37" s="116"/>
      <c r="CDF37" s="116"/>
      <c r="CDG37" s="116"/>
      <c r="CDH37" s="116"/>
      <c r="CDI37" s="116"/>
      <c r="CDJ37" s="116"/>
      <c r="CDK37" s="116"/>
      <c r="CDL37" s="116"/>
      <c r="CDM37" s="116"/>
      <c r="CDN37" s="116"/>
      <c r="CDO37" s="116"/>
      <c r="CDP37" s="116"/>
      <c r="CDQ37" s="116"/>
      <c r="CDR37" s="116"/>
      <c r="CDS37" s="116"/>
      <c r="CDT37" s="116"/>
      <c r="CDU37" s="116"/>
      <c r="CDV37" s="116"/>
      <c r="CDW37" s="116"/>
      <c r="CDX37" s="116"/>
      <c r="CDY37" s="116"/>
      <c r="CDZ37" s="116"/>
      <c r="CEA37" s="116"/>
      <c r="CEB37" s="116"/>
      <c r="CEC37" s="116"/>
      <c r="CED37" s="116"/>
      <c r="CEE37" s="116"/>
      <c r="CEF37" s="116"/>
      <c r="CEG37" s="116"/>
      <c r="CEH37" s="116"/>
      <c r="CEI37" s="116"/>
      <c r="CEJ37" s="116"/>
      <c r="CEK37" s="116"/>
      <c r="CEL37" s="116"/>
      <c r="CEM37" s="116"/>
      <c r="CEN37" s="116"/>
      <c r="CEO37" s="116"/>
      <c r="CEP37" s="116"/>
      <c r="CEQ37" s="116"/>
      <c r="CER37" s="116"/>
      <c r="CES37" s="116"/>
      <c r="CET37" s="116"/>
      <c r="CEU37" s="116"/>
      <c r="CEV37" s="116"/>
      <c r="CEW37" s="116"/>
      <c r="CEX37" s="116"/>
      <c r="CEY37" s="116"/>
      <c r="CEZ37" s="116"/>
      <c r="CFA37" s="116"/>
      <c r="CFB37" s="116"/>
      <c r="CFC37" s="116"/>
      <c r="CFD37" s="116"/>
      <c r="CFE37" s="116"/>
      <c r="CFF37" s="116"/>
      <c r="CFG37" s="116"/>
      <c r="CFH37" s="116"/>
      <c r="CFI37" s="116"/>
      <c r="CFJ37" s="116"/>
      <c r="CFK37" s="116"/>
      <c r="CFL37" s="116"/>
      <c r="CFM37" s="116"/>
      <c r="CFN37" s="116"/>
      <c r="CFO37" s="116"/>
      <c r="CFP37" s="116"/>
      <c r="CFQ37" s="116"/>
      <c r="CFR37" s="116"/>
      <c r="CFS37" s="116"/>
      <c r="CFT37" s="116"/>
      <c r="CFU37" s="116"/>
      <c r="CFV37" s="116"/>
      <c r="CFW37" s="116"/>
      <c r="CFX37" s="116"/>
      <c r="CFY37" s="116"/>
      <c r="CFZ37" s="116"/>
      <c r="CGA37" s="116"/>
      <c r="CGB37" s="116"/>
      <c r="CGC37" s="116"/>
      <c r="CGD37" s="116"/>
      <c r="CGE37" s="116"/>
      <c r="CGF37" s="116"/>
      <c r="CGG37" s="116"/>
      <c r="CGH37" s="116"/>
      <c r="CGI37" s="116"/>
      <c r="CGJ37" s="116"/>
      <c r="CGK37" s="116"/>
      <c r="CGL37" s="116"/>
      <c r="CGM37" s="116"/>
      <c r="CGN37" s="116"/>
      <c r="CGO37" s="116"/>
      <c r="CGP37" s="116"/>
      <c r="CGQ37" s="116"/>
      <c r="CGR37" s="116"/>
      <c r="CGS37" s="116"/>
      <c r="CGT37" s="116"/>
      <c r="CGU37" s="116"/>
      <c r="CGV37" s="116"/>
      <c r="CGW37" s="116"/>
      <c r="CGX37" s="116"/>
      <c r="CGY37" s="116"/>
      <c r="CGZ37" s="116"/>
      <c r="CHA37" s="116"/>
      <c r="CHB37" s="116"/>
      <c r="CHC37" s="116"/>
      <c r="CHD37" s="116"/>
      <c r="CHE37" s="116"/>
      <c r="CHF37" s="116"/>
      <c r="CHG37" s="116"/>
      <c r="CHH37" s="116"/>
      <c r="CHI37" s="116"/>
      <c r="CHJ37" s="116"/>
      <c r="CHK37" s="116"/>
      <c r="CHL37" s="116"/>
      <c r="CHM37" s="116"/>
      <c r="CHN37" s="116"/>
      <c r="CHO37" s="116"/>
      <c r="CHP37" s="116"/>
      <c r="CHQ37" s="116"/>
      <c r="CHR37" s="116"/>
      <c r="CHS37" s="116"/>
      <c r="CHT37" s="116"/>
      <c r="CHU37" s="116"/>
      <c r="CHV37" s="116"/>
      <c r="CHW37" s="116"/>
      <c r="CHX37" s="116"/>
      <c r="CHY37" s="116"/>
      <c r="CHZ37" s="116"/>
      <c r="CIA37" s="116"/>
      <c r="CIB37" s="116"/>
      <c r="CIC37" s="116"/>
      <c r="CID37" s="116"/>
      <c r="CIE37" s="116"/>
      <c r="CIF37" s="116"/>
      <c r="CIG37" s="116"/>
      <c r="CIH37" s="116"/>
      <c r="CII37" s="116"/>
      <c r="CIJ37" s="116"/>
      <c r="CIK37" s="116"/>
      <c r="CIL37" s="116"/>
      <c r="CIM37" s="116"/>
      <c r="CIN37" s="116"/>
      <c r="CIO37" s="116"/>
      <c r="CIP37" s="116"/>
      <c r="CIQ37" s="116"/>
      <c r="CIR37" s="116"/>
      <c r="CIS37" s="116"/>
      <c r="CIT37" s="116"/>
      <c r="CIU37" s="116"/>
      <c r="CIV37" s="116"/>
      <c r="CIW37" s="116"/>
      <c r="CIX37" s="116"/>
      <c r="CIY37" s="116"/>
      <c r="CIZ37" s="116"/>
      <c r="CJA37" s="116"/>
      <c r="CJB37" s="116"/>
      <c r="CJC37" s="116"/>
      <c r="CJD37" s="116"/>
      <c r="CJE37" s="116"/>
      <c r="CJF37" s="116"/>
      <c r="CJG37" s="116"/>
      <c r="CJH37" s="116"/>
      <c r="CJI37" s="116"/>
      <c r="CJJ37" s="116"/>
      <c r="CJK37" s="116"/>
      <c r="CJL37" s="116"/>
      <c r="CJM37" s="116"/>
      <c r="CJN37" s="116"/>
      <c r="CJO37" s="116"/>
      <c r="CJP37" s="116"/>
      <c r="CJQ37" s="116"/>
      <c r="CJR37" s="116"/>
      <c r="CJS37" s="116"/>
      <c r="CJT37" s="116"/>
      <c r="CJU37" s="116"/>
      <c r="CJV37" s="116"/>
      <c r="CJW37" s="116"/>
      <c r="CJX37" s="116"/>
      <c r="CJY37" s="116"/>
      <c r="CJZ37" s="116"/>
      <c r="CKA37" s="116"/>
      <c r="CKB37" s="116"/>
      <c r="CKC37" s="116"/>
      <c r="CKD37" s="116"/>
      <c r="CKE37" s="116"/>
      <c r="CKF37" s="116"/>
      <c r="CKG37" s="116"/>
      <c r="CKH37" s="116"/>
      <c r="CKI37" s="116"/>
      <c r="CKJ37" s="116"/>
      <c r="CKK37" s="116"/>
      <c r="CKL37" s="116"/>
      <c r="CKM37" s="116"/>
      <c r="CKN37" s="116"/>
      <c r="CKO37" s="116"/>
      <c r="CKP37" s="116"/>
      <c r="CKQ37" s="116"/>
      <c r="CKR37" s="116"/>
      <c r="CKS37" s="116"/>
      <c r="CKT37" s="116"/>
      <c r="CKU37" s="116"/>
      <c r="CKV37" s="116"/>
      <c r="CKW37" s="116"/>
      <c r="CKX37" s="116"/>
      <c r="CKY37" s="116"/>
      <c r="CKZ37" s="116"/>
      <c r="CLA37" s="116"/>
      <c r="CLB37" s="116"/>
      <c r="CLC37" s="116"/>
      <c r="CLD37" s="116"/>
      <c r="CLE37" s="116"/>
      <c r="CLF37" s="116"/>
      <c r="CLG37" s="116"/>
      <c r="CLH37" s="116"/>
      <c r="CLI37" s="116"/>
      <c r="CLJ37" s="116"/>
      <c r="CLK37" s="116"/>
      <c r="CLL37" s="116"/>
      <c r="CLM37" s="116"/>
      <c r="CLN37" s="116"/>
      <c r="CLO37" s="116"/>
      <c r="CLP37" s="116"/>
      <c r="CLQ37" s="116"/>
      <c r="CLR37" s="116"/>
      <c r="CLS37" s="116"/>
      <c r="CLT37" s="116"/>
      <c r="CLU37" s="116"/>
      <c r="CLV37" s="116"/>
      <c r="CLW37" s="116"/>
      <c r="CLX37" s="116"/>
      <c r="CLY37" s="116"/>
      <c r="CLZ37" s="116"/>
      <c r="CMA37" s="116"/>
      <c r="CMB37" s="116"/>
      <c r="CMC37" s="116"/>
      <c r="CMD37" s="116"/>
      <c r="CME37" s="116"/>
      <c r="CMF37" s="116"/>
      <c r="CMG37" s="116"/>
      <c r="CMH37" s="116"/>
      <c r="CMI37" s="116"/>
      <c r="CMJ37" s="116"/>
      <c r="CMK37" s="116"/>
      <c r="CML37" s="116"/>
      <c r="CMM37" s="116"/>
      <c r="CMN37" s="116"/>
      <c r="CMO37" s="116"/>
      <c r="CMP37" s="116"/>
      <c r="CMQ37" s="116"/>
      <c r="CMR37" s="116"/>
      <c r="CMS37" s="116"/>
      <c r="CMT37" s="116"/>
      <c r="CMU37" s="116"/>
      <c r="CMV37" s="116"/>
      <c r="CMW37" s="116"/>
      <c r="CMX37" s="116"/>
      <c r="CMY37" s="116"/>
      <c r="CMZ37" s="116"/>
      <c r="CNA37" s="116"/>
      <c r="CNB37" s="116"/>
      <c r="CNC37" s="116"/>
      <c r="CND37" s="116"/>
      <c r="CNE37" s="116"/>
      <c r="CNF37" s="116"/>
      <c r="CNG37" s="116"/>
      <c r="CNH37" s="116"/>
      <c r="CNI37" s="116"/>
      <c r="CNJ37" s="116"/>
      <c r="CNK37" s="116"/>
      <c r="CNL37" s="116"/>
      <c r="CNM37" s="116"/>
      <c r="CNN37" s="116"/>
      <c r="CNO37" s="116"/>
      <c r="CNP37" s="116"/>
      <c r="CNQ37" s="116"/>
      <c r="CNR37" s="116"/>
      <c r="CNS37" s="116"/>
      <c r="CNT37" s="116"/>
      <c r="CNU37" s="116"/>
      <c r="CNV37" s="116"/>
      <c r="CNW37" s="116"/>
      <c r="CNX37" s="116"/>
      <c r="CNY37" s="116"/>
      <c r="CNZ37" s="116"/>
      <c r="COA37" s="116"/>
      <c r="COB37" s="116"/>
      <c r="COC37" s="116"/>
      <c r="COD37" s="116"/>
      <c r="COE37" s="116"/>
      <c r="COF37" s="116"/>
      <c r="COG37" s="116"/>
      <c r="COH37" s="116"/>
      <c r="COI37" s="116"/>
      <c r="COJ37" s="116"/>
      <c r="COK37" s="116"/>
      <c r="COL37" s="116"/>
      <c r="COM37" s="116"/>
      <c r="CON37" s="116"/>
      <c r="COO37" s="116"/>
      <c r="COP37" s="116"/>
      <c r="COQ37" s="116"/>
      <c r="COR37" s="116"/>
      <c r="COS37" s="116"/>
      <c r="COT37" s="116"/>
      <c r="COU37" s="116"/>
      <c r="COV37" s="116"/>
      <c r="COW37" s="116"/>
      <c r="COX37" s="116"/>
      <c r="COY37" s="116"/>
      <c r="COZ37" s="116"/>
      <c r="CPA37" s="116"/>
      <c r="CPB37" s="116"/>
      <c r="CPC37" s="116"/>
      <c r="CPD37" s="116"/>
      <c r="CPE37" s="116"/>
      <c r="CPF37" s="116"/>
      <c r="CPG37" s="116"/>
      <c r="CPH37" s="116"/>
      <c r="CPI37" s="116"/>
      <c r="CPJ37" s="116"/>
      <c r="CPK37" s="116"/>
      <c r="CPL37" s="116"/>
      <c r="CPM37" s="116"/>
      <c r="CPN37" s="116"/>
      <c r="CPO37" s="116"/>
      <c r="CPP37" s="116"/>
      <c r="CPQ37" s="116"/>
      <c r="CPR37" s="116"/>
      <c r="CPS37" s="116"/>
      <c r="CPT37" s="116"/>
      <c r="CPU37" s="116"/>
      <c r="CPV37" s="116"/>
      <c r="CPW37" s="116"/>
      <c r="CPX37" s="116"/>
      <c r="CPY37" s="116"/>
      <c r="CPZ37" s="116"/>
      <c r="CQA37" s="116"/>
      <c r="CQB37" s="116"/>
      <c r="CQC37" s="116"/>
      <c r="CQD37" s="116"/>
      <c r="CQE37" s="116"/>
      <c r="CQF37" s="116"/>
      <c r="CQG37" s="116"/>
      <c r="CQH37" s="116"/>
      <c r="CQI37" s="116"/>
      <c r="CQJ37" s="116"/>
      <c r="CQK37" s="116"/>
      <c r="CQL37" s="116"/>
      <c r="CQM37" s="116"/>
      <c r="CQN37" s="116"/>
      <c r="CQO37" s="116"/>
      <c r="CQP37" s="116"/>
      <c r="CQQ37" s="116"/>
      <c r="CQR37" s="116"/>
      <c r="CQS37" s="116"/>
      <c r="CQT37" s="116"/>
      <c r="CQU37" s="116"/>
      <c r="CQV37" s="116"/>
      <c r="CQW37" s="116"/>
      <c r="CQX37" s="116"/>
      <c r="CQY37" s="116"/>
      <c r="CQZ37" s="116"/>
      <c r="CRA37" s="116"/>
      <c r="CRB37" s="116"/>
      <c r="CRC37" s="116"/>
      <c r="CRD37" s="116"/>
      <c r="CRE37" s="116"/>
      <c r="CRF37" s="116"/>
      <c r="CRG37" s="116"/>
      <c r="CRH37" s="116"/>
      <c r="CRI37" s="116"/>
      <c r="CRJ37" s="116"/>
      <c r="CRK37" s="116"/>
      <c r="CRL37" s="116"/>
      <c r="CRM37" s="116"/>
      <c r="CRN37" s="116"/>
      <c r="CRO37" s="116"/>
      <c r="CRP37" s="116"/>
      <c r="CRQ37" s="116"/>
      <c r="CRR37" s="116"/>
      <c r="CRS37" s="116"/>
      <c r="CRT37" s="116"/>
      <c r="CRU37" s="116"/>
      <c r="CRV37" s="116"/>
      <c r="CRW37" s="116"/>
      <c r="CRX37" s="116"/>
      <c r="CRY37" s="116"/>
      <c r="CRZ37" s="116"/>
      <c r="CSA37" s="116"/>
      <c r="CSB37" s="116"/>
      <c r="CSC37" s="116"/>
      <c r="CSD37" s="116"/>
      <c r="CSE37" s="116"/>
      <c r="CSF37" s="116"/>
      <c r="CSG37" s="116"/>
      <c r="CSH37" s="116"/>
      <c r="CSI37" s="116"/>
      <c r="CSJ37" s="116"/>
      <c r="CSK37" s="116"/>
      <c r="CSL37" s="116"/>
      <c r="CSM37" s="116"/>
      <c r="CSN37" s="116"/>
      <c r="CSO37" s="116"/>
      <c r="CSP37" s="116"/>
      <c r="CSQ37" s="116"/>
      <c r="CSR37" s="116"/>
      <c r="CSS37" s="116"/>
      <c r="CST37" s="116"/>
      <c r="CSU37" s="116"/>
      <c r="CSV37" s="116"/>
      <c r="CSW37" s="116"/>
      <c r="CSX37" s="116"/>
      <c r="CSY37" s="116"/>
      <c r="CSZ37" s="116"/>
      <c r="CTA37" s="116"/>
      <c r="CTB37" s="116"/>
      <c r="CTC37" s="116"/>
      <c r="CTD37" s="116"/>
      <c r="CTE37" s="116"/>
      <c r="CTF37" s="116"/>
      <c r="CTG37" s="116"/>
      <c r="CTH37" s="116"/>
      <c r="CTI37" s="116"/>
      <c r="CTJ37" s="116"/>
      <c r="CTK37" s="116"/>
      <c r="CTL37" s="116"/>
      <c r="CTM37" s="116"/>
      <c r="CTN37" s="116"/>
      <c r="CTO37" s="116"/>
      <c r="CTP37" s="116"/>
      <c r="CTQ37" s="116"/>
      <c r="CTR37" s="116"/>
      <c r="CTS37" s="116"/>
      <c r="CTT37" s="116"/>
      <c r="CTU37" s="116"/>
      <c r="CTV37" s="116"/>
      <c r="CTW37" s="116"/>
      <c r="CTX37" s="116"/>
      <c r="CTY37" s="116"/>
      <c r="CTZ37" s="116"/>
      <c r="CUA37" s="116"/>
      <c r="CUB37" s="116"/>
      <c r="CUC37" s="116"/>
      <c r="CUD37" s="116"/>
      <c r="CUE37" s="116"/>
      <c r="CUF37" s="116"/>
      <c r="CUG37" s="116"/>
      <c r="CUH37" s="116"/>
      <c r="CUI37" s="116"/>
      <c r="CUJ37" s="116"/>
      <c r="CUK37" s="116"/>
      <c r="CUL37" s="116"/>
      <c r="CUM37" s="116"/>
      <c r="CUN37" s="116"/>
      <c r="CUO37" s="116"/>
      <c r="CUP37" s="116"/>
      <c r="CUQ37" s="116"/>
      <c r="CUR37" s="116"/>
      <c r="CUS37" s="116"/>
      <c r="CUT37" s="116"/>
      <c r="CUU37" s="116"/>
      <c r="CUV37" s="116"/>
      <c r="CUW37" s="116"/>
      <c r="CUX37" s="116"/>
      <c r="CUY37" s="116"/>
      <c r="CUZ37" s="116"/>
      <c r="CVA37" s="116"/>
      <c r="CVB37" s="116"/>
      <c r="CVC37" s="116"/>
      <c r="CVD37" s="116"/>
      <c r="CVE37" s="116"/>
      <c r="CVF37" s="116"/>
      <c r="CVG37" s="116"/>
      <c r="CVH37" s="116"/>
      <c r="CVI37" s="116"/>
      <c r="CVJ37" s="116"/>
      <c r="CVK37" s="116"/>
      <c r="CVL37" s="116"/>
      <c r="CVM37" s="116"/>
      <c r="CVN37" s="116"/>
      <c r="CVO37" s="116"/>
      <c r="CVP37" s="116"/>
      <c r="CVQ37" s="116"/>
      <c r="CVR37" s="116"/>
      <c r="CVS37" s="116"/>
      <c r="CVT37" s="116"/>
      <c r="CVU37" s="116"/>
      <c r="CVV37" s="116"/>
      <c r="CVW37" s="116"/>
      <c r="CVX37" s="116"/>
      <c r="CVY37" s="116"/>
      <c r="CVZ37" s="116"/>
      <c r="CWA37" s="116"/>
      <c r="CWB37" s="116"/>
      <c r="CWC37" s="116"/>
      <c r="CWD37" s="116"/>
      <c r="CWE37" s="116"/>
      <c r="CWF37" s="116"/>
      <c r="CWG37" s="116"/>
      <c r="CWH37" s="116"/>
      <c r="CWI37" s="116"/>
      <c r="CWJ37" s="116"/>
      <c r="CWK37" s="116"/>
      <c r="CWL37" s="116"/>
      <c r="CWM37" s="116"/>
      <c r="CWN37" s="116"/>
      <c r="CWO37" s="116"/>
      <c r="CWP37" s="116"/>
      <c r="CWQ37" s="116"/>
      <c r="CWR37" s="116"/>
      <c r="CWS37" s="116"/>
      <c r="CWT37" s="116"/>
      <c r="CWU37" s="116"/>
      <c r="CWV37" s="116"/>
      <c r="CWW37" s="116"/>
      <c r="CWX37" s="116"/>
      <c r="CWY37" s="116"/>
      <c r="CWZ37" s="116"/>
      <c r="CXA37" s="116"/>
      <c r="CXB37" s="116"/>
      <c r="CXC37" s="116"/>
      <c r="CXD37" s="116"/>
      <c r="CXE37" s="116"/>
      <c r="CXF37" s="116"/>
      <c r="CXG37" s="116"/>
      <c r="CXH37" s="116"/>
      <c r="CXI37" s="116"/>
      <c r="CXJ37" s="116"/>
      <c r="CXK37" s="116"/>
      <c r="CXL37" s="116"/>
      <c r="CXM37" s="116"/>
      <c r="CXN37" s="116"/>
      <c r="CXO37" s="116"/>
      <c r="CXP37" s="116"/>
      <c r="CXQ37" s="116"/>
      <c r="CXR37" s="116"/>
      <c r="CXS37" s="116"/>
      <c r="CXT37" s="116"/>
      <c r="CXU37" s="116"/>
      <c r="CXV37" s="116"/>
      <c r="CXW37" s="116"/>
      <c r="CXX37" s="116"/>
      <c r="CXY37" s="116"/>
      <c r="CXZ37" s="116"/>
      <c r="CYA37" s="116"/>
      <c r="CYB37" s="116"/>
      <c r="CYC37" s="116"/>
      <c r="CYD37" s="116"/>
      <c r="CYE37" s="116"/>
      <c r="CYF37" s="116"/>
      <c r="CYG37" s="116"/>
      <c r="CYH37" s="116"/>
      <c r="CYI37" s="116"/>
      <c r="CYJ37" s="116"/>
      <c r="CYK37" s="116"/>
      <c r="CYL37" s="116"/>
      <c r="CYM37" s="116"/>
      <c r="CYN37" s="116"/>
      <c r="CYO37" s="116"/>
      <c r="CYP37" s="116"/>
      <c r="CYQ37" s="116"/>
      <c r="CYR37" s="116"/>
      <c r="CYS37" s="116"/>
      <c r="CYT37" s="116"/>
      <c r="CYU37" s="116"/>
      <c r="CYV37" s="116"/>
      <c r="CYW37" s="116"/>
      <c r="CYX37" s="116"/>
      <c r="CYY37" s="116"/>
      <c r="CYZ37" s="116"/>
      <c r="CZA37" s="116"/>
      <c r="CZB37" s="116"/>
      <c r="CZC37" s="116"/>
      <c r="CZD37" s="116"/>
      <c r="CZE37" s="116"/>
      <c r="CZF37" s="116"/>
      <c r="CZG37" s="116"/>
      <c r="CZH37" s="116"/>
      <c r="CZI37" s="116"/>
      <c r="CZJ37" s="116"/>
      <c r="CZK37" s="116"/>
      <c r="CZL37" s="116"/>
      <c r="CZM37" s="116"/>
      <c r="CZN37" s="116"/>
      <c r="CZO37" s="116"/>
      <c r="CZP37" s="116"/>
      <c r="CZQ37" s="116"/>
      <c r="CZR37" s="116"/>
      <c r="CZS37" s="116"/>
      <c r="CZT37" s="116"/>
      <c r="CZU37" s="116"/>
      <c r="CZV37" s="116"/>
      <c r="CZW37" s="116"/>
      <c r="CZX37" s="116"/>
      <c r="CZY37" s="116"/>
      <c r="CZZ37" s="116"/>
      <c r="DAA37" s="116"/>
      <c r="DAB37" s="116"/>
      <c r="DAC37" s="116"/>
      <c r="DAD37" s="116"/>
      <c r="DAE37" s="116"/>
      <c r="DAF37" s="116"/>
      <c r="DAG37" s="116"/>
      <c r="DAH37" s="116"/>
      <c r="DAI37" s="116"/>
      <c r="DAJ37" s="116"/>
      <c r="DAK37" s="116"/>
      <c r="DAL37" s="116"/>
      <c r="DAM37" s="116"/>
      <c r="DAN37" s="116"/>
      <c r="DAO37" s="116"/>
      <c r="DAP37" s="116"/>
      <c r="DAQ37" s="116"/>
      <c r="DAR37" s="116"/>
      <c r="DAS37" s="116"/>
      <c r="DAT37" s="116"/>
      <c r="DAU37" s="116"/>
      <c r="DAV37" s="116"/>
      <c r="DAW37" s="116"/>
      <c r="DAX37" s="116"/>
      <c r="DAY37" s="116"/>
      <c r="DAZ37" s="116"/>
      <c r="DBA37" s="116"/>
      <c r="DBB37" s="116"/>
      <c r="DBC37" s="116"/>
      <c r="DBD37" s="116"/>
      <c r="DBE37" s="116"/>
      <c r="DBF37" s="116"/>
      <c r="DBG37" s="116"/>
      <c r="DBH37" s="116"/>
      <c r="DBI37" s="116"/>
      <c r="DBJ37" s="116"/>
      <c r="DBK37" s="116"/>
      <c r="DBL37" s="116"/>
      <c r="DBM37" s="116"/>
      <c r="DBN37" s="116"/>
      <c r="DBO37" s="116"/>
      <c r="DBP37" s="116"/>
      <c r="DBQ37" s="116"/>
      <c r="DBR37" s="116"/>
      <c r="DBS37" s="116"/>
      <c r="DBT37" s="116"/>
      <c r="DBU37" s="116"/>
      <c r="DBV37" s="116"/>
      <c r="DBW37" s="116"/>
      <c r="DBX37" s="116"/>
      <c r="DBY37" s="116"/>
      <c r="DBZ37" s="116"/>
      <c r="DCA37" s="116"/>
      <c r="DCB37" s="116"/>
      <c r="DCC37" s="116"/>
      <c r="DCD37" s="116"/>
      <c r="DCE37" s="116"/>
      <c r="DCF37" s="116"/>
      <c r="DCG37" s="116"/>
      <c r="DCH37" s="116"/>
      <c r="DCI37" s="116"/>
      <c r="DCJ37" s="116"/>
      <c r="DCK37" s="116"/>
      <c r="DCL37" s="116"/>
      <c r="DCM37" s="116"/>
      <c r="DCN37" s="116"/>
      <c r="DCO37" s="116"/>
      <c r="DCP37" s="116"/>
      <c r="DCQ37" s="116"/>
      <c r="DCR37" s="116"/>
      <c r="DCS37" s="116"/>
      <c r="DCT37" s="116"/>
      <c r="DCU37" s="116"/>
      <c r="DCV37" s="116"/>
      <c r="DCW37" s="116"/>
      <c r="DCX37" s="116"/>
      <c r="DCY37" s="116"/>
      <c r="DCZ37" s="116"/>
      <c r="DDA37" s="116"/>
      <c r="DDB37" s="116"/>
      <c r="DDC37" s="116"/>
      <c r="DDD37" s="116"/>
      <c r="DDE37" s="116"/>
      <c r="DDF37" s="116"/>
      <c r="DDG37" s="116"/>
      <c r="DDH37" s="116"/>
      <c r="DDI37" s="116"/>
      <c r="DDJ37" s="116"/>
      <c r="DDK37" s="116"/>
      <c r="DDL37" s="116"/>
      <c r="DDM37" s="116"/>
      <c r="DDN37" s="116"/>
      <c r="DDO37" s="116"/>
      <c r="DDP37" s="116"/>
      <c r="DDQ37" s="116"/>
      <c r="DDR37" s="116"/>
      <c r="DDS37" s="116"/>
      <c r="DDT37" s="116"/>
      <c r="DDU37" s="116"/>
      <c r="DDV37" s="116"/>
      <c r="DDW37" s="116"/>
      <c r="DDX37" s="116"/>
      <c r="DDY37" s="116"/>
      <c r="DDZ37" s="116"/>
      <c r="DEA37" s="116"/>
      <c r="DEB37" s="116"/>
      <c r="DEC37" s="116"/>
      <c r="DED37" s="116"/>
      <c r="DEE37" s="116"/>
      <c r="DEF37" s="116"/>
      <c r="DEG37" s="116"/>
      <c r="DEH37" s="116"/>
      <c r="DEI37" s="116"/>
      <c r="DEJ37" s="116"/>
      <c r="DEK37" s="116"/>
      <c r="DEL37" s="116"/>
      <c r="DEM37" s="116"/>
      <c r="DEN37" s="116"/>
      <c r="DEO37" s="116"/>
      <c r="DEP37" s="116"/>
      <c r="DEQ37" s="116"/>
      <c r="DER37" s="116"/>
      <c r="DES37" s="116"/>
      <c r="DET37" s="116"/>
      <c r="DEU37" s="116"/>
      <c r="DEV37" s="116"/>
      <c r="DEW37" s="116"/>
      <c r="DEX37" s="116"/>
      <c r="DEY37" s="116"/>
      <c r="DEZ37" s="116"/>
      <c r="DFA37" s="116"/>
      <c r="DFB37" s="116"/>
      <c r="DFC37" s="116"/>
      <c r="DFD37" s="116"/>
      <c r="DFE37" s="116"/>
      <c r="DFF37" s="116"/>
      <c r="DFG37" s="116"/>
      <c r="DFH37" s="116"/>
      <c r="DFI37" s="116"/>
      <c r="DFJ37" s="116"/>
      <c r="DFK37" s="116"/>
      <c r="DFL37" s="116"/>
      <c r="DFM37" s="116"/>
      <c r="DFN37" s="116"/>
      <c r="DFO37" s="116"/>
      <c r="DFP37" s="116"/>
      <c r="DFQ37" s="116"/>
      <c r="DFR37" s="116"/>
      <c r="DFS37" s="116"/>
      <c r="DFT37" s="116"/>
      <c r="DFU37" s="116"/>
      <c r="DFV37" s="116"/>
      <c r="DFW37" s="116"/>
      <c r="DFX37" s="116"/>
      <c r="DFY37" s="116"/>
      <c r="DFZ37" s="116"/>
      <c r="DGA37" s="116"/>
      <c r="DGB37" s="116"/>
      <c r="DGC37" s="116"/>
      <c r="DGD37" s="116"/>
      <c r="DGE37" s="116"/>
      <c r="DGF37" s="116"/>
      <c r="DGG37" s="116"/>
      <c r="DGH37" s="116"/>
      <c r="DGI37" s="116"/>
      <c r="DGJ37" s="116"/>
      <c r="DGK37" s="116"/>
      <c r="DGL37" s="116"/>
      <c r="DGM37" s="116"/>
      <c r="DGN37" s="116"/>
      <c r="DGO37" s="116"/>
      <c r="DGP37" s="116"/>
      <c r="DGQ37" s="116"/>
      <c r="DGR37" s="116"/>
      <c r="DGS37" s="116"/>
      <c r="DGT37" s="116"/>
      <c r="DGU37" s="116"/>
      <c r="DGV37" s="116"/>
      <c r="DGW37" s="116"/>
      <c r="DGX37" s="116"/>
      <c r="DGY37" s="116"/>
      <c r="DGZ37" s="116"/>
      <c r="DHA37" s="116"/>
      <c r="DHB37" s="116"/>
      <c r="DHC37" s="116"/>
      <c r="DHD37" s="116"/>
      <c r="DHE37" s="116"/>
      <c r="DHF37" s="116"/>
      <c r="DHG37" s="116"/>
      <c r="DHH37" s="116"/>
      <c r="DHI37" s="116"/>
      <c r="DHJ37" s="116"/>
      <c r="DHK37" s="116"/>
      <c r="DHL37" s="116"/>
      <c r="DHM37" s="116"/>
      <c r="DHN37" s="116"/>
      <c r="DHO37" s="116"/>
      <c r="DHP37" s="116"/>
      <c r="DHQ37" s="116"/>
      <c r="DHR37" s="116"/>
      <c r="DHS37" s="116"/>
      <c r="DHT37" s="116"/>
      <c r="DHU37" s="116"/>
      <c r="DHV37" s="116"/>
      <c r="DHW37" s="116"/>
      <c r="DHX37" s="116"/>
      <c r="DHY37" s="116"/>
      <c r="DHZ37" s="116"/>
      <c r="DIA37" s="116"/>
      <c r="DIB37" s="116"/>
      <c r="DIC37" s="116"/>
      <c r="DID37" s="116"/>
      <c r="DIE37" s="116"/>
      <c r="DIF37" s="116"/>
      <c r="DIG37" s="116"/>
      <c r="DIH37" s="116"/>
      <c r="DII37" s="116"/>
      <c r="DIJ37" s="116"/>
      <c r="DIK37" s="116"/>
      <c r="DIL37" s="116"/>
      <c r="DIM37" s="116"/>
      <c r="DIN37" s="116"/>
      <c r="DIO37" s="116"/>
      <c r="DIP37" s="116"/>
      <c r="DIQ37" s="116"/>
      <c r="DIR37" s="116"/>
      <c r="DIS37" s="116"/>
      <c r="DIT37" s="116"/>
      <c r="DIU37" s="116"/>
      <c r="DIV37" s="116"/>
      <c r="DIW37" s="116"/>
      <c r="DIX37" s="116"/>
      <c r="DIY37" s="116"/>
      <c r="DIZ37" s="116"/>
      <c r="DJA37" s="116"/>
      <c r="DJB37" s="116"/>
      <c r="DJC37" s="116"/>
      <c r="DJD37" s="116"/>
      <c r="DJE37" s="116"/>
      <c r="DJF37" s="116"/>
      <c r="DJG37" s="116"/>
      <c r="DJH37" s="116"/>
      <c r="DJI37" s="116"/>
      <c r="DJJ37" s="116"/>
      <c r="DJK37" s="116"/>
      <c r="DJL37" s="116"/>
      <c r="DJM37" s="116"/>
      <c r="DJN37" s="116"/>
      <c r="DJO37" s="116"/>
      <c r="DJP37" s="116"/>
      <c r="DJQ37" s="116"/>
      <c r="DJR37" s="116"/>
      <c r="DJS37" s="116"/>
      <c r="DJT37" s="116"/>
      <c r="DJU37" s="116"/>
      <c r="DJV37" s="116"/>
      <c r="DJW37" s="116"/>
      <c r="DJX37" s="116"/>
      <c r="DJY37" s="116"/>
      <c r="DJZ37" s="116"/>
      <c r="DKA37" s="116"/>
      <c r="DKB37" s="116"/>
      <c r="DKC37" s="116"/>
      <c r="DKD37" s="116"/>
      <c r="DKE37" s="116"/>
      <c r="DKF37" s="116"/>
      <c r="DKG37" s="116"/>
      <c r="DKH37" s="116"/>
      <c r="DKI37" s="116"/>
      <c r="DKJ37" s="116"/>
      <c r="DKK37" s="116"/>
      <c r="DKL37" s="116"/>
      <c r="DKM37" s="116"/>
      <c r="DKN37" s="116"/>
      <c r="DKO37" s="116"/>
      <c r="DKP37" s="116"/>
      <c r="DKQ37" s="116"/>
      <c r="DKR37" s="116"/>
      <c r="DKS37" s="116"/>
      <c r="DKT37" s="116"/>
      <c r="DKU37" s="116"/>
      <c r="DKV37" s="116"/>
      <c r="DKW37" s="116"/>
      <c r="DKX37" s="116"/>
      <c r="DKY37" s="116"/>
      <c r="DKZ37" s="116"/>
      <c r="DLA37" s="116"/>
      <c r="DLB37" s="116"/>
      <c r="DLC37" s="116"/>
      <c r="DLD37" s="116"/>
      <c r="DLE37" s="116"/>
      <c r="DLF37" s="116"/>
      <c r="DLG37" s="116"/>
      <c r="DLH37" s="116"/>
      <c r="DLI37" s="116"/>
      <c r="DLJ37" s="116"/>
      <c r="DLK37" s="116"/>
      <c r="DLL37" s="116"/>
      <c r="DLM37" s="116"/>
      <c r="DLN37" s="116"/>
      <c r="DLO37" s="116"/>
      <c r="DLP37" s="116"/>
      <c r="DLQ37" s="116"/>
      <c r="DLR37" s="116"/>
      <c r="DLS37" s="116"/>
      <c r="DLT37" s="116"/>
      <c r="DLU37" s="116"/>
      <c r="DLV37" s="116"/>
      <c r="DLW37" s="116"/>
      <c r="DLX37" s="116"/>
      <c r="DLY37" s="116"/>
      <c r="DLZ37" s="116"/>
      <c r="DMA37" s="116"/>
      <c r="DMB37" s="116"/>
      <c r="DMC37" s="116"/>
      <c r="DMD37" s="116"/>
      <c r="DME37" s="116"/>
      <c r="DMF37" s="116"/>
      <c r="DMG37" s="116"/>
      <c r="DMH37" s="116"/>
      <c r="DMI37" s="116"/>
      <c r="DMJ37" s="116"/>
      <c r="DMK37" s="116"/>
      <c r="DML37" s="116"/>
      <c r="DMM37" s="116"/>
      <c r="DMN37" s="116"/>
      <c r="DMO37" s="116"/>
      <c r="DMP37" s="116"/>
      <c r="DMQ37" s="116"/>
      <c r="DMR37" s="116"/>
      <c r="DMS37" s="116"/>
      <c r="DMT37" s="116"/>
      <c r="DMU37" s="116"/>
      <c r="DMV37" s="116"/>
      <c r="DMW37" s="116"/>
      <c r="DMX37" s="116"/>
      <c r="DMY37" s="116"/>
      <c r="DMZ37" s="116"/>
      <c r="DNA37" s="116"/>
      <c r="DNB37" s="116"/>
      <c r="DNC37" s="116"/>
      <c r="DND37" s="116"/>
      <c r="DNE37" s="116"/>
      <c r="DNF37" s="116"/>
      <c r="DNG37" s="116"/>
      <c r="DNH37" s="116"/>
      <c r="DNI37" s="116"/>
      <c r="DNJ37" s="116"/>
      <c r="DNK37" s="116"/>
      <c r="DNL37" s="116"/>
      <c r="DNM37" s="116"/>
      <c r="DNN37" s="116"/>
      <c r="DNO37" s="116"/>
      <c r="DNP37" s="116"/>
      <c r="DNQ37" s="116"/>
      <c r="DNR37" s="116"/>
      <c r="DNS37" s="116"/>
      <c r="DNT37" s="116"/>
      <c r="DNU37" s="116"/>
      <c r="DNV37" s="116"/>
      <c r="DNW37" s="116"/>
      <c r="DNX37" s="116"/>
      <c r="DNY37" s="116"/>
      <c r="DNZ37" s="116"/>
      <c r="DOA37" s="116"/>
      <c r="DOB37" s="116"/>
      <c r="DOC37" s="116"/>
      <c r="DOD37" s="116"/>
      <c r="DOE37" s="116"/>
      <c r="DOF37" s="116"/>
      <c r="DOG37" s="116"/>
      <c r="DOH37" s="116"/>
      <c r="DOI37" s="116"/>
      <c r="DOJ37" s="116"/>
      <c r="DOK37" s="116"/>
      <c r="DOL37" s="116"/>
      <c r="DOM37" s="116"/>
      <c r="DON37" s="116"/>
      <c r="DOO37" s="116"/>
      <c r="DOP37" s="116"/>
      <c r="DOQ37" s="116"/>
      <c r="DOR37" s="116"/>
      <c r="DOS37" s="116"/>
      <c r="DOT37" s="116"/>
      <c r="DOU37" s="116"/>
      <c r="DOV37" s="116"/>
      <c r="DOW37" s="116"/>
      <c r="DOX37" s="116"/>
      <c r="DOY37" s="116"/>
      <c r="DOZ37" s="116"/>
      <c r="DPA37" s="116"/>
      <c r="DPB37" s="116"/>
      <c r="DPC37" s="116"/>
      <c r="DPD37" s="116"/>
      <c r="DPE37" s="116"/>
      <c r="DPF37" s="116"/>
      <c r="DPG37" s="116"/>
      <c r="DPH37" s="116"/>
      <c r="DPI37" s="116"/>
      <c r="DPJ37" s="116"/>
      <c r="DPK37" s="116"/>
      <c r="DPL37" s="116"/>
      <c r="DPM37" s="116"/>
      <c r="DPN37" s="116"/>
      <c r="DPO37" s="116"/>
      <c r="DPP37" s="116"/>
      <c r="DPQ37" s="116"/>
      <c r="DPR37" s="116"/>
      <c r="DPS37" s="116"/>
      <c r="DPT37" s="116"/>
      <c r="DPU37" s="116"/>
      <c r="DPV37" s="116"/>
      <c r="DPW37" s="116"/>
      <c r="DPX37" s="116"/>
      <c r="DPY37" s="116"/>
      <c r="DPZ37" s="116"/>
      <c r="DQA37" s="116"/>
      <c r="DQB37" s="116"/>
      <c r="DQC37" s="116"/>
      <c r="DQD37" s="116"/>
      <c r="DQE37" s="116"/>
      <c r="DQF37" s="116"/>
      <c r="DQG37" s="116"/>
      <c r="DQH37" s="116"/>
      <c r="DQI37" s="116"/>
      <c r="DQJ37" s="116"/>
      <c r="DQK37" s="116"/>
      <c r="DQL37" s="116"/>
      <c r="DQM37" s="116"/>
      <c r="DQN37" s="116"/>
      <c r="DQO37" s="116"/>
      <c r="DQP37" s="116"/>
      <c r="DQQ37" s="116"/>
      <c r="DQR37" s="116"/>
      <c r="DQS37" s="116"/>
      <c r="DQT37" s="116"/>
      <c r="DQU37" s="116"/>
      <c r="DQV37" s="116"/>
      <c r="DQW37" s="116"/>
      <c r="DQX37" s="116"/>
      <c r="DQY37" s="116"/>
      <c r="DQZ37" s="116"/>
      <c r="DRA37" s="116"/>
      <c r="DRB37" s="116"/>
      <c r="DRC37" s="116"/>
      <c r="DRD37" s="116"/>
      <c r="DRE37" s="116"/>
      <c r="DRF37" s="116"/>
      <c r="DRG37" s="116"/>
      <c r="DRH37" s="116"/>
      <c r="DRI37" s="116"/>
      <c r="DRJ37" s="116"/>
      <c r="DRK37" s="116"/>
      <c r="DRL37" s="116"/>
      <c r="DRM37" s="116"/>
      <c r="DRN37" s="116"/>
      <c r="DRO37" s="116"/>
      <c r="DRP37" s="116"/>
      <c r="DRQ37" s="116"/>
      <c r="DRR37" s="116"/>
      <c r="DRS37" s="116"/>
      <c r="DRT37" s="116"/>
      <c r="DRU37" s="116"/>
      <c r="DRV37" s="116"/>
      <c r="DRW37" s="116"/>
      <c r="DRX37" s="116"/>
      <c r="DRY37" s="116"/>
      <c r="DRZ37" s="116"/>
      <c r="DSA37" s="116"/>
      <c r="DSB37" s="116"/>
      <c r="DSC37" s="116"/>
      <c r="DSD37" s="116"/>
      <c r="DSE37" s="116"/>
      <c r="DSF37" s="116"/>
      <c r="DSG37" s="116"/>
      <c r="DSH37" s="116"/>
      <c r="DSI37" s="116"/>
      <c r="DSJ37" s="116"/>
      <c r="DSK37" s="116"/>
      <c r="DSL37" s="116"/>
      <c r="DSM37" s="116"/>
      <c r="DSN37" s="116"/>
      <c r="DSO37" s="116"/>
      <c r="DSP37" s="116"/>
      <c r="DSQ37" s="116"/>
      <c r="DSR37" s="116"/>
      <c r="DSS37" s="116"/>
      <c r="DST37" s="116"/>
      <c r="DSU37" s="116"/>
      <c r="DSV37" s="116"/>
      <c r="DSW37" s="116"/>
      <c r="DSX37" s="116"/>
      <c r="DSY37" s="116"/>
      <c r="DSZ37" s="116"/>
      <c r="DTA37" s="116"/>
      <c r="DTB37" s="116"/>
      <c r="DTC37" s="116"/>
      <c r="DTD37" s="116"/>
      <c r="DTE37" s="116"/>
      <c r="DTF37" s="116"/>
      <c r="DTG37" s="116"/>
      <c r="DTH37" s="116"/>
      <c r="DTI37" s="116"/>
      <c r="DTJ37" s="116"/>
      <c r="DTK37" s="116"/>
      <c r="DTL37" s="116"/>
      <c r="DTM37" s="116"/>
      <c r="DTN37" s="116"/>
      <c r="DTO37" s="116"/>
      <c r="DTP37" s="116"/>
      <c r="DTQ37" s="116"/>
      <c r="DTR37" s="116"/>
      <c r="DTS37" s="116"/>
      <c r="DTT37" s="116"/>
      <c r="DTU37" s="116"/>
      <c r="DTV37" s="116"/>
      <c r="DTW37" s="116"/>
      <c r="DTX37" s="116"/>
      <c r="DTY37" s="116"/>
      <c r="DTZ37" s="116"/>
      <c r="DUA37" s="116"/>
      <c r="DUB37" s="116"/>
      <c r="DUC37" s="116"/>
      <c r="DUD37" s="116"/>
      <c r="DUE37" s="116"/>
      <c r="DUF37" s="116"/>
      <c r="DUG37" s="116"/>
      <c r="DUH37" s="116"/>
      <c r="DUI37" s="116"/>
      <c r="DUJ37" s="116"/>
      <c r="DUK37" s="116"/>
      <c r="DUL37" s="116"/>
      <c r="DUM37" s="116"/>
      <c r="DUN37" s="116"/>
      <c r="DUO37" s="116"/>
      <c r="DUP37" s="116"/>
      <c r="DUQ37" s="116"/>
      <c r="DUR37" s="116"/>
      <c r="DUS37" s="116"/>
      <c r="DUT37" s="116"/>
      <c r="DUU37" s="116"/>
      <c r="DUV37" s="116"/>
      <c r="DUW37" s="116"/>
      <c r="DUX37" s="116"/>
      <c r="DUY37" s="116"/>
      <c r="DUZ37" s="116"/>
      <c r="DVA37" s="116"/>
      <c r="DVB37" s="116"/>
      <c r="DVC37" s="116"/>
      <c r="DVD37" s="116"/>
      <c r="DVE37" s="116"/>
      <c r="DVF37" s="116"/>
      <c r="DVG37" s="116"/>
      <c r="DVH37" s="116"/>
      <c r="DVI37" s="116"/>
      <c r="DVJ37" s="116"/>
      <c r="DVK37" s="116"/>
      <c r="DVL37" s="116"/>
      <c r="DVM37" s="116"/>
      <c r="DVN37" s="116"/>
      <c r="DVO37" s="116"/>
      <c r="DVP37" s="116"/>
      <c r="DVQ37" s="116"/>
      <c r="DVR37" s="116"/>
      <c r="DVS37" s="116"/>
      <c r="DVT37" s="116"/>
      <c r="DVU37" s="116"/>
      <c r="DVV37" s="116"/>
      <c r="DVW37" s="116"/>
      <c r="DVX37" s="116"/>
      <c r="DVY37" s="116"/>
      <c r="DVZ37" s="116"/>
      <c r="DWA37" s="116"/>
      <c r="DWB37" s="116"/>
      <c r="DWC37" s="116"/>
      <c r="DWD37" s="116"/>
      <c r="DWE37" s="116"/>
      <c r="DWF37" s="116"/>
      <c r="DWG37" s="116"/>
      <c r="DWH37" s="116"/>
      <c r="DWI37" s="116"/>
      <c r="DWJ37" s="116"/>
      <c r="DWK37" s="116"/>
      <c r="DWL37" s="116"/>
      <c r="DWM37" s="116"/>
      <c r="DWN37" s="116"/>
      <c r="DWO37" s="116"/>
      <c r="DWP37" s="116"/>
      <c r="DWQ37" s="116"/>
      <c r="DWR37" s="116"/>
      <c r="DWS37" s="116"/>
      <c r="DWT37" s="116"/>
      <c r="DWU37" s="116"/>
      <c r="DWV37" s="116"/>
      <c r="DWW37" s="116"/>
      <c r="DWX37" s="116"/>
      <c r="DWY37" s="116"/>
      <c r="DWZ37" s="116"/>
      <c r="DXA37" s="116"/>
      <c r="DXB37" s="116"/>
      <c r="DXC37" s="116"/>
      <c r="DXD37" s="116"/>
      <c r="DXE37" s="116"/>
      <c r="DXF37" s="116"/>
      <c r="DXG37" s="116"/>
      <c r="DXH37" s="116"/>
      <c r="DXI37" s="116"/>
      <c r="DXJ37" s="116"/>
      <c r="DXK37" s="116"/>
      <c r="DXL37" s="116"/>
      <c r="DXM37" s="116"/>
      <c r="DXN37" s="116"/>
      <c r="DXO37" s="116"/>
      <c r="DXP37" s="116"/>
      <c r="DXQ37" s="116"/>
      <c r="DXR37" s="116"/>
      <c r="DXS37" s="116"/>
      <c r="DXT37" s="116"/>
      <c r="DXU37" s="116"/>
      <c r="DXV37" s="116"/>
      <c r="DXW37" s="116"/>
      <c r="DXX37" s="116"/>
      <c r="DXY37" s="116"/>
      <c r="DXZ37" s="116"/>
      <c r="DYA37" s="116"/>
      <c r="DYB37" s="116"/>
      <c r="DYC37" s="116"/>
      <c r="DYD37" s="116"/>
      <c r="DYE37" s="116"/>
      <c r="DYF37" s="116"/>
      <c r="DYG37" s="116"/>
      <c r="DYH37" s="116"/>
      <c r="DYI37" s="116"/>
      <c r="DYJ37" s="116"/>
      <c r="DYK37" s="116"/>
      <c r="DYL37" s="116"/>
      <c r="DYM37" s="116"/>
      <c r="DYN37" s="116"/>
      <c r="DYO37" s="116"/>
      <c r="DYP37" s="116"/>
      <c r="DYQ37" s="116"/>
      <c r="DYR37" s="116"/>
      <c r="DYS37" s="116"/>
      <c r="DYT37" s="116"/>
      <c r="DYU37" s="116"/>
      <c r="DYV37" s="116"/>
      <c r="DYW37" s="116"/>
      <c r="DYX37" s="116"/>
      <c r="DYY37" s="116"/>
      <c r="DYZ37" s="116"/>
      <c r="DZA37" s="116"/>
      <c r="DZB37" s="116"/>
      <c r="DZC37" s="116"/>
      <c r="DZD37" s="116"/>
      <c r="DZE37" s="116"/>
      <c r="DZF37" s="116"/>
      <c r="DZG37" s="116"/>
      <c r="DZH37" s="116"/>
      <c r="DZI37" s="116"/>
      <c r="DZJ37" s="116"/>
      <c r="DZK37" s="116"/>
      <c r="DZL37" s="116"/>
      <c r="DZM37" s="116"/>
      <c r="DZN37" s="116"/>
      <c r="DZO37" s="116"/>
      <c r="DZP37" s="116"/>
      <c r="DZQ37" s="116"/>
      <c r="DZR37" s="116"/>
      <c r="DZS37" s="116"/>
      <c r="DZT37" s="116"/>
      <c r="DZU37" s="116"/>
      <c r="DZV37" s="116"/>
      <c r="DZW37" s="116"/>
      <c r="DZX37" s="116"/>
      <c r="DZY37" s="116"/>
      <c r="DZZ37" s="116"/>
      <c r="EAA37" s="116"/>
      <c r="EAB37" s="116"/>
      <c r="EAC37" s="116"/>
      <c r="EAD37" s="116"/>
      <c r="EAE37" s="116"/>
      <c r="EAF37" s="116"/>
      <c r="EAG37" s="116"/>
      <c r="EAH37" s="116"/>
      <c r="EAI37" s="116"/>
      <c r="EAJ37" s="116"/>
      <c r="EAK37" s="116"/>
      <c r="EAL37" s="116"/>
      <c r="EAM37" s="116"/>
      <c r="EAN37" s="116"/>
      <c r="EAO37" s="116"/>
      <c r="EAP37" s="116"/>
      <c r="EAQ37" s="116"/>
      <c r="EAR37" s="116"/>
      <c r="EAS37" s="116"/>
      <c r="EAT37" s="116"/>
      <c r="EAU37" s="116"/>
      <c r="EAV37" s="116"/>
      <c r="EAW37" s="116"/>
      <c r="EAX37" s="116"/>
      <c r="EAY37" s="116"/>
      <c r="EAZ37" s="116"/>
      <c r="EBA37" s="116"/>
      <c r="EBB37" s="116"/>
      <c r="EBC37" s="116"/>
      <c r="EBD37" s="116"/>
      <c r="EBE37" s="116"/>
      <c r="EBF37" s="116"/>
      <c r="EBG37" s="116"/>
      <c r="EBH37" s="116"/>
      <c r="EBI37" s="116"/>
      <c r="EBJ37" s="116"/>
      <c r="EBK37" s="116"/>
      <c r="EBL37" s="116"/>
      <c r="EBM37" s="116"/>
      <c r="EBN37" s="116"/>
      <c r="EBO37" s="116"/>
      <c r="EBP37" s="116"/>
      <c r="EBQ37" s="116"/>
      <c r="EBR37" s="116"/>
      <c r="EBS37" s="116"/>
      <c r="EBT37" s="116"/>
      <c r="EBU37" s="116"/>
      <c r="EBV37" s="116"/>
      <c r="EBW37" s="116"/>
      <c r="EBX37" s="116"/>
      <c r="EBY37" s="116"/>
      <c r="EBZ37" s="116"/>
      <c r="ECA37" s="116"/>
      <c r="ECB37" s="116"/>
      <c r="ECC37" s="116"/>
      <c r="ECD37" s="116"/>
      <c r="ECE37" s="116"/>
      <c r="ECF37" s="116"/>
      <c r="ECG37" s="116"/>
      <c r="ECH37" s="116"/>
      <c r="ECI37" s="116"/>
      <c r="ECJ37" s="116"/>
      <c r="ECK37" s="116"/>
      <c r="ECL37" s="116"/>
      <c r="ECM37" s="116"/>
      <c r="ECN37" s="116"/>
      <c r="ECO37" s="116"/>
      <c r="ECP37" s="116"/>
      <c r="ECQ37" s="116"/>
      <c r="ECR37" s="116"/>
      <c r="ECS37" s="116"/>
      <c r="ECT37" s="116"/>
      <c r="ECU37" s="116"/>
      <c r="ECV37" s="116"/>
      <c r="ECW37" s="116"/>
      <c r="ECX37" s="116"/>
      <c r="ECY37" s="116"/>
      <c r="ECZ37" s="116"/>
      <c r="EDA37" s="116"/>
      <c r="EDB37" s="116"/>
      <c r="EDC37" s="116"/>
      <c r="EDD37" s="116"/>
      <c r="EDE37" s="116"/>
      <c r="EDF37" s="116"/>
      <c r="EDG37" s="116"/>
      <c r="EDH37" s="116"/>
      <c r="EDI37" s="116"/>
      <c r="EDJ37" s="116"/>
      <c r="EDK37" s="116"/>
      <c r="EDL37" s="116"/>
      <c r="EDM37" s="116"/>
      <c r="EDN37" s="116"/>
      <c r="EDO37" s="116"/>
      <c r="EDP37" s="116"/>
      <c r="EDQ37" s="116"/>
      <c r="EDR37" s="116"/>
      <c r="EDS37" s="116"/>
      <c r="EDT37" s="116"/>
      <c r="EDU37" s="116"/>
      <c r="EDV37" s="116"/>
      <c r="EDW37" s="116"/>
      <c r="EDX37" s="116"/>
      <c r="EDY37" s="116"/>
      <c r="EDZ37" s="116"/>
      <c r="EEA37" s="116"/>
      <c r="EEB37" s="116"/>
      <c r="EEC37" s="116"/>
      <c r="EED37" s="116"/>
      <c r="EEE37" s="116"/>
      <c r="EEF37" s="116"/>
      <c r="EEG37" s="116"/>
      <c r="EEH37" s="116"/>
      <c r="EEI37" s="116"/>
      <c r="EEJ37" s="116"/>
      <c r="EEK37" s="116"/>
      <c r="EEL37" s="116"/>
      <c r="EEM37" s="116"/>
      <c r="EEN37" s="116"/>
      <c r="EEO37" s="116"/>
      <c r="EEP37" s="116"/>
      <c r="EEQ37" s="116"/>
      <c r="EER37" s="116"/>
      <c r="EES37" s="116"/>
      <c r="EET37" s="116"/>
      <c r="EEU37" s="116"/>
      <c r="EEV37" s="116"/>
      <c r="EEW37" s="116"/>
      <c r="EEX37" s="116"/>
      <c r="EEY37" s="116"/>
      <c r="EEZ37" s="116"/>
      <c r="EFA37" s="116"/>
      <c r="EFB37" s="116"/>
      <c r="EFC37" s="116"/>
      <c r="EFD37" s="116"/>
      <c r="EFE37" s="116"/>
      <c r="EFF37" s="116"/>
      <c r="EFG37" s="116"/>
      <c r="EFH37" s="116"/>
      <c r="EFI37" s="116"/>
      <c r="EFJ37" s="116"/>
      <c r="EFK37" s="116"/>
      <c r="EFL37" s="116"/>
      <c r="EFM37" s="116"/>
      <c r="EFN37" s="116"/>
      <c r="EFO37" s="116"/>
      <c r="EFP37" s="116"/>
      <c r="EFQ37" s="116"/>
      <c r="EFR37" s="116"/>
      <c r="EFS37" s="116"/>
      <c r="EFT37" s="116"/>
      <c r="EFU37" s="116"/>
      <c r="EFV37" s="116"/>
      <c r="EFW37" s="116"/>
      <c r="EFX37" s="116"/>
      <c r="EFY37" s="116"/>
      <c r="EFZ37" s="116"/>
      <c r="EGA37" s="116"/>
      <c r="EGB37" s="116"/>
      <c r="EGC37" s="116"/>
      <c r="EGD37" s="116"/>
      <c r="EGE37" s="116"/>
      <c r="EGF37" s="116"/>
      <c r="EGG37" s="116"/>
      <c r="EGH37" s="116"/>
      <c r="EGI37" s="116"/>
      <c r="EGJ37" s="116"/>
      <c r="EGK37" s="116"/>
      <c r="EGL37" s="116"/>
      <c r="EGM37" s="116"/>
      <c r="EGN37" s="116"/>
      <c r="EGO37" s="116"/>
      <c r="EGP37" s="116"/>
      <c r="EGQ37" s="116"/>
      <c r="EGR37" s="116"/>
      <c r="EGS37" s="116"/>
      <c r="EGT37" s="116"/>
      <c r="EGU37" s="116"/>
      <c r="EGV37" s="116"/>
      <c r="EGW37" s="116"/>
      <c r="EGX37" s="116"/>
      <c r="EGY37" s="116"/>
      <c r="EGZ37" s="116"/>
      <c r="EHA37" s="116"/>
      <c r="EHB37" s="116"/>
      <c r="EHC37" s="116"/>
      <c r="EHD37" s="116"/>
      <c r="EHE37" s="116"/>
      <c r="EHF37" s="116"/>
      <c r="EHG37" s="116"/>
      <c r="EHH37" s="116"/>
      <c r="EHI37" s="116"/>
      <c r="EHJ37" s="116"/>
      <c r="EHK37" s="116"/>
      <c r="EHL37" s="116"/>
      <c r="EHM37" s="116"/>
      <c r="EHN37" s="116"/>
      <c r="EHO37" s="116"/>
      <c r="EHP37" s="116"/>
      <c r="EHQ37" s="116"/>
      <c r="EHR37" s="116"/>
      <c r="EHS37" s="116"/>
      <c r="EHT37" s="116"/>
      <c r="EHU37" s="116"/>
      <c r="EHV37" s="116"/>
      <c r="EHW37" s="116"/>
      <c r="EHX37" s="116"/>
      <c r="EHY37" s="116"/>
      <c r="EHZ37" s="116"/>
      <c r="EIA37" s="116"/>
      <c r="EIB37" s="116"/>
      <c r="EIC37" s="116"/>
      <c r="EID37" s="116"/>
      <c r="EIE37" s="116"/>
      <c r="EIF37" s="116"/>
      <c r="EIG37" s="116"/>
      <c r="EIH37" s="116"/>
      <c r="EII37" s="116"/>
      <c r="EIJ37" s="116"/>
      <c r="EIK37" s="116"/>
      <c r="EIL37" s="116"/>
      <c r="EIM37" s="116"/>
      <c r="EIN37" s="116"/>
      <c r="EIO37" s="116"/>
      <c r="EIP37" s="116"/>
      <c r="EIQ37" s="116"/>
      <c r="EIR37" s="116"/>
      <c r="EIS37" s="116"/>
      <c r="EIT37" s="116"/>
      <c r="EIU37" s="116"/>
      <c r="EIV37" s="116"/>
      <c r="EIW37" s="116"/>
      <c r="EIX37" s="116"/>
      <c r="EIY37" s="116"/>
      <c r="EIZ37" s="116"/>
      <c r="EJA37" s="116"/>
      <c r="EJB37" s="116"/>
      <c r="EJC37" s="116"/>
      <c r="EJD37" s="116"/>
      <c r="EJE37" s="116"/>
      <c r="EJF37" s="116"/>
      <c r="EJG37" s="116"/>
      <c r="EJH37" s="116"/>
      <c r="EJI37" s="116"/>
      <c r="EJJ37" s="116"/>
      <c r="EJK37" s="116"/>
      <c r="EJL37" s="116"/>
      <c r="EJM37" s="116"/>
      <c r="EJN37" s="116"/>
      <c r="EJO37" s="116"/>
      <c r="EJP37" s="116"/>
      <c r="EJQ37" s="116"/>
      <c r="EJR37" s="116"/>
      <c r="EJS37" s="116"/>
      <c r="EJT37" s="116"/>
      <c r="EJU37" s="116"/>
      <c r="EJV37" s="116"/>
      <c r="EJW37" s="116"/>
      <c r="EJX37" s="116"/>
      <c r="EJY37" s="116"/>
      <c r="EJZ37" s="116"/>
      <c r="EKA37" s="116"/>
      <c r="EKB37" s="116"/>
      <c r="EKC37" s="116"/>
      <c r="EKD37" s="116"/>
      <c r="EKE37" s="116"/>
      <c r="EKF37" s="116"/>
      <c r="EKG37" s="116"/>
      <c r="EKH37" s="116"/>
      <c r="EKI37" s="116"/>
      <c r="EKJ37" s="116"/>
      <c r="EKK37" s="116"/>
      <c r="EKL37" s="116"/>
      <c r="EKM37" s="116"/>
      <c r="EKN37" s="116"/>
      <c r="EKO37" s="116"/>
      <c r="EKP37" s="116"/>
      <c r="EKQ37" s="116"/>
      <c r="EKR37" s="116"/>
      <c r="EKS37" s="116"/>
      <c r="EKT37" s="116"/>
      <c r="EKU37" s="116"/>
      <c r="EKV37" s="116"/>
      <c r="EKW37" s="116"/>
      <c r="EKX37" s="116"/>
      <c r="EKY37" s="116"/>
      <c r="EKZ37" s="116"/>
      <c r="ELA37" s="116"/>
      <c r="ELB37" s="116"/>
      <c r="ELC37" s="116"/>
      <c r="ELD37" s="116"/>
      <c r="ELE37" s="116"/>
      <c r="ELF37" s="116"/>
      <c r="ELG37" s="116"/>
      <c r="ELH37" s="116"/>
      <c r="ELI37" s="116"/>
      <c r="ELJ37" s="116"/>
      <c r="ELK37" s="116"/>
      <c r="ELL37" s="116"/>
      <c r="ELM37" s="116"/>
      <c r="ELN37" s="116"/>
      <c r="ELO37" s="116"/>
      <c r="ELP37" s="116"/>
      <c r="ELQ37" s="116"/>
      <c r="ELR37" s="116"/>
      <c r="ELS37" s="116"/>
      <c r="ELT37" s="116"/>
      <c r="ELU37" s="116"/>
      <c r="ELV37" s="116"/>
      <c r="ELW37" s="116"/>
      <c r="ELX37" s="116"/>
      <c r="ELY37" s="116"/>
      <c r="ELZ37" s="116"/>
      <c r="EMA37" s="116"/>
      <c r="EMB37" s="116"/>
      <c r="EMC37" s="116"/>
      <c r="EMD37" s="116"/>
      <c r="EME37" s="116"/>
      <c r="EMF37" s="116"/>
      <c r="EMG37" s="116"/>
      <c r="EMH37" s="116"/>
      <c r="EMI37" s="116"/>
      <c r="EMJ37" s="116"/>
      <c r="EMK37" s="116"/>
      <c r="EML37" s="116"/>
      <c r="EMM37" s="116"/>
      <c r="EMN37" s="116"/>
      <c r="EMO37" s="116"/>
      <c r="EMP37" s="116"/>
      <c r="EMQ37" s="116"/>
      <c r="EMR37" s="116"/>
      <c r="EMS37" s="116"/>
      <c r="EMT37" s="116"/>
      <c r="EMU37" s="116"/>
      <c r="EMV37" s="116"/>
      <c r="EMW37" s="116"/>
      <c r="EMX37" s="116"/>
      <c r="EMY37" s="116"/>
      <c r="EMZ37" s="116"/>
      <c r="ENA37" s="116"/>
      <c r="ENB37" s="116"/>
      <c r="ENC37" s="116"/>
      <c r="END37" s="116"/>
      <c r="ENE37" s="116"/>
      <c r="ENF37" s="116"/>
      <c r="ENG37" s="116"/>
      <c r="ENH37" s="116"/>
      <c r="ENI37" s="116"/>
      <c r="ENJ37" s="116"/>
      <c r="ENK37" s="116"/>
      <c r="ENL37" s="116"/>
      <c r="ENM37" s="116"/>
      <c r="ENN37" s="116"/>
      <c r="ENO37" s="116"/>
      <c r="ENP37" s="116"/>
      <c r="ENQ37" s="116"/>
      <c r="ENR37" s="116"/>
      <c r="ENS37" s="116"/>
      <c r="ENT37" s="116"/>
      <c r="ENU37" s="116"/>
      <c r="ENV37" s="116"/>
      <c r="ENW37" s="116"/>
      <c r="ENX37" s="116"/>
      <c r="ENY37" s="116"/>
      <c r="ENZ37" s="116"/>
      <c r="EOA37" s="116"/>
      <c r="EOB37" s="116"/>
      <c r="EOC37" s="116"/>
      <c r="EOD37" s="116"/>
      <c r="EOE37" s="116"/>
      <c r="EOF37" s="116"/>
      <c r="EOG37" s="116"/>
      <c r="EOH37" s="116"/>
      <c r="EOI37" s="116"/>
      <c r="EOJ37" s="116"/>
      <c r="EOK37" s="116"/>
      <c r="EOL37" s="116"/>
      <c r="EOM37" s="116"/>
      <c r="EON37" s="116"/>
      <c r="EOO37" s="116"/>
      <c r="EOP37" s="116"/>
      <c r="EOQ37" s="116"/>
      <c r="EOR37" s="116"/>
      <c r="EOS37" s="116"/>
      <c r="EOT37" s="116"/>
      <c r="EOU37" s="116"/>
      <c r="EOV37" s="116"/>
      <c r="EOW37" s="116"/>
      <c r="EOX37" s="116"/>
      <c r="EOY37" s="116"/>
      <c r="EOZ37" s="116"/>
      <c r="EPA37" s="116"/>
      <c r="EPB37" s="116"/>
      <c r="EPC37" s="116"/>
      <c r="EPD37" s="116"/>
      <c r="EPE37" s="116"/>
      <c r="EPF37" s="116"/>
      <c r="EPG37" s="116"/>
      <c r="EPH37" s="116"/>
      <c r="EPI37" s="116"/>
      <c r="EPJ37" s="116"/>
      <c r="EPK37" s="116"/>
      <c r="EPL37" s="116"/>
      <c r="EPM37" s="116"/>
      <c r="EPN37" s="116"/>
      <c r="EPO37" s="116"/>
      <c r="EPP37" s="116"/>
      <c r="EPQ37" s="116"/>
      <c r="EPR37" s="116"/>
      <c r="EPS37" s="116"/>
      <c r="EPT37" s="116"/>
      <c r="EPU37" s="116"/>
      <c r="EPV37" s="116"/>
      <c r="EPW37" s="116"/>
      <c r="EPX37" s="116"/>
      <c r="EPY37" s="116"/>
      <c r="EPZ37" s="116"/>
      <c r="EQA37" s="116"/>
      <c r="EQB37" s="116"/>
      <c r="EQC37" s="116"/>
      <c r="EQD37" s="116"/>
      <c r="EQE37" s="116"/>
      <c r="EQF37" s="116"/>
      <c r="EQG37" s="116"/>
      <c r="EQH37" s="116"/>
      <c r="EQI37" s="116"/>
      <c r="EQJ37" s="116"/>
      <c r="EQK37" s="116"/>
      <c r="EQL37" s="116"/>
      <c r="EQM37" s="116"/>
      <c r="EQN37" s="116"/>
      <c r="EQO37" s="116"/>
      <c r="EQP37" s="116"/>
      <c r="EQQ37" s="116"/>
      <c r="EQR37" s="116"/>
      <c r="EQS37" s="116"/>
      <c r="EQT37" s="116"/>
      <c r="EQU37" s="116"/>
      <c r="EQV37" s="116"/>
      <c r="EQW37" s="116"/>
      <c r="EQX37" s="116"/>
      <c r="EQY37" s="116"/>
      <c r="EQZ37" s="116"/>
      <c r="ERA37" s="116"/>
      <c r="ERB37" s="116"/>
      <c r="ERC37" s="116"/>
      <c r="ERD37" s="116"/>
      <c r="ERE37" s="116"/>
      <c r="ERF37" s="116"/>
      <c r="ERG37" s="116"/>
      <c r="ERH37" s="116"/>
      <c r="ERI37" s="116"/>
      <c r="ERJ37" s="116"/>
      <c r="ERK37" s="116"/>
      <c r="ERL37" s="116"/>
      <c r="ERM37" s="116"/>
      <c r="ERN37" s="116"/>
      <c r="ERO37" s="116"/>
      <c r="ERP37" s="116"/>
      <c r="ERQ37" s="116"/>
      <c r="ERR37" s="116"/>
      <c r="ERS37" s="116"/>
      <c r="ERT37" s="116"/>
      <c r="ERU37" s="116"/>
      <c r="ERV37" s="116"/>
      <c r="ERW37" s="116"/>
      <c r="ERX37" s="116"/>
      <c r="ERY37" s="116"/>
      <c r="ERZ37" s="116"/>
      <c r="ESA37" s="116"/>
      <c r="ESB37" s="116"/>
      <c r="ESC37" s="116"/>
      <c r="ESD37" s="116"/>
      <c r="ESE37" s="116"/>
      <c r="ESF37" s="116"/>
      <c r="ESG37" s="116"/>
      <c r="ESH37" s="116"/>
      <c r="ESI37" s="116"/>
      <c r="ESJ37" s="116"/>
      <c r="ESK37" s="116"/>
      <c r="ESL37" s="116"/>
      <c r="ESM37" s="116"/>
      <c r="ESN37" s="116"/>
      <c r="ESO37" s="116"/>
      <c r="ESP37" s="116"/>
      <c r="ESQ37" s="116"/>
      <c r="ESR37" s="116"/>
      <c r="ESS37" s="116"/>
      <c r="EST37" s="116"/>
      <c r="ESU37" s="116"/>
      <c r="ESV37" s="116"/>
      <c r="ESW37" s="116"/>
      <c r="ESX37" s="116"/>
      <c r="ESY37" s="116"/>
      <c r="ESZ37" s="116"/>
      <c r="ETA37" s="116"/>
      <c r="ETB37" s="116"/>
      <c r="ETC37" s="116"/>
      <c r="ETD37" s="116"/>
      <c r="ETE37" s="116"/>
      <c r="ETF37" s="116"/>
      <c r="ETG37" s="116"/>
      <c r="ETH37" s="116"/>
      <c r="ETI37" s="116"/>
      <c r="ETJ37" s="116"/>
      <c r="ETK37" s="116"/>
      <c r="ETL37" s="116"/>
      <c r="ETM37" s="116"/>
      <c r="ETN37" s="116"/>
      <c r="ETO37" s="116"/>
      <c r="ETP37" s="116"/>
      <c r="ETQ37" s="116"/>
      <c r="ETR37" s="116"/>
      <c r="ETS37" s="116"/>
      <c r="ETT37" s="116"/>
      <c r="ETU37" s="116"/>
      <c r="ETV37" s="116"/>
      <c r="ETW37" s="116"/>
      <c r="ETX37" s="116"/>
      <c r="ETY37" s="116"/>
      <c r="ETZ37" s="116"/>
      <c r="EUA37" s="116"/>
      <c r="EUB37" s="116"/>
      <c r="EUC37" s="116"/>
      <c r="EUD37" s="116"/>
      <c r="EUE37" s="116"/>
      <c r="EUF37" s="116"/>
      <c r="EUG37" s="116"/>
      <c r="EUH37" s="116"/>
      <c r="EUI37" s="116"/>
      <c r="EUJ37" s="116"/>
      <c r="EUK37" s="116"/>
      <c r="EUL37" s="116"/>
      <c r="EUM37" s="116"/>
      <c r="EUN37" s="116"/>
      <c r="EUO37" s="116"/>
      <c r="EUP37" s="116"/>
      <c r="EUQ37" s="116"/>
      <c r="EUR37" s="116"/>
      <c r="EUS37" s="116"/>
      <c r="EUT37" s="116"/>
      <c r="EUU37" s="116"/>
      <c r="EUV37" s="116"/>
      <c r="EUW37" s="116"/>
      <c r="EUX37" s="116"/>
      <c r="EUY37" s="116"/>
      <c r="EUZ37" s="116"/>
      <c r="EVA37" s="116"/>
      <c r="EVB37" s="116"/>
      <c r="EVC37" s="116"/>
      <c r="EVD37" s="116"/>
      <c r="EVE37" s="116"/>
      <c r="EVF37" s="116"/>
      <c r="EVG37" s="116"/>
      <c r="EVH37" s="116"/>
      <c r="EVI37" s="116"/>
      <c r="EVJ37" s="116"/>
      <c r="EVK37" s="116"/>
      <c r="EVL37" s="116"/>
      <c r="EVM37" s="116"/>
      <c r="EVN37" s="116"/>
      <c r="EVO37" s="116"/>
      <c r="EVP37" s="116"/>
      <c r="EVQ37" s="116"/>
      <c r="EVR37" s="116"/>
      <c r="EVS37" s="116"/>
      <c r="EVT37" s="116"/>
      <c r="EVU37" s="116"/>
      <c r="EVV37" s="116"/>
      <c r="EVW37" s="116"/>
      <c r="EVX37" s="116"/>
      <c r="EVY37" s="116"/>
      <c r="EVZ37" s="116"/>
      <c r="EWA37" s="116"/>
      <c r="EWB37" s="116"/>
      <c r="EWC37" s="116"/>
      <c r="EWD37" s="116"/>
      <c r="EWE37" s="116"/>
      <c r="EWF37" s="116"/>
      <c r="EWG37" s="116"/>
      <c r="EWH37" s="116"/>
      <c r="EWI37" s="116"/>
      <c r="EWJ37" s="116"/>
      <c r="EWK37" s="116"/>
      <c r="EWL37" s="116"/>
      <c r="EWM37" s="116"/>
      <c r="EWN37" s="116"/>
      <c r="EWO37" s="116"/>
      <c r="EWP37" s="116"/>
      <c r="EWQ37" s="116"/>
      <c r="EWR37" s="116"/>
      <c r="EWS37" s="116"/>
      <c r="EWT37" s="116"/>
      <c r="EWU37" s="116"/>
      <c r="EWV37" s="116"/>
      <c r="EWW37" s="116"/>
      <c r="EWX37" s="116"/>
      <c r="EWY37" s="116"/>
      <c r="EWZ37" s="116"/>
      <c r="EXA37" s="116"/>
      <c r="EXB37" s="116"/>
      <c r="EXC37" s="116"/>
      <c r="EXD37" s="116"/>
      <c r="EXE37" s="116"/>
      <c r="EXF37" s="116"/>
      <c r="EXG37" s="116"/>
      <c r="EXH37" s="116"/>
      <c r="EXI37" s="116"/>
      <c r="EXJ37" s="116"/>
      <c r="EXK37" s="116"/>
      <c r="EXL37" s="116"/>
      <c r="EXM37" s="116"/>
      <c r="EXN37" s="116"/>
      <c r="EXO37" s="116"/>
      <c r="EXP37" s="116"/>
      <c r="EXQ37" s="116"/>
      <c r="EXR37" s="116"/>
      <c r="EXS37" s="116"/>
      <c r="EXT37" s="116"/>
      <c r="EXU37" s="116"/>
      <c r="EXV37" s="116"/>
      <c r="EXW37" s="116"/>
      <c r="EXX37" s="116"/>
      <c r="EXY37" s="116"/>
      <c r="EXZ37" s="116"/>
      <c r="EYA37" s="116"/>
      <c r="EYB37" s="116"/>
      <c r="EYC37" s="116"/>
      <c r="EYD37" s="116"/>
      <c r="EYE37" s="116"/>
      <c r="EYF37" s="116"/>
      <c r="EYG37" s="116"/>
      <c r="EYH37" s="116"/>
      <c r="EYI37" s="116"/>
      <c r="EYJ37" s="116"/>
      <c r="EYK37" s="116"/>
      <c r="EYL37" s="116"/>
      <c r="EYM37" s="116"/>
      <c r="EYN37" s="116"/>
      <c r="EYO37" s="116"/>
      <c r="EYP37" s="116"/>
      <c r="EYQ37" s="116"/>
      <c r="EYR37" s="116"/>
      <c r="EYS37" s="116"/>
      <c r="EYT37" s="116"/>
      <c r="EYU37" s="116"/>
      <c r="EYV37" s="116"/>
      <c r="EYW37" s="116"/>
      <c r="EYX37" s="116"/>
      <c r="EYY37" s="116"/>
      <c r="EYZ37" s="116"/>
      <c r="EZA37" s="116"/>
      <c r="EZB37" s="116"/>
      <c r="EZC37" s="116"/>
      <c r="EZD37" s="116"/>
      <c r="EZE37" s="116"/>
      <c r="EZF37" s="116"/>
      <c r="EZG37" s="116"/>
      <c r="EZH37" s="116"/>
      <c r="EZI37" s="116"/>
      <c r="EZJ37" s="116"/>
      <c r="EZK37" s="116"/>
      <c r="EZL37" s="116"/>
      <c r="EZM37" s="116"/>
      <c r="EZN37" s="116"/>
      <c r="EZO37" s="116"/>
      <c r="EZP37" s="116"/>
      <c r="EZQ37" s="116"/>
      <c r="EZR37" s="116"/>
      <c r="EZS37" s="116"/>
      <c r="EZT37" s="116"/>
      <c r="EZU37" s="116"/>
      <c r="EZV37" s="116"/>
      <c r="EZW37" s="116"/>
      <c r="EZX37" s="116"/>
      <c r="EZY37" s="116"/>
      <c r="EZZ37" s="116"/>
      <c r="FAA37" s="116"/>
      <c r="FAB37" s="116"/>
      <c r="FAC37" s="116"/>
      <c r="FAD37" s="116"/>
      <c r="FAE37" s="116"/>
      <c r="FAF37" s="116"/>
      <c r="FAG37" s="116"/>
      <c r="FAH37" s="116"/>
      <c r="FAI37" s="116"/>
      <c r="FAJ37" s="116"/>
      <c r="FAK37" s="116"/>
      <c r="FAL37" s="116"/>
      <c r="FAM37" s="116"/>
      <c r="FAN37" s="116"/>
      <c r="FAO37" s="116"/>
      <c r="FAP37" s="116"/>
      <c r="FAQ37" s="116"/>
      <c r="FAR37" s="116"/>
      <c r="FAS37" s="116"/>
      <c r="FAT37" s="116"/>
      <c r="FAU37" s="116"/>
      <c r="FAV37" s="116"/>
      <c r="FAW37" s="116"/>
      <c r="FAX37" s="116"/>
      <c r="FAY37" s="116"/>
      <c r="FAZ37" s="116"/>
      <c r="FBA37" s="116"/>
      <c r="FBB37" s="116"/>
      <c r="FBC37" s="116"/>
      <c r="FBD37" s="116"/>
      <c r="FBE37" s="116"/>
      <c r="FBF37" s="116"/>
      <c r="FBG37" s="116"/>
      <c r="FBH37" s="116"/>
      <c r="FBI37" s="116"/>
      <c r="FBJ37" s="116"/>
      <c r="FBK37" s="116"/>
      <c r="FBL37" s="116"/>
      <c r="FBM37" s="116"/>
      <c r="FBN37" s="116"/>
      <c r="FBO37" s="116"/>
      <c r="FBP37" s="116"/>
      <c r="FBQ37" s="116"/>
      <c r="FBR37" s="116"/>
      <c r="FBS37" s="116"/>
      <c r="FBT37" s="116"/>
      <c r="FBU37" s="116"/>
      <c r="FBV37" s="116"/>
      <c r="FBW37" s="116"/>
      <c r="FBX37" s="116"/>
      <c r="FBY37" s="116"/>
      <c r="FBZ37" s="116"/>
      <c r="FCA37" s="116"/>
      <c r="FCB37" s="116"/>
      <c r="FCC37" s="116"/>
      <c r="FCD37" s="116"/>
      <c r="FCE37" s="116"/>
      <c r="FCF37" s="116"/>
      <c r="FCG37" s="116"/>
      <c r="FCH37" s="116"/>
      <c r="FCI37" s="116"/>
      <c r="FCJ37" s="116"/>
      <c r="FCK37" s="116"/>
      <c r="FCL37" s="116"/>
      <c r="FCM37" s="116"/>
      <c r="FCN37" s="116"/>
      <c r="FCO37" s="116"/>
      <c r="FCP37" s="116"/>
      <c r="FCQ37" s="116"/>
      <c r="FCR37" s="116"/>
      <c r="FCS37" s="116"/>
      <c r="FCT37" s="116"/>
      <c r="FCU37" s="116"/>
      <c r="FCV37" s="116"/>
      <c r="FCW37" s="116"/>
      <c r="FCX37" s="116"/>
      <c r="FCY37" s="116"/>
      <c r="FCZ37" s="116"/>
      <c r="FDA37" s="116"/>
      <c r="FDB37" s="116"/>
      <c r="FDC37" s="116"/>
      <c r="FDD37" s="116"/>
      <c r="FDE37" s="116"/>
      <c r="FDF37" s="116"/>
      <c r="FDG37" s="116"/>
      <c r="FDH37" s="116"/>
      <c r="FDI37" s="116"/>
      <c r="FDJ37" s="116"/>
      <c r="FDK37" s="116"/>
      <c r="FDL37" s="116"/>
      <c r="FDM37" s="116"/>
      <c r="FDN37" s="116"/>
      <c r="FDO37" s="116"/>
      <c r="FDP37" s="116"/>
      <c r="FDQ37" s="116"/>
      <c r="FDR37" s="116"/>
      <c r="FDS37" s="116"/>
      <c r="FDT37" s="116"/>
      <c r="FDU37" s="116"/>
      <c r="FDV37" s="116"/>
      <c r="FDW37" s="116"/>
      <c r="FDX37" s="116"/>
      <c r="FDY37" s="116"/>
      <c r="FDZ37" s="116"/>
      <c r="FEA37" s="116"/>
      <c r="FEB37" s="116"/>
      <c r="FEC37" s="116"/>
      <c r="FED37" s="116"/>
      <c r="FEE37" s="116"/>
      <c r="FEF37" s="116"/>
      <c r="FEG37" s="116"/>
      <c r="FEH37" s="116"/>
      <c r="FEI37" s="116"/>
      <c r="FEJ37" s="116"/>
      <c r="FEK37" s="116"/>
      <c r="FEL37" s="116"/>
      <c r="FEM37" s="116"/>
      <c r="FEN37" s="116"/>
      <c r="FEO37" s="116"/>
      <c r="FEP37" s="116"/>
      <c r="FEQ37" s="116"/>
      <c r="FER37" s="116"/>
      <c r="FES37" s="116"/>
      <c r="FET37" s="116"/>
      <c r="FEU37" s="116"/>
      <c r="FEV37" s="116"/>
      <c r="FEW37" s="116"/>
      <c r="FEX37" s="116"/>
      <c r="FEY37" s="116"/>
      <c r="FEZ37" s="116"/>
      <c r="FFA37" s="116"/>
      <c r="FFB37" s="116"/>
      <c r="FFC37" s="116"/>
      <c r="FFD37" s="116"/>
      <c r="FFE37" s="116"/>
      <c r="FFF37" s="116"/>
      <c r="FFG37" s="116"/>
      <c r="FFH37" s="116"/>
      <c r="FFI37" s="116"/>
      <c r="FFJ37" s="116"/>
      <c r="FFK37" s="116"/>
      <c r="FFL37" s="116"/>
      <c r="FFM37" s="116"/>
      <c r="FFN37" s="116"/>
      <c r="FFO37" s="116"/>
      <c r="FFP37" s="116"/>
      <c r="FFQ37" s="116"/>
      <c r="FFR37" s="116"/>
      <c r="FFS37" s="116"/>
      <c r="FFT37" s="116"/>
      <c r="FFU37" s="116"/>
      <c r="FFV37" s="116"/>
      <c r="FFW37" s="116"/>
      <c r="FFX37" s="116"/>
      <c r="FFY37" s="116"/>
      <c r="FFZ37" s="116"/>
      <c r="FGA37" s="116"/>
      <c r="FGB37" s="116"/>
      <c r="FGC37" s="116"/>
      <c r="FGD37" s="116"/>
      <c r="FGE37" s="116"/>
      <c r="FGF37" s="116"/>
      <c r="FGG37" s="116"/>
      <c r="FGH37" s="116"/>
      <c r="FGI37" s="116"/>
      <c r="FGJ37" s="116"/>
      <c r="FGK37" s="116"/>
      <c r="FGL37" s="116"/>
      <c r="FGM37" s="116"/>
      <c r="FGN37" s="116"/>
      <c r="FGO37" s="116"/>
      <c r="FGP37" s="116"/>
      <c r="FGQ37" s="116"/>
      <c r="FGR37" s="116"/>
      <c r="FGS37" s="116"/>
      <c r="FGT37" s="116"/>
      <c r="FGU37" s="116"/>
      <c r="FGV37" s="116"/>
      <c r="FGW37" s="116"/>
      <c r="FGX37" s="116"/>
      <c r="FGY37" s="116"/>
      <c r="FGZ37" s="116"/>
      <c r="FHA37" s="116"/>
      <c r="FHB37" s="116"/>
      <c r="FHC37" s="116"/>
      <c r="FHD37" s="116"/>
      <c r="FHE37" s="116"/>
      <c r="FHF37" s="116"/>
      <c r="FHG37" s="116"/>
      <c r="FHH37" s="116"/>
      <c r="FHI37" s="116"/>
      <c r="FHJ37" s="116"/>
      <c r="FHK37" s="116"/>
      <c r="FHL37" s="116"/>
      <c r="FHM37" s="116"/>
      <c r="FHN37" s="116"/>
      <c r="FHO37" s="116"/>
      <c r="FHP37" s="116"/>
      <c r="FHQ37" s="116"/>
      <c r="FHR37" s="116"/>
      <c r="FHS37" s="116"/>
      <c r="FHT37" s="116"/>
      <c r="FHU37" s="116"/>
      <c r="FHV37" s="116"/>
      <c r="FHW37" s="116"/>
      <c r="FHX37" s="116"/>
      <c r="FHY37" s="116"/>
      <c r="FHZ37" s="116"/>
      <c r="FIA37" s="116"/>
      <c r="FIB37" s="116"/>
      <c r="FIC37" s="116"/>
      <c r="FID37" s="116"/>
      <c r="FIE37" s="116"/>
      <c r="FIF37" s="116"/>
      <c r="FIG37" s="116"/>
      <c r="FIH37" s="116"/>
      <c r="FII37" s="116"/>
      <c r="FIJ37" s="116"/>
      <c r="FIK37" s="116"/>
      <c r="FIL37" s="116"/>
      <c r="FIM37" s="116"/>
      <c r="FIN37" s="116"/>
      <c r="FIO37" s="116"/>
      <c r="FIP37" s="116"/>
      <c r="FIQ37" s="116"/>
      <c r="FIR37" s="116"/>
      <c r="FIS37" s="116"/>
      <c r="FIT37" s="116"/>
      <c r="FIU37" s="116"/>
      <c r="FIV37" s="116"/>
      <c r="FIW37" s="116"/>
      <c r="FIX37" s="116"/>
      <c r="FIY37" s="116"/>
      <c r="FIZ37" s="116"/>
      <c r="FJA37" s="116"/>
      <c r="FJB37" s="116"/>
      <c r="FJC37" s="116"/>
      <c r="FJD37" s="116"/>
      <c r="FJE37" s="116"/>
      <c r="FJF37" s="116"/>
      <c r="FJG37" s="116"/>
      <c r="FJH37" s="116"/>
      <c r="FJI37" s="116"/>
      <c r="FJJ37" s="116"/>
      <c r="FJK37" s="116"/>
      <c r="FJL37" s="116"/>
      <c r="FJM37" s="116"/>
      <c r="FJN37" s="116"/>
      <c r="FJO37" s="116"/>
      <c r="FJP37" s="116"/>
      <c r="FJQ37" s="116"/>
      <c r="FJR37" s="116"/>
      <c r="FJS37" s="116"/>
      <c r="FJT37" s="116"/>
      <c r="FJU37" s="116"/>
      <c r="FJV37" s="116"/>
      <c r="FJW37" s="116"/>
      <c r="FJX37" s="116"/>
      <c r="FJY37" s="116"/>
      <c r="FJZ37" s="116"/>
      <c r="FKA37" s="116"/>
      <c r="FKB37" s="116"/>
      <c r="FKC37" s="116"/>
      <c r="FKD37" s="116"/>
      <c r="FKE37" s="116"/>
      <c r="FKF37" s="116"/>
      <c r="FKG37" s="116"/>
      <c r="FKH37" s="116"/>
      <c r="FKI37" s="116"/>
      <c r="FKJ37" s="116"/>
      <c r="FKK37" s="116"/>
      <c r="FKL37" s="116"/>
      <c r="FKM37" s="116"/>
      <c r="FKN37" s="116"/>
      <c r="FKO37" s="116"/>
      <c r="FKP37" s="116"/>
      <c r="FKQ37" s="116"/>
      <c r="FKR37" s="116"/>
      <c r="FKS37" s="116"/>
      <c r="FKT37" s="116"/>
      <c r="FKU37" s="116"/>
      <c r="FKV37" s="116"/>
      <c r="FKW37" s="116"/>
      <c r="FKX37" s="116"/>
      <c r="FKY37" s="116"/>
      <c r="FKZ37" s="116"/>
      <c r="FLA37" s="116"/>
      <c r="FLB37" s="116"/>
      <c r="FLC37" s="116"/>
      <c r="FLD37" s="116"/>
      <c r="FLE37" s="116"/>
      <c r="FLF37" s="116"/>
      <c r="FLG37" s="116"/>
      <c r="FLH37" s="116"/>
      <c r="FLI37" s="116"/>
      <c r="FLJ37" s="116"/>
      <c r="FLK37" s="116"/>
      <c r="FLL37" s="116"/>
      <c r="FLM37" s="116"/>
      <c r="FLN37" s="116"/>
      <c r="FLO37" s="116"/>
      <c r="FLP37" s="116"/>
      <c r="FLQ37" s="116"/>
      <c r="FLR37" s="116"/>
      <c r="FLS37" s="116"/>
      <c r="FLT37" s="116"/>
      <c r="FLU37" s="116"/>
      <c r="FLV37" s="116"/>
      <c r="FLW37" s="116"/>
      <c r="FLX37" s="116"/>
      <c r="FLY37" s="116"/>
      <c r="FLZ37" s="116"/>
      <c r="FMA37" s="116"/>
      <c r="FMB37" s="116"/>
      <c r="FMC37" s="116"/>
      <c r="FMD37" s="116"/>
      <c r="FME37" s="116"/>
      <c r="FMF37" s="116"/>
      <c r="FMG37" s="116"/>
      <c r="FMH37" s="116"/>
      <c r="FMI37" s="116"/>
      <c r="FMJ37" s="116"/>
      <c r="FMK37" s="116"/>
      <c r="FML37" s="116"/>
      <c r="FMM37" s="116"/>
      <c r="FMN37" s="116"/>
      <c r="FMO37" s="116"/>
      <c r="FMP37" s="116"/>
      <c r="FMQ37" s="116"/>
      <c r="FMR37" s="116"/>
      <c r="FMS37" s="116"/>
      <c r="FMT37" s="116"/>
      <c r="FMU37" s="116"/>
      <c r="FMV37" s="116"/>
      <c r="FMW37" s="116"/>
      <c r="FMX37" s="116"/>
      <c r="FMY37" s="116"/>
      <c r="FMZ37" s="116"/>
      <c r="FNA37" s="116"/>
      <c r="FNB37" s="116"/>
      <c r="FNC37" s="116"/>
      <c r="FND37" s="116"/>
      <c r="FNE37" s="116"/>
      <c r="FNF37" s="116"/>
      <c r="FNG37" s="116"/>
      <c r="FNH37" s="116"/>
      <c r="FNI37" s="116"/>
      <c r="FNJ37" s="116"/>
      <c r="FNK37" s="116"/>
      <c r="FNL37" s="116"/>
      <c r="FNM37" s="116"/>
      <c r="FNN37" s="116"/>
      <c r="FNO37" s="116"/>
      <c r="FNP37" s="116"/>
      <c r="FNQ37" s="116"/>
      <c r="FNR37" s="116"/>
      <c r="FNS37" s="116"/>
      <c r="FNT37" s="116"/>
      <c r="FNU37" s="116"/>
      <c r="FNV37" s="116"/>
      <c r="FNW37" s="116"/>
      <c r="FNX37" s="116"/>
      <c r="FNY37" s="116"/>
      <c r="FNZ37" s="116"/>
      <c r="FOA37" s="116"/>
      <c r="FOB37" s="116"/>
      <c r="FOC37" s="116"/>
      <c r="FOD37" s="116"/>
      <c r="FOE37" s="116"/>
      <c r="FOF37" s="116"/>
      <c r="FOG37" s="116"/>
      <c r="FOH37" s="116"/>
      <c r="FOI37" s="116"/>
      <c r="FOJ37" s="116"/>
      <c r="FOK37" s="116"/>
      <c r="FOL37" s="116"/>
      <c r="FOM37" s="116"/>
      <c r="FON37" s="116"/>
      <c r="FOO37" s="116"/>
      <c r="FOP37" s="116"/>
      <c r="FOQ37" s="116"/>
      <c r="FOR37" s="116"/>
      <c r="FOS37" s="116"/>
      <c r="FOT37" s="116"/>
      <c r="FOU37" s="116"/>
      <c r="FOV37" s="116"/>
      <c r="FOW37" s="116"/>
      <c r="FOX37" s="116"/>
      <c r="FOY37" s="116"/>
      <c r="FOZ37" s="116"/>
      <c r="FPA37" s="116"/>
      <c r="FPB37" s="116"/>
      <c r="FPC37" s="116"/>
      <c r="FPD37" s="116"/>
      <c r="FPE37" s="116"/>
      <c r="FPF37" s="116"/>
      <c r="FPG37" s="116"/>
      <c r="FPH37" s="116"/>
      <c r="FPI37" s="116"/>
      <c r="FPJ37" s="116"/>
      <c r="FPK37" s="116"/>
      <c r="FPL37" s="116"/>
      <c r="FPM37" s="116"/>
      <c r="FPN37" s="116"/>
      <c r="FPO37" s="116"/>
      <c r="FPP37" s="116"/>
      <c r="FPQ37" s="116"/>
      <c r="FPR37" s="116"/>
      <c r="FPS37" s="116"/>
      <c r="FPT37" s="116"/>
      <c r="FPU37" s="116"/>
      <c r="FPV37" s="116"/>
      <c r="FPW37" s="116"/>
      <c r="FPX37" s="116"/>
      <c r="FPY37" s="116"/>
      <c r="FPZ37" s="116"/>
      <c r="FQA37" s="116"/>
      <c r="FQB37" s="116"/>
      <c r="FQC37" s="116"/>
      <c r="FQD37" s="116"/>
      <c r="FQE37" s="116"/>
      <c r="FQF37" s="116"/>
      <c r="FQG37" s="116"/>
      <c r="FQH37" s="116"/>
      <c r="FQI37" s="116"/>
      <c r="FQJ37" s="116"/>
      <c r="FQK37" s="116"/>
      <c r="FQL37" s="116"/>
      <c r="FQM37" s="116"/>
      <c r="FQN37" s="116"/>
      <c r="FQO37" s="116"/>
      <c r="FQP37" s="116"/>
      <c r="FQQ37" s="116"/>
      <c r="FQR37" s="116"/>
      <c r="FQS37" s="116"/>
      <c r="FQT37" s="116"/>
      <c r="FQU37" s="116"/>
      <c r="FQV37" s="116"/>
      <c r="FQW37" s="116"/>
      <c r="FQX37" s="116"/>
      <c r="FQY37" s="116"/>
      <c r="FQZ37" s="116"/>
      <c r="FRA37" s="116"/>
      <c r="FRB37" s="116"/>
      <c r="FRC37" s="116"/>
      <c r="FRD37" s="116"/>
      <c r="FRE37" s="116"/>
      <c r="FRF37" s="116"/>
      <c r="FRG37" s="116"/>
      <c r="FRH37" s="116"/>
      <c r="FRI37" s="116"/>
      <c r="FRJ37" s="116"/>
      <c r="FRK37" s="116"/>
      <c r="FRL37" s="116"/>
      <c r="FRM37" s="116"/>
      <c r="FRN37" s="116"/>
      <c r="FRO37" s="116"/>
      <c r="FRP37" s="116"/>
      <c r="FRQ37" s="116"/>
      <c r="FRR37" s="116"/>
      <c r="FRS37" s="116"/>
      <c r="FRT37" s="116"/>
      <c r="FRU37" s="116"/>
      <c r="FRV37" s="116"/>
      <c r="FRW37" s="116"/>
      <c r="FRX37" s="116"/>
      <c r="FRY37" s="116"/>
      <c r="FRZ37" s="116"/>
      <c r="FSA37" s="116"/>
      <c r="FSB37" s="116"/>
      <c r="FSC37" s="116"/>
      <c r="FSD37" s="116"/>
      <c r="FSE37" s="116"/>
      <c r="FSF37" s="116"/>
      <c r="FSG37" s="116"/>
      <c r="FSH37" s="116"/>
      <c r="FSI37" s="116"/>
      <c r="FSJ37" s="116"/>
      <c r="FSK37" s="116"/>
      <c r="FSL37" s="116"/>
      <c r="FSM37" s="116"/>
      <c r="FSN37" s="116"/>
      <c r="FSO37" s="116"/>
      <c r="FSP37" s="116"/>
      <c r="FSQ37" s="116"/>
      <c r="FSR37" s="116"/>
      <c r="FSS37" s="116"/>
      <c r="FST37" s="116"/>
      <c r="FSU37" s="116"/>
      <c r="FSV37" s="116"/>
      <c r="FSW37" s="116"/>
      <c r="FSX37" s="116"/>
      <c r="FSY37" s="116"/>
      <c r="FSZ37" s="116"/>
      <c r="FTA37" s="116"/>
      <c r="FTB37" s="116"/>
      <c r="FTC37" s="116"/>
      <c r="FTD37" s="116"/>
      <c r="FTE37" s="116"/>
      <c r="FTF37" s="116"/>
      <c r="FTG37" s="116"/>
      <c r="FTH37" s="116"/>
      <c r="FTI37" s="116"/>
      <c r="FTJ37" s="116"/>
      <c r="FTK37" s="116"/>
      <c r="FTL37" s="116"/>
      <c r="FTM37" s="116"/>
      <c r="FTN37" s="116"/>
      <c r="FTO37" s="116"/>
      <c r="FTP37" s="116"/>
      <c r="FTQ37" s="116"/>
      <c r="FTR37" s="116"/>
      <c r="FTS37" s="116"/>
      <c r="FTT37" s="116"/>
      <c r="FTU37" s="116"/>
      <c r="FTV37" s="116"/>
      <c r="FTW37" s="116"/>
      <c r="FTX37" s="116"/>
      <c r="FTY37" s="116"/>
      <c r="FTZ37" s="116"/>
      <c r="FUA37" s="116"/>
      <c r="FUB37" s="116"/>
      <c r="FUC37" s="116"/>
      <c r="FUD37" s="116"/>
      <c r="FUE37" s="116"/>
      <c r="FUF37" s="116"/>
      <c r="FUG37" s="116"/>
      <c r="FUH37" s="116"/>
      <c r="FUI37" s="116"/>
      <c r="FUJ37" s="116"/>
      <c r="FUK37" s="116"/>
      <c r="FUL37" s="116"/>
      <c r="FUM37" s="116"/>
      <c r="FUN37" s="116"/>
      <c r="FUO37" s="116"/>
      <c r="FUP37" s="116"/>
      <c r="FUQ37" s="116"/>
      <c r="FUR37" s="116"/>
      <c r="FUS37" s="116"/>
      <c r="FUT37" s="116"/>
      <c r="FUU37" s="116"/>
      <c r="FUV37" s="116"/>
      <c r="FUW37" s="116"/>
      <c r="FUX37" s="116"/>
      <c r="FUY37" s="116"/>
      <c r="FUZ37" s="116"/>
      <c r="FVA37" s="116"/>
      <c r="FVB37" s="116"/>
      <c r="FVC37" s="116"/>
      <c r="FVD37" s="116"/>
      <c r="FVE37" s="116"/>
      <c r="FVF37" s="116"/>
      <c r="FVG37" s="116"/>
      <c r="FVH37" s="116"/>
      <c r="FVI37" s="116"/>
      <c r="FVJ37" s="116"/>
      <c r="FVK37" s="116"/>
      <c r="FVL37" s="116"/>
      <c r="FVM37" s="116"/>
      <c r="FVN37" s="116"/>
      <c r="FVO37" s="116"/>
      <c r="FVP37" s="116"/>
      <c r="FVQ37" s="116"/>
      <c r="FVR37" s="116"/>
      <c r="FVS37" s="116"/>
      <c r="FVT37" s="116"/>
      <c r="FVU37" s="116"/>
      <c r="FVV37" s="116"/>
      <c r="FVW37" s="116"/>
      <c r="FVX37" s="116"/>
      <c r="FVY37" s="116"/>
      <c r="FVZ37" s="116"/>
      <c r="FWA37" s="116"/>
      <c r="FWB37" s="116"/>
      <c r="FWC37" s="116"/>
      <c r="FWD37" s="116"/>
      <c r="FWE37" s="116"/>
      <c r="FWF37" s="116"/>
      <c r="FWG37" s="116"/>
      <c r="FWH37" s="116"/>
      <c r="FWI37" s="116"/>
      <c r="FWJ37" s="116"/>
      <c r="FWK37" s="116"/>
      <c r="FWL37" s="116"/>
      <c r="FWM37" s="116"/>
      <c r="FWN37" s="116"/>
      <c r="FWO37" s="116"/>
      <c r="FWP37" s="116"/>
      <c r="FWQ37" s="116"/>
      <c r="FWR37" s="116"/>
      <c r="FWS37" s="116"/>
      <c r="FWT37" s="116"/>
      <c r="FWU37" s="116"/>
      <c r="FWV37" s="116"/>
      <c r="FWW37" s="116"/>
      <c r="FWX37" s="116"/>
      <c r="FWY37" s="116"/>
      <c r="FWZ37" s="116"/>
      <c r="FXA37" s="116"/>
      <c r="FXB37" s="116"/>
      <c r="FXC37" s="116"/>
      <c r="FXD37" s="116"/>
      <c r="FXE37" s="116"/>
      <c r="FXF37" s="116"/>
      <c r="FXG37" s="116"/>
      <c r="FXH37" s="116"/>
      <c r="FXI37" s="116"/>
      <c r="FXJ37" s="116"/>
      <c r="FXK37" s="116"/>
      <c r="FXL37" s="116"/>
      <c r="FXM37" s="116"/>
      <c r="FXN37" s="116"/>
      <c r="FXO37" s="116"/>
      <c r="FXP37" s="116"/>
      <c r="FXQ37" s="116"/>
      <c r="FXR37" s="116"/>
      <c r="FXS37" s="116"/>
      <c r="FXT37" s="116"/>
      <c r="FXU37" s="116"/>
      <c r="FXV37" s="116"/>
      <c r="FXW37" s="116"/>
      <c r="FXX37" s="116"/>
      <c r="FXY37" s="116"/>
      <c r="FXZ37" s="116"/>
      <c r="FYA37" s="116"/>
      <c r="FYB37" s="116"/>
      <c r="FYC37" s="116"/>
      <c r="FYD37" s="116"/>
      <c r="FYE37" s="116"/>
      <c r="FYF37" s="116"/>
      <c r="FYG37" s="116"/>
      <c r="FYH37" s="116"/>
      <c r="FYI37" s="116"/>
      <c r="FYJ37" s="116"/>
      <c r="FYK37" s="116"/>
      <c r="FYL37" s="116"/>
      <c r="FYM37" s="116"/>
      <c r="FYN37" s="116"/>
      <c r="FYO37" s="116"/>
      <c r="FYP37" s="116"/>
      <c r="FYQ37" s="116"/>
      <c r="FYR37" s="116"/>
      <c r="FYS37" s="116"/>
      <c r="FYT37" s="116"/>
      <c r="FYU37" s="116"/>
      <c r="FYV37" s="116"/>
      <c r="FYW37" s="116"/>
      <c r="FYX37" s="116"/>
      <c r="FYY37" s="116"/>
      <c r="FYZ37" s="116"/>
      <c r="FZA37" s="116"/>
      <c r="FZB37" s="116"/>
      <c r="FZC37" s="116"/>
      <c r="FZD37" s="116"/>
      <c r="FZE37" s="116"/>
      <c r="FZF37" s="116"/>
      <c r="FZG37" s="116"/>
      <c r="FZH37" s="116"/>
      <c r="FZI37" s="116"/>
      <c r="FZJ37" s="116"/>
      <c r="FZK37" s="116"/>
      <c r="FZL37" s="116"/>
      <c r="FZM37" s="116"/>
      <c r="FZN37" s="116"/>
      <c r="FZO37" s="116"/>
      <c r="FZP37" s="116"/>
      <c r="FZQ37" s="116"/>
      <c r="FZR37" s="116"/>
      <c r="FZS37" s="116"/>
      <c r="FZT37" s="116"/>
      <c r="FZU37" s="116"/>
      <c r="FZV37" s="116"/>
      <c r="FZW37" s="116"/>
      <c r="FZX37" s="116"/>
      <c r="FZY37" s="116"/>
      <c r="FZZ37" s="116"/>
      <c r="GAA37" s="116"/>
      <c r="GAB37" s="116"/>
      <c r="GAC37" s="116"/>
      <c r="GAD37" s="116"/>
      <c r="GAE37" s="116"/>
      <c r="GAF37" s="116"/>
      <c r="GAG37" s="116"/>
      <c r="GAH37" s="116"/>
      <c r="GAI37" s="116"/>
      <c r="GAJ37" s="116"/>
      <c r="GAK37" s="116"/>
      <c r="GAL37" s="116"/>
      <c r="GAM37" s="116"/>
      <c r="GAN37" s="116"/>
      <c r="GAO37" s="116"/>
      <c r="GAP37" s="116"/>
      <c r="GAQ37" s="116"/>
      <c r="GAR37" s="116"/>
      <c r="GAS37" s="116"/>
      <c r="GAT37" s="116"/>
      <c r="GAU37" s="116"/>
      <c r="GAV37" s="116"/>
      <c r="GAW37" s="116"/>
      <c r="GAX37" s="116"/>
      <c r="GAY37" s="116"/>
      <c r="GAZ37" s="116"/>
      <c r="GBA37" s="116"/>
      <c r="GBB37" s="116"/>
      <c r="GBC37" s="116"/>
      <c r="GBD37" s="116"/>
      <c r="GBE37" s="116"/>
      <c r="GBF37" s="116"/>
      <c r="GBG37" s="116"/>
      <c r="GBH37" s="116"/>
      <c r="GBI37" s="116"/>
      <c r="GBJ37" s="116"/>
      <c r="GBK37" s="116"/>
      <c r="GBL37" s="116"/>
      <c r="GBM37" s="116"/>
      <c r="GBN37" s="116"/>
      <c r="GBO37" s="116"/>
      <c r="GBP37" s="116"/>
      <c r="GBQ37" s="116"/>
      <c r="GBR37" s="116"/>
      <c r="GBS37" s="116"/>
      <c r="GBT37" s="116"/>
      <c r="GBU37" s="116"/>
      <c r="GBV37" s="116"/>
      <c r="GBW37" s="116"/>
      <c r="GBX37" s="116"/>
      <c r="GBY37" s="116"/>
      <c r="GBZ37" s="116"/>
      <c r="GCA37" s="116"/>
      <c r="GCB37" s="116"/>
      <c r="GCC37" s="116"/>
      <c r="GCD37" s="116"/>
      <c r="GCE37" s="116"/>
      <c r="GCF37" s="116"/>
      <c r="GCG37" s="116"/>
      <c r="GCH37" s="116"/>
      <c r="GCI37" s="116"/>
      <c r="GCJ37" s="116"/>
      <c r="GCK37" s="116"/>
      <c r="GCL37" s="116"/>
      <c r="GCM37" s="116"/>
      <c r="GCN37" s="116"/>
      <c r="GCO37" s="116"/>
      <c r="GCP37" s="116"/>
      <c r="GCQ37" s="116"/>
      <c r="GCR37" s="116"/>
      <c r="GCS37" s="116"/>
      <c r="GCT37" s="116"/>
      <c r="GCU37" s="116"/>
      <c r="GCV37" s="116"/>
      <c r="GCW37" s="116"/>
      <c r="GCX37" s="116"/>
      <c r="GCY37" s="116"/>
      <c r="GCZ37" s="116"/>
      <c r="GDA37" s="116"/>
      <c r="GDB37" s="116"/>
      <c r="GDC37" s="116"/>
      <c r="GDD37" s="116"/>
      <c r="GDE37" s="116"/>
      <c r="GDF37" s="116"/>
      <c r="GDG37" s="116"/>
      <c r="GDH37" s="116"/>
      <c r="GDI37" s="116"/>
      <c r="GDJ37" s="116"/>
      <c r="GDK37" s="116"/>
      <c r="GDL37" s="116"/>
      <c r="GDM37" s="116"/>
      <c r="GDN37" s="116"/>
      <c r="GDO37" s="116"/>
      <c r="GDP37" s="116"/>
      <c r="GDQ37" s="116"/>
      <c r="GDR37" s="116"/>
      <c r="GDS37" s="116"/>
      <c r="GDT37" s="116"/>
      <c r="GDU37" s="116"/>
      <c r="GDV37" s="116"/>
      <c r="GDW37" s="116"/>
      <c r="GDX37" s="116"/>
      <c r="GDY37" s="116"/>
      <c r="GDZ37" s="116"/>
      <c r="GEA37" s="116"/>
      <c r="GEB37" s="116"/>
      <c r="GEC37" s="116"/>
      <c r="GED37" s="116"/>
      <c r="GEE37" s="116"/>
      <c r="GEF37" s="116"/>
      <c r="GEG37" s="116"/>
      <c r="GEH37" s="116"/>
      <c r="GEI37" s="116"/>
      <c r="GEJ37" s="116"/>
      <c r="GEK37" s="116"/>
      <c r="GEL37" s="116"/>
      <c r="GEM37" s="116"/>
      <c r="GEN37" s="116"/>
      <c r="GEO37" s="116"/>
      <c r="GEP37" s="116"/>
      <c r="GEQ37" s="116"/>
      <c r="GER37" s="116"/>
      <c r="GES37" s="116"/>
      <c r="GET37" s="116"/>
      <c r="GEU37" s="116"/>
      <c r="GEV37" s="116"/>
      <c r="GEW37" s="116"/>
      <c r="GEX37" s="116"/>
      <c r="GEY37" s="116"/>
      <c r="GEZ37" s="116"/>
      <c r="GFA37" s="116"/>
      <c r="GFB37" s="116"/>
      <c r="GFC37" s="116"/>
      <c r="GFD37" s="116"/>
      <c r="GFE37" s="116"/>
      <c r="GFF37" s="116"/>
      <c r="GFG37" s="116"/>
      <c r="GFH37" s="116"/>
      <c r="GFI37" s="116"/>
      <c r="GFJ37" s="116"/>
      <c r="GFK37" s="116"/>
      <c r="GFL37" s="116"/>
      <c r="GFM37" s="116"/>
      <c r="GFN37" s="116"/>
      <c r="GFO37" s="116"/>
      <c r="GFP37" s="116"/>
      <c r="GFQ37" s="116"/>
      <c r="GFR37" s="116"/>
      <c r="GFS37" s="116"/>
      <c r="GFT37" s="116"/>
      <c r="GFU37" s="116"/>
      <c r="GFV37" s="116"/>
      <c r="GFW37" s="116"/>
      <c r="GFX37" s="116"/>
      <c r="GFY37" s="116"/>
      <c r="GFZ37" s="116"/>
      <c r="GGA37" s="116"/>
      <c r="GGB37" s="116"/>
      <c r="GGC37" s="116"/>
      <c r="GGD37" s="116"/>
      <c r="GGE37" s="116"/>
      <c r="GGF37" s="116"/>
      <c r="GGG37" s="116"/>
      <c r="GGH37" s="116"/>
      <c r="GGI37" s="116"/>
      <c r="GGJ37" s="116"/>
      <c r="GGK37" s="116"/>
      <c r="GGL37" s="116"/>
      <c r="GGM37" s="116"/>
      <c r="GGN37" s="116"/>
      <c r="GGO37" s="116"/>
      <c r="GGP37" s="116"/>
      <c r="GGQ37" s="116"/>
      <c r="GGR37" s="116"/>
      <c r="GGS37" s="116"/>
      <c r="GGT37" s="116"/>
      <c r="GGU37" s="116"/>
      <c r="GGV37" s="116"/>
      <c r="GGW37" s="116"/>
      <c r="GGX37" s="116"/>
      <c r="GGY37" s="116"/>
      <c r="GGZ37" s="116"/>
      <c r="GHA37" s="116"/>
      <c r="GHB37" s="116"/>
      <c r="GHC37" s="116"/>
      <c r="GHD37" s="116"/>
      <c r="GHE37" s="116"/>
      <c r="GHF37" s="116"/>
      <c r="GHG37" s="116"/>
      <c r="GHH37" s="116"/>
      <c r="GHI37" s="116"/>
      <c r="GHJ37" s="116"/>
      <c r="GHK37" s="116"/>
      <c r="GHL37" s="116"/>
      <c r="GHM37" s="116"/>
      <c r="GHN37" s="116"/>
      <c r="GHO37" s="116"/>
      <c r="GHP37" s="116"/>
      <c r="GHQ37" s="116"/>
      <c r="GHR37" s="116"/>
      <c r="GHS37" s="116"/>
      <c r="GHT37" s="116"/>
      <c r="GHU37" s="116"/>
      <c r="GHV37" s="116"/>
      <c r="GHW37" s="116"/>
      <c r="GHX37" s="116"/>
      <c r="GHY37" s="116"/>
      <c r="GHZ37" s="116"/>
      <c r="GIA37" s="116"/>
      <c r="GIB37" s="116"/>
      <c r="GIC37" s="116"/>
      <c r="GID37" s="116"/>
      <c r="GIE37" s="116"/>
      <c r="GIF37" s="116"/>
      <c r="GIG37" s="116"/>
      <c r="GIH37" s="116"/>
      <c r="GII37" s="116"/>
      <c r="GIJ37" s="116"/>
      <c r="GIK37" s="116"/>
      <c r="GIL37" s="116"/>
      <c r="GIM37" s="116"/>
      <c r="GIN37" s="116"/>
      <c r="GIO37" s="116"/>
      <c r="GIP37" s="116"/>
      <c r="GIQ37" s="116"/>
      <c r="GIR37" s="116"/>
      <c r="GIS37" s="116"/>
      <c r="GIT37" s="116"/>
      <c r="GIU37" s="116"/>
      <c r="GIV37" s="116"/>
      <c r="GIW37" s="116"/>
      <c r="GIX37" s="116"/>
      <c r="GIY37" s="116"/>
      <c r="GIZ37" s="116"/>
      <c r="GJA37" s="116"/>
      <c r="GJB37" s="116"/>
      <c r="GJC37" s="116"/>
      <c r="GJD37" s="116"/>
      <c r="GJE37" s="116"/>
      <c r="GJF37" s="116"/>
      <c r="GJG37" s="116"/>
      <c r="GJH37" s="116"/>
      <c r="GJI37" s="116"/>
      <c r="GJJ37" s="116"/>
      <c r="GJK37" s="116"/>
      <c r="GJL37" s="116"/>
      <c r="GJM37" s="116"/>
      <c r="GJN37" s="116"/>
      <c r="GJO37" s="116"/>
      <c r="GJP37" s="116"/>
      <c r="GJQ37" s="116"/>
      <c r="GJR37" s="116"/>
      <c r="GJS37" s="116"/>
      <c r="GJT37" s="116"/>
      <c r="GJU37" s="116"/>
      <c r="GJV37" s="116"/>
      <c r="GJW37" s="116"/>
      <c r="GJX37" s="116"/>
      <c r="GJY37" s="116"/>
      <c r="GJZ37" s="116"/>
      <c r="GKA37" s="116"/>
      <c r="GKB37" s="116"/>
      <c r="GKC37" s="116"/>
      <c r="GKD37" s="116"/>
      <c r="GKE37" s="116"/>
      <c r="GKF37" s="116"/>
      <c r="GKG37" s="116"/>
      <c r="GKH37" s="116"/>
      <c r="GKI37" s="116"/>
      <c r="GKJ37" s="116"/>
      <c r="GKK37" s="116"/>
      <c r="GKL37" s="116"/>
      <c r="GKM37" s="116"/>
      <c r="GKN37" s="116"/>
      <c r="GKO37" s="116"/>
      <c r="GKP37" s="116"/>
      <c r="GKQ37" s="116"/>
      <c r="GKR37" s="116"/>
      <c r="GKS37" s="116"/>
      <c r="GKT37" s="116"/>
      <c r="GKU37" s="116"/>
      <c r="GKV37" s="116"/>
      <c r="GKW37" s="116"/>
      <c r="GKX37" s="116"/>
      <c r="GKY37" s="116"/>
      <c r="GKZ37" s="116"/>
      <c r="GLA37" s="116"/>
      <c r="GLB37" s="116"/>
      <c r="GLC37" s="116"/>
      <c r="GLD37" s="116"/>
      <c r="GLE37" s="116"/>
      <c r="GLF37" s="116"/>
      <c r="GLG37" s="116"/>
      <c r="GLH37" s="116"/>
      <c r="GLI37" s="116"/>
      <c r="GLJ37" s="116"/>
      <c r="GLK37" s="116"/>
      <c r="GLL37" s="116"/>
      <c r="GLM37" s="116"/>
      <c r="GLN37" s="116"/>
      <c r="GLO37" s="116"/>
      <c r="GLP37" s="116"/>
      <c r="GLQ37" s="116"/>
      <c r="GLR37" s="116"/>
      <c r="GLS37" s="116"/>
      <c r="GLT37" s="116"/>
      <c r="GLU37" s="116"/>
      <c r="GLV37" s="116"/>
      <c r="GLW37" s="116"/>
      <c r="GLX37" s="116"/>
      <c r="GLY37" s="116"/>
      <c r="GLZ37" s="116"/>
      <c r="GMA37" s="116"/>
      <c r="GMB37" s="116"/>
      <c r="GMC37" s="116"/>
      <c r="GMD37" s="116"/>
      <c r="GME37" s="116"/>
      <c r="GMF37" s="116"/>
      <c r="GMG37" s="116"/>
      <c r="GMH37" s="116"/>
      <c r="GMI37" s="116"/>
      <c r="GMJ37" s="116"/>
      <c r="GMK37" s="116"/>
      <c r="GML37" s="116"/>
      <c r="GMM37" s="116"/>
      <c r="GMN37" s="116"/>
      <c r="GMO37" s="116"/>
      <c r="GMP37" s="116"/>
      <c r="GMQ37" s="116"/>
      <c r="GMR37" s="116"/>
      <c r="GMS37" s="116"/>
      <c r="GMT37" s="116"/>
      <c r="GMU37" s="116"/>
      <c r="GMV37" s="116"/>
      <c r="GMW37" s="116"/>
      <c r="GMX37" s="116"/>
      <c r="GMY37" s="116"/>
      <c r="GMZ37" s="116"/>
      <c r="GNA37" s="116"/>
      <c r="GNB37" s="116"/>
      <c r="GNC37" s="116"/>
      <c r="GND37" s="116"/>
      <c r="GNE37" s="116"/>
      <c r="GNF37" s="116"/>
      <c r="GNG37" s="116"/>
      <c r="GNH37" s="116"/>
      <c r="GNI37" s="116"/>
      <c r="GNJ37" s="116"/>
      <c r="GNK37" s="116"/>
      <c r="GNL37" s="116"/>
      <c r="GNM37" s="116"/>
      <c r="GNN37" s="116"/>
      <c r="GNO37" s="116"/>
      <c r="GNP37" s="116"/>
      <c r="GNQ37" s="116"/>
      <c r="GNR37" s="116"/>
      <c r="GNS37" s="116"/>
      <c r="GNT37" s="116"/>
      <c r="GNU37" s="116"/>
      <c r="GNV37" s="116"/>
      <c r="GNW37" s="116"/>
      <c r="GNX37" s="116"/>
      <c r="GNY37" s="116"/>
      <c r="GNZ37" s="116"/>
      <c r="GOA37" s="116"/>
      <c r="GOB37" s="116"/>
      <c r="GOC37" s="116"/>
      <c r="GOD37" s="116"/>
      <c r="GOE37" s="116"/>
      <c r="GOF37" s="116"/>
      <c r="GOG37" s="116"/>
      <c r="GOH37" s="116"/>
      <c r="GOI37" s="116"/>
      <c r="GOJ37" s="116"/>
      <c r="GOK37" s="116"/>
      <c r="GOL37" s="116"/>
      <c r="GOM37" s="116"/>
      <c r="GON37" s="116"/>
      <c r="GOO37" s="116"/>
      <c r="GOP37" s="116"/>
      <c r="GOQ37" s="116"/>
      <c r="GOR37" s="116"/>
      <c r="GOS37" s="116"/>
      <c r="GOT37" s="116"/>
      <c r="GOU37" s="116"/>
      <c r="GOV37" s="116"/>
      <c r="GOW37" s="116"/>
      <c r="GOX37" s="116"/>
      <c r="GOY37" s="116"/>
      <c r="GOZ37" s="116"/>
      <c r="GPA37" s="116"/>
      <c r="GPB37" s="116"/>
      <c r="GPC37" s="116"/>
      <c r="GPD37" s="116"/>
      <c r="GPE37" s="116"/>
      <c r="GPF37" s="116"/>
      <c r="GPG37" s="116"/>
      <c r="GPH37" s="116"/>
      <c r="GPI37" s="116"/>
      <c r="GPJ37" s="116"/>
      <c r="GPK37" s="116"/>
      <c r="GPL37" s="116"/>
      <c r="GPM37" s="116"/>
      <c r="GPN37" s="116"/>
      <c r="GPO37" s="116"/>
      <c r="GPP37" s="116"/>
      <c r="GPQ37" s="116"/>
      <c r="GPR37" s="116"/>
      <c r="GPS37" s="116"/>
      <c r="GPT37" s="116"/>
      <c r="GPU37" s="116"/>
      <c r="GPV37" s="116"/>
      <c r="GPW37" s="116"/>
      <c r="GPX37" s="116"/>
      <c r="GPY37" s="116"/>
      <c r="GPZ37" s="116"/>
      <c r="GQA37" s="116"/>
      <c r="GQB37" s="116"/>
      <c r="GQC37" s="116"/>
      <c r="GQD37" s="116"/>
      <c r="GQE37" s="116"/>
      <c r="GQF37" s="116"/>
      <c r="GQG37" s="116"/>
      <c r="GQH37" s="116"/>
      <c r="GQI37" s="116"/>
      <c r="GQJ37" s="116"/>
      <c r="GQK37" s="116"/>
      <c r="GQL37" s="116"/>
      <c r="GQM37" s="116"/>
      <c r="GQN37" s="116"/>
      <c r="GQO37" s="116"/>
      <c r="GQP37" s="116"/>
      <c r="GQQ37" s="116"/>
      <c r="GQR37" s="116"/>
      <c r="GQS37" s="116"/>
      <c r="GQT37" s="116"/>
      <c r="GQU37" s="116"/>
      <c r="GQV37" s="116"/>
      <c r="GQW37" s="116"/>
      <c r="GQX37" s="116"/>
      <c r="GQY37" s="116"/>
      <c r="GQZ37" s="116"/>
      <c r="GRA37" s="116"/>
      <c r="GRB37" s="116"/>
      <c r="GRC37" s="116"/>
      <c r="GRD37" s="116"/>
      <c r="GRE37" s="116"/>
      <c r="GRF37" s="116"/>
      <c r="GRG37" s="116"/>
      <c r="GRH37" s="116"/>
      <c r="GRI37" s="116"/>
      <c r="GRJ37" s="116"/>
      <c r="GRK37" s="116"/>
      <c r="GRL37" s="116"/>
      <c r="GRM37" s="116"/>
      <c r="GRN37" s="116"/>
      <c r="GRO37" s="116"/>
      <c r="GRP37" s="116"/>
      <c r="GRQ37" s="116"/>
      <c r="GRR37" s="116"/>
      <c r="GRS37" s="116"/>
      <c r="GRT37" s="116"/>
      <c r="GRU37" s="116"/>
      <c r="GRV37" s="116"/>
      <c r="GRW37" s="116"/>
      <c r="GRX37" s="116"/>
      <c r="GRY37" s="116"/>
      <c r="GRZ37" s="116"/>
      <c r="GSA37" s="116"/>
      <c r="GSB37" s="116"/>
      <c r="GSC37" s="116"/>
      <c r="GSD37" s="116"/>
      <c r="GSE37" s="116"/>
      <c r="GSF37" s="116"/>
      <c r="GSG37" s="116"/>
      <c r="GSH37" s="116"/>
      <c r="GSI37" s="116"/>
      <c r="GSJ37" s="116"/>
      <c r="GSK37" s="116"/>
      <c r="GSL37" s="116"/>
      <c r="GSM37" s="116"/>
      <c r="GSN37" s="116"/>
      <c r="GSO37" s="116"/>
      <c r="GSP37" s="116"/>
      <c r="GSQ37" s="116"/>
      <c r="GSR37" s="116"/>
      <c r="GSS37" s="116"/>
      <c r="GST37" s="116"/>
      <c r="GSU37" s="116"/>
      <c r="GSV37" s="116"/>
      <c r="GSW37" s="116"/>
      <c r="GSX37" s="116"/>
      <c r="GSY37" s="116"/>
      <c r="GSZ37" s="116"/>
      <c r="GTA37" s="116"/>
      <c r="GTB37" s="116"/>
      <c r="GTC37" s="116"/>
      <c r="GTD37" s="116"/>
      <c r="GTE37" s="116"/>
      <c r="GTF37" s="116"/>
      <c r="GTG37" s="116"/>
      <c r="GTH37" s="116"/>
      <c r="GTI37" s="116"/>
      <c r="GTJ37" s="116"/>
      <c r="GTK37" s="116"/>
      <c r="GTL37" s="116"/>
      <c r="GTM37" s="116"/>
      <c r="GTN37" s="116"/>
      <c r="GTO37" s="116"/>
      <c r="GTP37" s="116"/>
      <c r="GTQ37" s="116"/>
      <c r="GTR37" s="116"/>
      <c r="GTS37" s="116"/>
      <c r="GTT37" s="116"/>
      <c r="GTU37" s="116"/>
      <c r="GTV37" s="116"/>
      <c r="GTW37" s="116"/>
      <c r="GTX37" s="116"/>
      <c r="GTY37" s="116"/>
      <c r="GTZ37" s="116"/>
      <c r="GUA37" s="116"/>
      <c r="GUB37" s="116"/>
      <c r="GUC37" s="116"/>
      <c r="GUD37" s="116"/>
      <c r="GUE37" s="116"/>
      <c r="GUF37" s="116"/>
      <c r="GUG37" s="116"/>
      <c r="GUH37" s="116"/>
      <c r="GUI37" s="116"/>
      <c r="GUJ37" s="116"/>
      <c r="GUK37" s="116"/>
      <c r="GUL37" s="116"/>
      <c r="GUM37" s="116"/>
      <c r="GUN37" s="116"/>
      <c r="GUO37" s="116"/>
      <c r="GUP37" s="116"/>
      <c r="GUQ37" s="116"/>
      <c r="GUR37" s="116"/>
      <c r="GUS37" s="116"/>
      <c r="GUT37" s="116"/>
      <c r="GUU37" s="116"/>
      <c r="GUV37" s="116"/>
      <c r="GUW37" s="116"/>
      <c r="GUX37" s="116"/>
      <c r="GUY37" s="116"/>
      <c r="GUZ37" s="116"/>
      <c r="GVA37" s="116"/>
      <c r="GVB37" s="116"/>
      <c r="GVC37" s="116"/>
      <c r="GVD37" s="116"/>
      <c r="GVE37" s="116"/>
      <c r="GVF37" s="116"/>
      <c r="GVG37" s="116"/>
      <c r="GVH37" s="116"/>
      <c r="GVI37" s="116"/>
      <c r="GVJ37" s="116"/>
      <c r="GVK37" s="116"/>
      <c r="GVL37" s="116"/>
      <c r="GVM37" s="116"/>
      <c r="GVN37" s="116"/>
      <c r="GVO37" s="116"/>
      <c r="GVP37" s="116"/>
      <c r="GVQ37" s="116"/>
      <c r="GVR37" s="116"/>
      <c r="GVS37" s="116"/>
      <c r="GVT37" s="116"/>
      <c r="GVU37" s="116"/>
      <c r="GVV37" s="116"/>
      <c r="GVW37" s="116"/>
      <c r="GVX37" s="116"/>
      <c r="GVY37" s="116"/>
      <c r="GVZ37" s="116"/>
      <c r="GWA37" s="116"/>
      <c r="GWB37" s="116"/>
      <c r="GWC37" s="116"/>
      <c r="GWD37" s="116"/>
      <c r="GWE37" s="116"/>
      <c r="GWF37" s="116"/>
      <c r="GWG37" s="116"/>
      <c r="GWH37" s="116"/>
      <c r="GWI37" s="116"/>
      <c r="GWJ37" s="116"/>
      <c r="GWK37" s="116"/>
      <c r="GWL37" s="116"/>
      <c r="GWM37" s="116"/>
      <c r="GWN37" s="116"/>
      <c r="GWO37" s="116"/>
      <c r="GWP37" s="116"/>
      <c r="GWQ37" s="116"/>
      <c r="GWR37" s="116"/>
      <c r="GWS37" s="116"/>
      <c r="GWT37" s="116"/>
      <c r="GWU37" s="116"/>
      <c r="GWV37" s="116"/>
      <c r="GWW37" s="116"/>
      <c r="GWX37" s="116"/>
      <c r="GWY37" s="116"/>
      <c r="GWZ37" s="116"/>
      <c r="GXA37" s="116"/>
      <c r="GXB37" s="116"/>
      <c r="GXC37" s="116"/>
      <c r="GXD37" s="116"/>
      <c r="GXE37" s="116"/>
      <c r="GXF37" s="116"/>
      <c r="GXG37" s="116"/>
      <c r="GXH37" s="116"/>
      <c r="GXI37" s="116"/>
      <c r="GXJ37" s="116"/>
      <c r="GXK37" s="116"/>
      <c r="GXL37" s="116"/>
      <c r="GXM37" s="116"/>
      <c r="GXN37" s="116"/>
      <c r="GXO37" s="116"/>
      <c r="GXP37" s="116"/>
      <c r="GXQ37" s="116"/>
      <c r="GXR37" s="116"/>
      <c r="GXS37" s="116"/>
      <c r="GXT37" s="116"/>
      <c r="GXU37" s="116"/>
      <c r="GXV37" s="116"/>
      <c r="GXW37" s="116"/>
      <c r="GXX37" s="116"/>
      <c r="GXY37" s="116"/>
      <c r="GXZ37" s="116"/>
      <c r="GYA37" s="116"/>
      <c r="GYB37" s="116"/>
      <c r="GYC37" s="116"/>
      <c r="GYD37" s="116"/>
      <c r="GYE37" s="116"/>
      <c r="GYF37" s="116"/>
      <c r="GYG37" s="116"/>
      <c r="GYH37" s="116"/>
      <c r="GYI37" s="116"/>
      <c r="GYJ37" s="116"/>
      <c r="GYK37" s="116"/>
      <c r="GYL37" s="116"/>
      <c r="GYM37" s="116"/>
      <c r="GYN37" s="116"/>
      <c r="GYO37" s="116"/>
      <c r="GYP37" s="116"/>
      <c r="GYQ37" s="116"/>
      <c r="GYR37" s="116"/>
      <c r="GYS37" s="116"/>
      <c r="GYT37" s="116"/>
      <c r="GYU37" s="116"/>
      <c r="GYV37" s="116"/>
      <c r="GYW37" s="116"/>
      <c r="GYX37" s="116"/>
      <c r="GYY37" s="116"/>
      <c r="GYZ37" s="116"/>
      <c r="GZA37" s="116"/>
      <c r="GZB37" s="116"/>
      <c r="GZC37" s="116"/>
      <c r="GZD37" s="116"/>
      <c r="GZE37" s="116"/>
      <c r="GZF37" s="116"/>
      <c r="GZG37" s="116"/>
      <c r="GZH37" s="116"/>
      <c r="GZI37" s="116"/>
      <c r="GZJ37" s="116"/>
      <c r="GZK37" s="116"/>
      <c r="GZL37" s="116"/>
      <c r="GZM37" s="116"/>
      <c r="GZN37" s="116"/>
      <c r="GZO37" s="116"/>
      <c r="GZP37" s="116"/>
      <c r="GZQ37" s="116"/>
      <c r="GZR37" s="116"/>
      <c r="GZS37" s="116"/>
      <c r="GZT37" s="116"/>
      <c r="GZU37" s="116"/>
      <c r="GZV37" s="116"/>
      <c r="GZW37" s="116"/>
      <c r="GZX37" s="116"/>
      <c r="GZY37" s="116"/>
      <c r="GZZ37" s="116"/>
      <c r="HAA37" s="116"/>
      <c r="HAB37" s="116"/>
      <c r="HAC37" s="116"/>
      <c r="HAD37" s="116"/>
      <c r="HAE37" s="116"/>
      <c r="HAF37" s="116"/>
      <c r="HAG37" s="116"/>
      <c r="HAH37" s="116"/>
      <c r="HAI37" s="116"/>
      <c r="HAJ37" s="116"/>
      <c r="HAK37" s="116"/>
      <c r="HAL37" s="116"/>
      <c r="HAM37" s="116"/>
      <c r="HAN37" s="116"/>
      <c r="HAO37" s="116"/>
      <c r="HAP37" s="116"/>
      <c r="HAQ37" s="116"/>
      <c r="HAR37" s="116"/>
      <c r="HAS37" s="116"/>
      <c r="HAT37" s="116"/>
      <c r="HAU37" s="116"/>
      <c r="HAV37" s="116"/>
      <c r="HAW37" s="116"/>
      <c r="HAX37" s="116"/>
      <c r="HAY37" s="116"/>
      <c r="HAZ37" s="116"/>
      <c r="HBA37" s="116"/>
      <c r="HBB37" s="116"/>
      <c r="HBC37" s="116"/>
      <c r="HBD37" s="116"/>
      <c r="HBE37" s="116"/>
      <c r="HBF37" s="116"/>
      <c r="HBG37" s="116"/>
      <c r="HBH37" s="116"/>
      <c r="HBI37" s="116"/>
      <c r="HBJ37" s="116"/>
      <c r="HBK37" s="116"/>
      <c r="HBL37" s="116"/>
      <c r="HBM37" s="116"/>
      <c r="HBN37" s="116"/>
      <c r="HBO37" s="116"/>
      <c r="HBP37" s="116"/>
      <c r="HBQ37" s="116"/>
      <c r="HBR37" s="116"/>
      <c r="HBS37" s="116"/>
      <c r="HBT37" s="116"/>
      <c r="HBU37" s="116"/>
      <c r="HBV37" s="116"/>
      <c r="HBW37" s="116"/>
      <c r="HBX37" s="116"/>
      <c r="HBY37" s="116"/>
      <c r="HBZ37" s="116"/>
      <c r="HCA37" s="116"/>
      <c r="HCB37" s="116"/>
      <c r="HCC37" s="116"/>
      <c r="HCD37" s="116"/>
      <c r="HCE37" s="116"/>
      <c r="HCF37" s="116"/>
      <c r="HCG37" s="116"/>
      <c r="HCH37" s="116"/>
      <c r="HCI37" s="116"/>
      <c r="HCJ37" s="116"/>
      <c r="HCK37" s="116"/>
      <c r="HCL37" s="116"/>
      <c r="HCM37" s="116"/>
      <c r="HCN37" s="116"/>
      <c r="HCO37" s="116"/>
      <c r="HCP37" s="116"/>
      <c r="HCQ37" s="116"/>
      <c r="HCR37" s="116"/>
      <c r="HCS37" s="116"/>
      <c r="HCT37" s="116"/>
      <c r="HCU37" s="116"/>
      <c r="HCV37" s="116"/>
      <c r="HCW37" s="116"/>
      <c r="HCX37" s="116"/>
      <c r="HCY37" s="116"/>
      <c r="HCZ37" s="116"/>
      <c r="HDA37" s="116"/>
      <c r="HDB37" s="116"/>
      <c r="HDC37" s="116"/>
      <c r="HDD37" s="116"/>
      <c r="HDE37" s="116"/>
      <c r="HDF37" s="116"/>
      <c r="HDG37" s="116"/>
      <c r="HDH37" s="116"/>
      <c r="HDI37" s="116"/>
      <c r="HDJ37" s="116"/>
      <c r="HDK37" s="116"/>
      <c r="HDL37" s="116"/>
      <c r="HDM37" s="116"/>
      <c r="HDN37" s="116"/>
      <c r="HDO37" s="116"/>
      <c r="HDP37" s="116"/>
      <c r="HDQ37" s="116"/>
      <c r="HDR37" s="116"/>
      <c r="HDS37" s="116"/>
      <c r="HDT37" s="116"/>
      <c r="HDU37" s="116"/>
      <c r="HDV37" s="116"/>
      <c r="HDW37" s="116"/>
      <c r="HDX37" s="116"/>
      <c r="HDY37" s="116"/>
      <c r="HDZ37" s="116"/>
      <c r="HEA37" s="116"/>
      <c r="HEB37" s="116"/>
      <c r="HEC37" s="116"/>
      <c r="HED37" s="116"/>
      <c r="HEE37" s="116"/>
      <c r="HEF37" s="116"/>
      <c r="HEG37" s="116"/>
      <c r="HEH37" s="116"/>
      <c r="HEI37" s="116"/>
      <c r="HEJ37" s="116"/>
      <c r="HEK37" s="116"/>
      <c r="HEL37" s="116"/>
      <c r="HEM37" s="116"/>
      <c r="HEN37" s="116"/>
      <c r="HEO37" s="116"/>
      <c r="HEP37" s="116"/>
      <c r="HEQ37" s="116"/>
      <c r="HER37" s="116"/>
      <c r="HES37" s="116"/>
      <c r="HET37" s="116"/>
      <c r="HEU37" s="116"/>
      <c r="HEV37" s="116"/>
      <c r="HEW37" s="116"/>
      <c r="HEX37" s="116"/>
      <c r="HEY37" s="116"/>
      <c r="HEZ37" s="116"/>
      <c r="HFA37" s="116"/>
      <c r="HFB37" s="116"/>
      <c r="HFC37" s="116"/>
      <c r="HFD37" s="116"/>
      <c r="HFE37" s="116"/>
      <c r="HFF37" s="116"/>
      <c r="HFG37" s="116"/>
      <c r="HFH37" s="116"/>
      <c r="HFI37" s="116"/>
      <c r="HFJ37" s="116"/>
      <c r="HFK37" s="116"/>
      <c r="HFL37" s="116"/>
      <c r="HFM37" s="116"/>
      <c r="HFN37" s="116"/>
      <c r="HFO37" s="116"/>
      <c r="HFP37" s="116"/>
      <c r="HFQ37" s="116"/>
      <c r="HFR37" s="116"/>
      <c r="HFS37" s="116"/>
      <c r="HFT37" s="116"/>
      <c r="HFU37" s="116"/>
      <c r="HFV37" s="116"/>
      <c r="HFW37" s="116"/>
      <c r="HFX37" s="116"/>
      <c r="HFY37" s="116"/>
      <c r="HFZ37" s="116"/>
      <c r="HGA37" s="116"/>
      <c r="HGB37" s="116"/>
      <c r="HGC37" s="116"/>
      <c r="HGD37" s="116"/>
      <c r="HGE37" s="116"/>
      <c r="HGF37" s="116"/>
      <c r="HGG37" s="116"/>
      <c r="HGH37" s="116"/>
      <c r="HGI37" s="116"/>
      <c r="HGJ37" s="116"/>
      <c r="HGK37" s="116"/>
      <c r="HGL37" s="116"/>
      <c r="HGM37" s="116"/>
      <c r="HGN37" s="116"/>
      <c r="HGO37" s="116"/>
      <c r="HGP37" s="116"/>
      <c r="HGQ37" s="116"/>
      <c r="HGR37" s="116"/>
      <c r="HGS37" s="116"/>
      <c r="HGT37" s="116"/>
      <c r="HGU37" s="116"/>
      <c r="HGV37" s="116"/>
      <c r="HGW37" s="116"/>
      <c r="HGX37" s="116"/>
      <c r="HGY37" s="116"/>
      <c r="HGZ37" s="116"/>
      <c r="HHA37" s="116"/>
      <c r="HHB37" s="116"/>
      <c r="HHC37" s="116"/>
      <c r="HHD37" s="116"/>
      <c r="HHE37" s="116"/>
      <c r="HHF37" s="116"/>
      <c r="HHG37" s="116"/>
      <c r="HHH37" s="116"/>
      <c r="HHI37" s="116"/>
      <c r="HHJ37" s="116"/>
      <c r="HHK37" s="116"/>
      <c r="HHL37" s="116"/>
      <c r="HHM37" s="116"/>
      <c r="HHN37" s="116"/>
      <c r="HHO37" s="116"/>
      <c r="HHP37" s="116"/>
      <c r="HHQ37" s="116"/>
      <c r="HHR37" s="116"/>
      <c r="HHS37" s="116"/>
      <c r="HHT37" s="116"/>
      <c r="HHU37" s="116"/>
      <c r="HHV37" s="116"/>
      <c r="HHW37" s="116"/>
      <c r="HHX37" s="116"/>
      <c r="HHY37" s="116"/>
      <c r="HHZ37" s="116"/>
      <c r="HIA37" s="116"/>
      <c r="HIB37" s="116"/>
      <c r="HIC37" s="116"/>
      <c r="HID37" s="116"/>
      <c r="HIE37" s="116"/>
      <c r="HIF37" s="116"/>
      <c r="HIG37" s="116"/>
      <c r="HIH37" s="116"/>
      <c r="HII37" s="116"/>
      <c r="HIJ37" s="116"/>
      <c r="HIK37" s="116"/>
      <c r="HIL37" s="116"/>
      <c r="HIM37" s="116"/>
      <c r="HIN37" s="116"/>
      <c r="HIO37" s="116"/>
      <c r="HIP37" s="116"/>
      <c r="HIQ37" s="116"/>
      <c r="HIR37" s="116"/>
      <c r="HIS37" s="116"/>
      <c r="HIT37" s="116"/>
      <c r="HIU37" s="116"/>
      <c r="HIV37" s="116"/>
      <c r="HIW37" s="116"/>
      <c r="HIX37" s="116"/>
      <c r="HIY37" s="116"/>
      <c r="HIZ37" s="116"/>
      <c r="HJA37" s="116"/>
      <c r="HJB37" s="116"/>
      <c r="HJC37" s="116"/>
      <c r="HJD37" s="116"/>
      <c r="HJE37" s="116"/>
      <c r="HJF37" s="116"/>
      <c r="HJG37" s="116"/>
      <c r="HJH37" s="116"/>
      <c r="HJI37" s="116"/>
      <c r="HJJ37" s="116"/>
      <c r="HJK37" s="116"/>
      <c r="HJL37" s="116"/>
      <c r="HJM37" s="116"/>
      <c r="HJN37" s="116"/>
      <c r="HJO37" s="116"/>
      <c r="HJP37" s="116"/>
      <c r="HJQ37" s="116"/>
      <c r="HJR37" s="116"/>
      <c r="HJS37" s="116"/>
      <c r="HJT37" s="116"/>
      <c r="HJU37" s="116"/>
      <c r="HJV37" s="116"/>
      <c r="HJW37" s="116"/>
      <c r="HJX37" s="116"/>
      <c r="HJY37" s="116"/>
      <c r="HJZ37" s="116"/>
      <c r="HKA37" s="116"/>
      <c r="HKB37" s="116"/>
      <c r="HKC37" s="116"/>
      <c r="HKD37" s="116"/>
      <c r="HKE37" s="116"/>
      <c r="HKF37" s="116"/>
      <c r="HKG37" s="116"/>
      <c r="HKH37" s="116"/>
      <c r="HKI37" s="116"/>
      <c r="HKJ37" s="116"/>
      <c r="HKK37" s="116"/>
      <c r="HKL37" s="116"/>
      <c r="HKM37" s="116"/>
      <c r="HKN37" s="116"/>
      <c r="HKO37" s="116"/>
      <c r="HKP37" s="116"/>
      <c r="HKQ37" s="116"/>
      <c r="HKR37" s="116"/>
      <c r="HKS37" s="116"/>
      <c r="HKT37" s="116"/>
      <c r="HKU37" s="116"/>
      <c r="HKV37" s="116"/>
      <c r="HKW37" s="116"/>
      <c r="HKX37" s="116"/>
      <c r="HKY37" s="116"/>
      <c r="HKZ37" s="116"/>
      <c r="HLA37" s="116"/>
      <c r="HLB37" s="116"/>
      <c r="HLC37" s="116"/>
      <c r="HLD37" s="116"/>
      <c r="HLE37" s="116"/>
      <c r="HLF37" s="116"/>
      <c r="HLG37" s="116"/>
      <c r="HLH37" s="116"/>
      <c r="HLI37" s="116"/>
      <c r="HLJ37" s="116"/>
      <c r="HLK37" s="116"/>
      <c r="HLL37" s="116"/>
      <c r="HLM37" s="116"/>
      <c r="HLN37" s="116"/>
      <c r="HLO37" s="116"/>
      <c r="HLP37" s="116"/>
      <c r="HLQ37" s="116"/>
      <c r="HLR37" s="116"/>
      <c r="HLS37" s="116"/>
      <c r="HLT37" s="116"/>
      <c r="HLU37" s="116"/>
      <c r="HLV37" s="116"/>
      <c r="HLW37" s="116"/>
      <c r="HLX37" s="116"/>
      <c r="HLY37" s="116"/>
      <c r="HLZ37" s="116"/>
      <c r="HMA37" s="116"/>
      <c r="HMB37" s="116"/>
      <c r="HMC37" s="116"/>
      <c r="HMD37" s="116"/>
      <c r="HME37" s="116"/>
      <c r="HMF37" s="116"/>
      <c r="HMG37" s="116"/>
      <c r="HMH37" s="116"/>
      <c r="HMI37" s="116"/>
      <c r="HMJ37" s="116"/>
      <c r="HMK37" s="116"/>
      <c r="HML37" s="116"/>
      <c r="HMM37" s="116"/>
      <c r="HMN37" s="116"/>
      <c r="HMO37" s="116"/>
      <c r="HMP37" s="116"/>
      <c r="HMQ37" s="116"/>
      <c r="HMR37" s="116"/>
      <c r="HMS37" s="116"/>
      <c r="HMT37" s="116"/>
      <c r="HMU37" s="116"/>
      <c r="HMV37" s="116"/>
      <c r="HMW37" s="116"/>
      <c r="HMX37" s="116"/>
      <c r="HMY37" s="116"/>
      <c r="HMZ37" s="116"/>
      <c r="HNA37" s="116"/>
      <c r="HNB37" s="116"/>
      <c r="HNC37" s="116"/>
      <c r="HND37" s="116"/>
      <c r="HNE37" s="116"/>
      <c r="HNF37" s="116"/>
      <c r="HNG37" s="116"/>
      <c r="HNH37" s="116"/>
      <c r="HNI37" s="116"/>
      <c r="HNJ37" s="116"/>
      <c r="HNK37" s="116"/>
      <c r="HNL37" s="116"/>
      <c r="HNM37" s="116"/>
      <c r="HNN37" s="116"/>
      <c r="HNO37" s="116"/>
      <c r="HNP37" s="116"/>
      <c r="HNQ37" s="116"/>
      <c r="HNR37" s="116"/>
      <c r="HNS37" s="116"/>
      <c r="HNT37" s="116"/>
      <c r="HNU37" s="116"/>
      <c r="HNV37" s="116"/>
      <c r="HNW37" s="116"/>
      <c r="HNX37" s="116"/>
      <c r="HNY37" s="116"/>
      <c r="HNZ37" s="116"/>
      <c r="HOA37" s="116"/>
      <c r="HOB37" s="116"/>
      <c r="HOC37" s="116"/>
      <c r="HOD37" s="116"/>
      <c r="HOE37" s="116"/>
      <c r="HOF37" s="116"/>
      <c r="HOG37" s="116"/>
      <c r="HOH37" s="116"/>
      <c r="HOI37" s="116"/>
      <c r="HOJ37" s="116"/>
      <c r="HOK37" s="116"/>
      <c r="HOL37" s="116"/>
      <c r="HOM37" s="116"/>
      <c r="HON37" s="116"/>
      <c r="HOO37" s="116"/>
      <c r="HOP37" s="116"/>
      <c r="HOQ37" s="116"/>
      <c r="HOR37" s="116"/>
      <c r="HOS37" s="116"/>
      <c r="HOT37" s="116"/>
      <c r="HOU37" s="116"/>
      <c r="HOV37" s="116"/>
      <c r="HOW37" s="116"/>
      <c r="HOX37" s="116"/>
      <c r="HOY37" s="116"/>
      <c r="HOZ37" s="116"/>
      <c r="HPA37" s="116"/>
      <c r="HPB37" s="116"/>
      <c r="HPC37" s="116"/>
      <c r="HPD37" s="116"/>
      <c r="HPE37" s="116"/>
      <c r="HPF37" s="116"/>
      <c r="HPG37" s="116"/>
      <c r="HPH37" s="116"/>
      <c r="HPI37" s="116"/>
      <c r="HPJ37" s="116"/>
      <c r="HPK37" s="116"/>
      <c r="HPL37" s="116"/>
      <c r="HPM37" s="116"/>
      <c r="HPN37" s="116"/>
      <c r="HPO37" s="116"/>
      <c r="HPP37" s="116"/>
      <c r="HPQ37" s="116"/>
      <c r="HPR37" s="116"/>
      <c r="HPS37" s="116"/>
      <c r="HPT37" s="116"/>
      <c r="HPU37" s="116"/>
      <c r="HPV37" s="116"/>
      <c r="HPW37" s="116"/>
      <c r="HPX37" s="116"/>
      <c r="HPY37" s="116"/>
      <c r="HPZ37" s="116"/>
      <c r="HQA37" s="116"/>
      <c r="HQB37" s="116"/>
      <c r="HQC37" s="116"/>
      <c r="HQD37" s="116"/>
      <c r="HQE37" s="116"/>
      <c r="HQF37" s="116"/>
      <c r="HQG37" s="116"/>
      <c r="HQH37" s="116"/>
      <c r="HQI37" s="116"/>
      <c r="HQJ37" s="116"/>
      <c r="HQK37" s="116"/>
      <c r="HQL37" s="116"/>
      <c r="HQM37" s="116"/>
      <c r="HQN37" s="116"/>
      <c r="HQO37" s="116"/>
      <c r="HQP37" s="116"/>
      <c r="HQQ37" s="116"/>
      <c r="HQR37" s="116"/>
      <c r="HQS37" s="116"/>
      <c r="HQT37" s="116"/>
      <c r="HQU37" s="116"/>
      <c r="HQV37" s="116"/>
      <c r="HQW37" s="116"/>
      <c r="HQX37" s="116"/>
      <c r="HQY37" s="116"/>
      <c r="HQZ37" s="116"/>
      <c r="HRA37" s="116"/>
      <c r="HRB37" s="116"/>
      <c r="HRC37" s="116"/>
      <c r="HRD37" s="116"/>
      <c r="HRE37" s="116"/>
      <c r="HRF37" s="116"/>
      <c r="HRG37" s="116"/>
      <c r="HRH37" s="116"/>
      <c r="HRI37" s="116"/>
      <c r="HRJ37" s="116"/>
      <c r="HRK37" s="116"/>
      <c r="HRL37" s="116"/>
      <c r="HRM37" s="116"/>
      <c r="HRN37" s="116"/>
      <c r="HRO37" s="116"/>
      <c r="HRP37" s="116"/>
      <c r="HRQ37" s="116"/>
      <c r="HRR37" s="116"/>
      <c r="HRS37" s="116"/>
      <c r="HRT37" s="116"/>
      <c r="HRU37" s="116"/>
      <c r="HRV37" s="116"/>
      <c r="HRW37" s="116"/>
      <c r="HRX37" s="116"/>
      <c r="HRY37" s="116"/>
      <c r="HRZ37" s="116"/>
      <c r="HSA37" s="116"/>
      <c r="HSB37" s="116"/>
      <c r="HSC37" s="116"/>
      <c r="HSD37" s="116"/>
      <c r="HSE37" s="116"/>
      <c r="HSF37" s="116"/>
      <c r="HSG37" s="116"/>
      <c r="HSH37" s="116"/>
      <c r="HSI37" s="116"/>
      <c r="HSJ37" s="116"/>
      <c r="HSK37" s="116"/>
      <c r="HSL37" s="116"/>
      <c r="HSM37" s="116"/>
      <c r="HSN37" s="116"/>
      <c r="HSO37" s="116"/>
      <c r="HSP37" s="116"/>
      <c r="HSQ37" s="116"/>
      <c r="HSR37" s="116"/>
      <c r="HSS37" s="116"/>
      <c r="HST37" s="116"/>
      <c r="HSU37" s="116"/>
      <c r="HSV37" s="116"/>
      <c r="HSW37" s="116"/>
      <c r="HSX37" s="116"/>
      <c r="HSY37" s="116"/>
      <c r="HSZ37" s="116"/>
      <c r="HTA37" s="116"/>
      <c r="HTB37" s="116"/>
      <c r="HTC37" s="116"/>
      <c r="HTD37" s="116"/>
      <c r="HTE37" s="116"/>
      <c r="HTF37" s="116"/>
      <c r="HTG37" s="116"/>
      <c r="HTH37" s="116"/>
      <c r="HTI37" s="116"/>
      <c r="HTJ37" s="116"/>
      <c r="HTK37" s="116"/>
      <c r="HTL37" s="116"/>
      <c r="HTM37" s="116"/>
      <c r="HTN37" s="116"/>
      <c r="HTO37" s="116"/>
      <c r="HTP37" s="116"/>
      <c r="HTQ37" s="116"/>
      <c r="HTR37" s="116"/>
      <c r="HTS37" s="116"/>
      <c r="HTT37" s="116"/>
      <c r="HTU37" s="116"/>
      <c r="HTV37" s="116"/>
      <c r="HTW37" s="116"/>
      <c r="HTX37" s="116"/>
      <c r="HTY37" s="116"/>
      <c r="HTZ37" s="116"/>
      <c r="HUA37" s="116"/>
      <c r="HUB37" s="116"/>
      <c r="HUC37" s="116"/>
      <c r="HUD37" s="116"/>
      <c r="HUE37" s="116"/>
      <c r="HUF37" s="116"/>
      <c r="HUG37" s="116"/>
      <c r="HUH37" s="116"/>
      <c r="HUI37" s="116"/>
      <c r="HUJ37" s="116"/>
      <c r="HUK37" s="116"/>
      <c r="HUL37" s="116"/>
      <c r="HUM37" s="116"/>
      <c r="HUN37" s="116"/>
      <c r="HUO37" s="116"/>
      <c r="HUP37" s="116"/>
      <c r="HUQ37" s="116"/>
      <c r="HUR37" s="116"/>
      <c r="HUS37" s="116"/>
      <c r="HUT37" s="116"/>
      <c r="HUU37" s="116"/>
      <c r="HUV37" s="116"/>
      <c r="HUW37" s="116"/>
      <c r="HUX37" s="116"/>
      <c r="HUY37" s="116"/>
      <c r="HUZ37" s="116"/>
      <c r="HVA37" s="116"/>
      <c r="HVB37" s="116"/>
      <c r="HVC37" s="116"/>
      <c r="HVD37" s="116"/>
      <c r="HVE37" s="116"/>
      <c r="HVF37" s="116"/>
      <c r="HVG37" s="116"/>
      <c r="HVH37" s="116"/>
      <c r="HVI37" s="116"/>
      <c r="HVJ37" s="116"/>
      <c r="HVK37" s="116"/>
      <c r="HVL37" s="116"/>
      <c r="HVM37" s="116"/>
      <c r="HVN37" s="116"/>
      <c r="HVO37" s="116"/>
      <c r="HVP37" s="116"/>
      <c r="HVQ37" s="116"/>
      <c r="HVR37" s="116"/>
      <c r="HVS37" s="116"/>
      <c r="HVT37" s="116"/>
      <c r="HVU37" s="116"/>
      <c r="HVV37" s="116"/>
      <c r="HVW37" s="116"/>
      <c r="HVX37" s="116"/>
      <c r="HVY37" s="116"/>
      <c r="HVZ37" s="116"/>
      <c r="HWA37" s="116"/>
      <c r="HWB37" s="116"/>
      <c r="HWC37" s="116"/>
      <c r="HWD37" s="116"/>
      <c r="HWE37" s="116"/>
      <c r="HWF37" s="116"/>
      <c r="HWG37" s="116"/>
      <c r="HWH37" s="116"/>
      <c r="HWI37" s="116"/>
      <c r="HWJ37" s="116"/>
      <c r="HWK37" s="116"/>
      <c r="HWL37" s="116"/>
      <c r="HWM37" s="116"/>
      <c r="HWN37" s="116"/>
      <c r="HWO37" s="116"/>
      <c r="HWP37" s="116"/>
      <c r="HWQ37" s="116"/>
      <c r="HWR37" s="116"/>
      <c r="HWS37" s="116"/>
      <c r="HWT37" s="116"/>
      <c r="HWU37" s="116"/>
      <c r="HWV37" s="116"/>
      <c r="HWW37" s="116"/>
      <c r="HWX37" s="116"/>
      <c r="HWY37" s="116"/>
      <c r="HWZ37" s="116"/>
      <c r="HXA37" s="116"/>
      <c r="HXB37" s="116"/>
      <c r="HXC37" s="116"/>
      <c r="HXD37" s="116"/>
      <c r="HXE37" s="116"/>
      <c r="HXF37" s="116"/>
      <c r="HXG37" s="116"/>
      <c r="HXH37" s="116"/>
      <c r="HXI37" s="116"/>
      <c r="HXJ37" s="116"/>
      <c r="HXK37" s="116"/>
      <c r="HXL37" s="116"/>
      <c r="HXM37" s="116"/>
      <c r="HXN37" s="116"/>
      <c r="HXO37" s="116"/>
      <c r="HXP37" s="116"/>
      <c r="HXQ37" s="116"/>
      <c r="HXR37" s="116"/>
      <c r="HXS37" s="116"/>
      <c r="HXT37" s="116"/>
      <c r="HXU37" s="116"/>
      <c r="HXV37" s="116"/>
      <c r="HXW37" s="116"/>
      <c r="HXX37" s="116"/>
      <c r="HXY37" s="116"/>
      <c r="HXZ37" s="116"/>
      <c r="HYA37" s="116"/>
      <c r="HYB37" s="116"/>
      <c r="HYC37" s="116"/>
      <c r="HYD37" s="116"/>
      <c r="HYE37" s="116"/>
      <c r="HYF37" s="116"/>
      <c r="HYG37" s="116"/>
      <c r="HYH37" s="116"/>
      <c r="HYI37" s="116"/>
      <c r="HYJ37" s="116"/>
      <c r="HYK37" s="116"/>
      <c r="HYL37" s="116"/>
      <c r="HYM37" s="116"/>
      <c r="HYN37" s="116"/>
      <c r="HYO37" s="116"/>
      <c r="HYP37" s="116"/>
      <c r="HYQ37" s="116"/>
      <c r="HYR37" s="116"/>
      <c r="HYS37" s="116"/>
      <c r="HYT37" s="116"/>
      <c r="HYU37" s="116"/>
      <c r="HYV37" s="116"/>
      <c r="HYW37" s="116"/>
      <c r="HYX37" s="116"/>
      <c r="HYY37" s="116"/>
      <c r="HYZ37" s="116"/>
      <c r="HZA37" s="116"/>
      <c r="HZB37" s="116"/>
      <c r="HZC37" s="116"/>
      <c r="HZD37" s="116"/>
      <c r="HZE37" s="116"/>
      <c r="HZF37" s="116"/>
      <c r="HZG37" s="116"/>
      <c r="HZH37" s="116"/>
      <c r="HZI37" s="116"/>
      <c r="HZJ37" s="116"/>
      <c r="HZK37" s="116"/>
      <c r="HZL37" s="116"/>
      <c r="HZM37" s="116"/>
      <c r="HZN37" s="116"/>
      <c r="HZO37" s="116"/>
      <c r="HZP37" s="116"/>
      <c r="HZQ37" s="116"/>
      <c r="HZR37" s="116"/>
      <c r="HZS37" s="116"/>
      <c r="HZT37" s="116"/>
      <c r="HZU37" s="116"/>
      <c r="HZV37" s="116"/>
      <c r="HZW37" s="116"/>
      <c r="HZX37" s="116"/>
      <c r="HZY37" s="116"/>
      <c r="HZZ37" s="116"/>
      <c r="IAA37" s="116"/>
      <c r="IAB37" s="116"/>
      <c r="IAC37" s="116"/>
      <c r="IAD37" s="116"/>
      <c r="IAE37" s="116"/>
      <c r="IAF37" s="116"/>
      <c r="IAG37" s="116"/>
      <c r="IAH37" s="116"/>
      <c r="IAI37" s="116"/>
      <c r="IAJ37" s="116"/>
      <c r="IAK37" s="116"/>
      <c r="IAL37" s="116"/>
      <c r="IAM37" s="116"/>
      <c r="IAN37" s="116"/>
      <c r="IAO37" s="116"/>
      <c r="IAP37" s="116"/>
      <c r="IAQ37" s="116"/>
      <c r="IAR37" s="116"/>
      <c r="IAS37" s="116"/>
      <c r="IAT37" s="116"/>
      <c r="IAU37" s="116"/>
      <c r="IAV37" s="116"/>
      <c r="IAW37" s="116"/>
      <c r="IAX37" s="116"/>
      <c r="IAY37" s="116"/>
      <c r="IAZ37" s="116"/>
      <c r="IBA37" s="116"/>
      <c r="IBB37" s="116"/>
      <c r="IBC37" s="116"/>
      <c r="IBD37" s="116"/>
      <c r="IBE37" s="116"/>
      <c r="IBF37" s="116"/>
      <c r="IBG37" s="116"/>
      <c r="IBH37" s="116"/>
      <c r="IBI37" s="116"/>
      <c r="IBJ37" s="116"/>
      <c r="IBK37" s="116"/>
      <c r="IBL37" s="116"/>
      <c r="IBM37" s="116"/>
      <c r="IBN37" s="116"/>
      <c r="IBO37" s="116"/>
      <c r="IBP37" s="116"/>
      <c r="IBQ37" s="116"/>
      <c r="IBR37" s="116"/>
      <c r="IBS37" s="116"/>
      <c r="IBT37" s="116"/>
      <c r="IBU37" s="116"/>
      <c r="IBV37" s="116"/>
      <c r="IBW37" s="116"/>
      <c r="IBX37" s="116"/>
      <c r="IBY37" s="116"/>
      <c r="IBZ37" s="116"/>
      <c r="ICA37" s="116"/>
      <c r="ICB37" s="116"/>
      <c r="ICC37" s="116"/>
      <c r="ICD37" s="116"/>
      <c r="ICE37" s="116"/>
      <c r="ICF37" s="116"/>
      <c r="ICG37" s="116"/>
      <c r="ICH37" s="116"/>
      <c r="ICI37" s="116"/>
      <c r="ICJ37" s="116"/>
      <c r="ICK37" s="116"/>
      <c r="ICL37" s="116"/>
      <c r="ICM37" s="116"/>
      <c r="ICN37" s="116"/>
      <c r="ICO37" s="116"/>
      <c r="ICP37" s="116"/>
      <c r="ICQ37" s="116"/>
      <c r="ICR37" s="116"/>
      <c r="ICS37" s="116"/>
      <c r="ICT37" s="116"/>
      <c r="ICU37" s="116"/>
      <c r="ICV37" s="116"/>
      <c r="ICW37" s="116"/>
      <c r="ICX37" s="116"/>
      <c r="ICY37" s="116"/>
      <c r="ICZ37" s="116"/>
      <c r="IDA37" s="116"/>
      <c r="IDB37" s="116"/>
      <c r="IDC37" s="116"/>
      <c r="IDD37" s="116"/>
      <c r="IDE37" s="116"/>
      <c r="IDF37" s="116"/>
      <c r="IDG37" s="116"/>
      <c r="IDH37" s="116"/>
      <c r="IDI37" s="116"/>
      <c r="IDJ37" s="116"/>
      <c r="IDK37" s="116"/>
      <c r="IDL37" s="116"/>
      <c r="IDM37" s="116"/>
      <c r="IDN37" s="116"/>
      <c r="IDO37" s="116"/>
      <c r="IDP37" s="116"/>
      <c r="IDQ37" s="116"/>
      <c r="IDR37" s="116"/>
      <c r="IDS37" s="116"/>
      <c r="IDT37" s="116"/>
      <c r="IDU37" s="116"/>
      <c r="IDV37" s="116"/>
      <c r="IDW37" s="116"/>
      <c r="IDX37" s="116"/>
      <c r="IDY37" s="116"/>
      <c r="IDZ37" s="116"/>
      <c r="IEA37" s="116"/>
      <c r="IEB37" s="116"/>
      <c r="IEC37" s="116"/>
      <c r="IED37" s="116"/>
      <c r="IEE37" s="116"/>
      <c r="IEF37" s="116"/>
      <c r="IEG37" s="116"/>
      <c r="IEH37" s="116"/>
      <c r="IEI37" s="116"/>
      <c r="IEJ37" s="116"/>
      <c r="IEK37" s="116"/>
      <c r="IEL37" s="116"/>
      <c r="IEM37" s="116"/>
      <c r="IEN37" s="116"/>
      <c r="IEO37" s="116"/>
      <c r="IEP37" s="116"/>
      <c r="IEQ37" s="116"/>
      <c r="IER37" s="116"/>
      <c r="IES37" s="116"/>
      <c r="IET37" s="116"/>
      <c r="IEU37" s="116"/>
      <c r="IEV37" s="116"/>
      <c r="IEW37" s="116"/>
      <c r="IEX37" s="116"/>
      <c r="IEY37" s="116"/>
      <c r="IEZ37" s="116"/>
      <c r="IFA37" s="116"/>
      <c r="IFB37" s="116"/>
      <c r="IFC37" s="116"/>
      <c r="IFD37" s="116"/>
      <c r="IFE37" s="116"/>
      <c r="IFF37" s="116"/>
      <c r="IFG37" s="116"/>
      <c r="IFH37" s="116"/>
      <c r="IFI37" s="116"/>
      <c r="IFJ37" s="116"/>
      <c r="IFK37" s="116"/>
      <c r="IFL37" s="116"/>
      <c r="IFM37" s="116"/>
      <c r="IFN37" s="116"/>
      <c r="IFO37" s="116"/>
      <c r="IFP37" s="116"/>
      <c r="IFQ37" s="116"/>
      <c r="IFR37" s="116"/>
      <c r="IFS37" s="116"/>
      <c r="IFT37" s="116"/>
      <c r="IFU37" s="116"/>
      <c r="IFV37" s="116"/>
      <c r="IFW37" s="116"/>
      <c r="IFX37" s="116"/>
      <c r="IFY37" s="116"/>
      <c r="IFZ37" s="116"/>
      <c r="IGA37" s="116"/>
      <c r="IGB37" s="116"/>
      <c r="IGC37" s="116"/>
      <c r="IGD37" s="116"/>
      <c r="IGE37" s="116"/>
      <c r="IGF37" s="116"/>
      <c r="IGG37" s="116"/>
      <c r="IGH37" s="116"/>
      <c r="IGI37" s="116"/>
      <c r="IGJ37" s="116"/>
      <c r="IGK37" s="116"/>
      <c r="IGL37" s="116"/>
      <c r="IGM37" s="116"/>
      <c r="IGN37" s="116"/>
      <c r="IGO37" s="116"/>
      <c r="IGP37" s="116"/>
      <c r="IGQ37" s="116"/>
      <c r="IGR37" s="116"/>
      <c r="IGS37" s="116"/>
      <c r="IGT37" s="116"/>
      <c r="IGU37" s="116"/>
      <c r="IGV37" s="116"/>
      <c r="IGW37" s="116"/>
      <c r="IGX37" s="116"/>
      <c r="IGY37" s="116"/>
      <c r="IGZ37" s="116"/>
      <c r="IHA37" s="116"/>
      <c r="IHB37" s="116"/>
      <c r="IHC37" s="116"/>
      <c r="IHD37" s="116"/>
      <c r="IHE37" s="116"/>
      <c r="IHF37" s="116"/>
      <c r="IHG37" s="116"/>
      <c r="IHH37" s="116"/>
      <c r="IHI37" s="116"/>
      <c r="IHJ37" s="116"/>
      <c r="IHK37" s="116"/>
      <c r="IHL37" s="116"/>
      <c r="IHM37" s="116"/>
      <c r="IHN37" s="116"/>
      <c r="IHO37" s="116"/>
      <c r="IHP37" s="116"/>
      <c r="IHQ37" s="116"/>
      <c r="IHR37" s="116"/>
      <c r="IHS37" s="116"/>
      <c r="IHT37" s="116"/>
      <c r="IHU37" s="116"/>
      <c r="IHV37" s="116"/>
      <c r="IHW37" s="116"/>
      <c r="IHX37" s="116"/>
      <c r="IHY37" s="116"/>
      <c r="IHZ37" s="116"/>
      <c r="IIA37" s="116"/>
      <c r="IIB37" s="116"/>
      <c r="IIC37" s="116"/>
      <c r="IID37" s="116"/>
      <c r="IIE37" s="116"/>
      <c r="IIF37" s="116"/>
      <c r="IIG37" s="116"/>
      <c r="IIH37" s="116"/>
      <c r="III37" s="116"/>
      <c r="IIJ37" s="116"/>
      <c r="IIK37" s="116"/>
      <c r="IIL37" s="116"/>
      <c r="IIM37" s="116"/>
      <c r="IIN37" s="116"/>
      <c r="IIO37" s="116"/>
      <c r="IIP37" s="116"/>
      <c r="IIQ37" s="116"/>
      <c r="IIR37" s="116"/>
      <c r="IIS37" s="116"/>
      <c r="IIT37" s="116"/>
      <c r="IIU37" s="116"/>
      <c r="IIV37" s="116"/>
      <c r="IIW37" s="116"/>
      <c r="IIX37" s="116"/>
      <c r="IIY37" s="116"/>
      <c r="IIZ37" s="116"/>
      <c r="IJA37" s="116"/>
      <c r="IJB37" s="116"/>
      <c r="IJC37" s="116"/>
      <c r="IJD37" s="116"/>
      <c r="IJE37" s="116"/>
      <c r="IJF37" s="116"/>
      <c r="IJG37" s="116"/>
      <c r="IJH37" s="116"/>
      <c r="IJI37" s="116"/>
      <c r="IJJ37" s="116"/>
      <c r="IJK37" s="116"/>
      <c r="IJL37" s="116"/>
      <c r="IJM37" s="116"/>
      <c r="IJN37" s="116"/>
      <c r="IJO37" s="116"/>
      <c r="IJP37" s="116"/>
      <c r="IJQ37" s="116"/>
      <c r="IJR37" s="116"/>
      <c r="IJS37" s="116"/>
      <c r="IJT37" s="116"/>
      <c r="IJU37" s="116"/>
      <c r="IJV37" s="116"/>
      <c r="IJW37" s="116"/>
      <c r="IJX37" s="116"/>
      <c r="IJY37" s="116"/>
      <c r="IJZ37" s="116"/>
      <c r="IKA37" s="116"/>
      <c r="IKB37" s="116"/>
      <c r="IKC37" s="116"/>
      <c r="IKD37" s="116"/>
      <c r="IKE37" s="116"/>
      <c r="IKF37" s="116"/>
      <c r="IKG37" s="116"/>
      <c r="IKH37" s="116"/>
      <c r="IKI37" s="116"/>
      <c r="IKJ37" s="116"/>
      <c r="IKK37" s="116"/>
      <c r="IKL37" s="116"/>
      <c r="IKM37" s="116"/>
      <c r="IKN37" s="116"/>
      <c r="IKO37" s="116"/>
      <c r="IKP37" s="116"/>
      <c r="IKQ37" s="116"/>
      <c r="IKR37" s="116"/>
      <c r="IKS37" s="116"/>
      <c r="IKT37" s="116"/>
      <c r="IKU37" s="116"/>
      <c r="IKV37" s="116"/>
      <c r="IKW37" s="116"/>
      <c r="IKX37" s="116"/>
      <c r="IKY37" s="116"/>
      <c r="IKZ37" s="116"/>
      <c r="ILA37" s="116"/>
      <c r="ILB37" s="116"/>
      <c r="ILC37" s="116"/>
      <c r="ILD37" s="116"/>
      <c r="ILE37" s="116"/>
      <c r="ILF37" s="116"/>
      <c r="ILG37" s="116"/>
      <c r="ILH37" s="116"/>
      <c r="ILI37" s="116"/>
      <c r="ILJ37" s="116"/>
      <c r="ILK37" s="116"/>
      <c r="ILL37" s="116"/>
      <c r="ILM37" s="116"/>
      <c r="ILN37" s="116"/>
      <c r="ILO37" s="116"/>
      <c r="ILP37" s="116"/>
      <c r="ILQ37" s="116"/>
      <c r="ILR37" s="116"/>
      <c r="ILS37" s="116"/>
      <c r="ILT37" s="116"/>
      <c r="ILU37" s="116"/>
      <c r="ILV37" s="116"/>
      <c r="ILW37" s="116"/>
      <c r="ILX37" s="116"/>
      <c r="ILY37" s="116"/>
      <c r="ILZ37" s="116"/>
      <c r="IMA37" s="116"/>
      <c r="IMB37" s="116"/>
      <c r="IMC37" s="116"/>
      <c r="IMD37" s="116"/>
      <c r="IME37" s="116"/>
      <c r="IMF37" s="116"/>
      <c r="IMG37" s="116"/>
      <c r="IMH37" s="116"/>
      <c r="IMI37" s="116"/>
      <c r="IMJ37" s="116"/>
      <c r="IMK37" s="116"/>
      <c r="IML37" s="116"/>
      <c r="IMM37" s="116"/>
      <c r="IMN37" s="116"/>
      <c r="IMO37" s="116"/>
      <c r="IMP37" s="116"/>
      <c r="IMQ37" s="116"/>
      <c r="IMR37" s="116"/>
      <c r="IMS37" s="116"/>
      <c r="IMT37" s="116"/>
      <c r="IMU37" s="116"/>
      <c r="IMV37" s="116"/>
      <c r="IMW37" s="116"/>
      <c r="IMX37" s="116"/>
      <c r="IMY37" s="116"/>
      <c r="IMZ37" s="116"/>
      <c r="INA37" s="116"/>
      <c r="INB37" s="116"/>
      <c r="INC37" s="116"/>
      <c r="IND37" s="116"/>
      <c r="INE37" s="116"/>
      <c r="INF37" s="116"/>
      <c r="ING37" s="116"/>
      <c r="INH37" s="116"/>
      <c r="INI37" s="116"/>
      <c r="INJ37" s="116"/>
      <c r="INK37" s="116"/>
      <c r="INL37" s="116"/>
      <c r="INM37" s="116"/>
      <c r="INN37" s="116"/>
      <c r="INO37" s="116"/>
      <c r="INP37" s="116"/>
      <c r="INQ37" s="116"/>
      <c r="INR37" s="116"/>
      <c r="INS37" s="116"/>
      <c r="INT37" s="116"/>
      <c r="INU37" s="116"/>
      <c r="INV37" s="116"/>
      <c r="INW37" s="116"/>
      <c r="INX37" s="116"/>
      <c r="INY37" s="116"/>
      <c r="INZ37" s="116"/>
      <c r="IOA37" s="116"/>
      <c r="IOB37" s="116"/>
      <c r="IOC37" s="116"/>
      <c r="IOD37" s="116"/>
      <c r="IOE37" s="116"/>
      <c r="IOF37" s="116"/>
      <c r="IOG37" s="116"/>
      <c r="IOH37" s="116"/>
      <c r="IOI37" s="116"/>
      <c r="IOJ37" s="116"/>
      <c r="IOK37" s="116"/>
      <c r="IOL37" s="116"/>
      <c r="IOM37" s="116"/>
      <c r="ION37" s="116"/>
      <c r="IOO37" s="116"/>
      <c r="IOP37" s="116"/>
      <c r="IOQ37" s="116"/>
      <c r="IOR37" s="116"/>
      <c r="IOS37" s="116"/>
      <c r="IOT37" s="116"/>
      <c r="IOU37" s="116"/>
      <c r="IOV37" s="116"/>
      <c r="IOW37" s="116"/>
      <c r="IOX37" s="116"/>
      <c r="IOY37" s="116"/>
      <c r="IOZ37" s="116"/>
      <c r="IPA37" s="116"/>
      <c r="IPB37" s="116"/>
      <c r="IPC37" s="116"/>
      <c r="IPD37" s="116"/>
      <c r="IPE37" s="116"/>
      <c r="IPF37" s="116"/>
      <c r="IPG37" s="116"/>
      <c r="IPH37" s="116"/>
      <c r="IPI37" s="116"/>
      <c r="IPJ37" s="116"/>
      <c r="IPK37" s="116"/>
      <c r="IPL37" s="116"/>
      <c r="IPM37" s="116"/>
      <c r="IPN37" s="116"/>
      <c r="IPO37" s="116"/>
      <c r="IPP37" s="116"/>
      <c r="IPQ37" s="116"/>
      <c r="IPR37" s="116"/>
      <c r="IPS37" s="116"/>
      <c r="IPT37" s="116"/>
      <c r="IPU37" s="116"/>
      <c r="IPV37" s="116"/>
      <c r="IPW37" s="116"/>
      <c r="IPX37" s="116"/>
      <c r="IPY37" s="116"/>
      <c r="IPZ37" s="116"/>
      <c r="IQA37" s="116"/>
      <c r="IQB37" s="116"/>
      <c r="IQC37" s="116"/>
      <c r="IQD37" s="116"/>
      <c r="IQE37" s="116"/>
      <c r="IQF37" s="116"/>
      <c r="IQG37" s="116"/>
      <c r="IQH37" s="116"/>
      <c r="IQI37" s="116"/>
      <c r="IQJ37" s="116"/>
      <c r="IQK37" s="116"/>
      <c r="IQL37" s="116"/>
      <c r="IQM37" s="116"/>
      <c r="IQN37" s="116"/>
      <c r="IQO37" s="116"/>
      <c r="IQP37" s="116"/>
      <c r="IQQ37" s="116"/>
      <c r="IQR37" s="116"/>
      <c r="IQS37" s="116"/>
      <c r="IQT37" s="116"/>
      <c r="IQU37" s="116"/>
      <c r="IQV37" s="116"/>
      <c r="IQW37" s="116"/>
      <c r="IQX37" s="116"/>
      <c r="IQY37" s="116"/>
      <c r="IQZ37" s="116"/>
      <c r="IRA37" s="116"/>
      <c r="IRB37" s="116"/>
      <c r="IRC37" s="116"/>
      <c r="IRD37" s="116"/>
      <c r="IRE37" s="116"/>
      <c r="IRF37" s="116"/>
      <c r="IRG37" s="116"/>
      <c r="IRH37" s="116"/>
      <c r="IRI37" s="116"/>
      <c r="IRJ37" s="116"/>
      <c r="IRK37" s="116"/>
      <c r="IRL37" s="116"/>
      <c r="IRM37" s="116"/>
      <c r="IRN37" s="116"/>
      <c r="IRO37" s="116"/>
      <c r="IRP37" s="116"/>
      <c r="IRQ37" s="116"/>
      <c r="IRR37" s="116"/>
      <c r="IRS37" s="116"/>
      <c r="IRT37" s="116"/>
      <c r="IRU37" s="116"/>
      <c r="IRV37" s="116"/>
      <c r="IRW37" s="116"/>
      <c r="IRX37" s="116"/>
      <c r="IRY37" s="116"/>
      <c r="IRZ37" s="116"/>
      <c r="ISA37" s="116"/>
      <c r="ISB37" s="116"/>
      <c r="ISC37" s="116"/>
      <c r="ISD37" s="116"/>
      <c r="ISE37" s="116"/>
      <c r="ISF37" s="116"/>
      <c r="ISG37" s="116"/>
      <c r="ISH37" s="116"/>
      <c r="ISI37" s="116"/>
      <c r="ISJ37" s="116"/>
      <c r="ISK37" s="116"/>
      <c r="ISL37" s="116"/>
      <c r="ISM37" s="116"/>
      <c r="ISN37" s="116"/>
      <c r="ISO37" s="116"/>
      <c r="ISP37" s="116"/>
      <c r="ISQ37" s="116"/>
      <c r="ISR37" s="116"/>
      <c r="ISS37" s="116"/>
      <c r="IST37" s="116"/>
      <c r="ISU37" s="116"/>
      <c r="ISV37" s="116"/>
      <c r="ISW37" s="116"/>
      <c r="ISX37" s="116"/>
      <c r="ISY37" s="116"/>
      <c r="ISZ37" s="116"/>
      <c r="ITA37" s="116"/>
      <c r="ITB37" s="116"/>
      <c r="ITC37" s="116"/>
      <c r="ITD37" s="116"/>
      <c r="ITE37" s="116"/>
      <c r="ITF37" s="116"/>
      <c r="ITG37" s="116"/>
      <c r="ITH37" s="116"/>
      <c r="ITI37" s="116"/>
      <c r="ITJ37" s="116"/>
      <c r="ITK37" s="116"/>
      <c r="ITL37" s="116"/>
      <c r="ITM37" s="116"/>
      <c r="ITN37" s="116"/>
      <c r="ITO37" s="116"/>
      <c r="ITP37" s="116"/>
      <c r="ITQ37" s="116"/>
      <c r="ITR37" s="116"/>
      <c r="ITS37" s="116"/>
      <c r="ITT37" s="116"/>
      <c r="ITU37" s="116"/>
      <c r="ITV37" s="116"/>
      <c r="ITW37" s="116"/>
      <c r="ITX37" s="116"/>
      <c r="ITY37" s="116"/>
      <c r="ITZ37" s="116"/>
      <c r="IUA37" s="116"/>
      <c r="IUB37" s="116"/>
      <c r="IUC37" s="116"/>
      <c r="IUD37" s="116"/>
      <c r="IUE37" s="116"/>
      <c r="IUF37" s="116"/>
      <c r="IUG37" s="116"/>
      <c r="IUH37" s="116"/>
      <c r="IUI37" s="116"/>
      <c r="IUJ37" s="116"/>
      <c r="IUK37" s="116"/>
      <c r="IUL37" s="116"/>
      <c r="IUM37" s="116"/>
      <c r="IUN37" s="116"/>
      <c r="IUO37" s="116"/>
      <c r="IUP37" s="116"/>
      <c r="IUQ37" s="116"/>
      <c r="IUR37" s="116"/>
      <c r="IUS37" s="116"/>
      <c r="IUT37" s="116"/>
      <c r="IUU37" s="116"/>
      <c r="IUV37" s="116"/>
      <c r="IUW37" s="116"/>
      <c r="IUX37" s="116"/>
      <c r="IUY37" s="116"/>
      <c r="IUZ37" s="116"/>
      <c r="IVA37" s="116"/>
      <c r="IVB37" s="116"/>
      <c r="IVC37" s="116"/>
      <c r="IVD37" s="116"/>
      <c r="IVE37" s="116"/>
      <c r="IVF37" s="116"/>
      <c r="IVG37" s="116"/>
      <c r="IVH37" s="116"/>
      <c r="IVI37" s="116"/>
      <c r="IVJ37" s="116"/>
      <c r="IVK37" s="116"/>
      <c r="IVL37" s="116"/>
      <c r="IVM37" s="116"/>
      <c r="IVN37" s="116"/>
      <c r="IVO37" s="116"/>
      <c r="IVP37" s="116"/>
      <c r="IVQ37" s="116"/>
      <c r="IVR37" s="116"/>
      <c r="IVS37" s="116"/>
      <c r="IVT37" s="116"/>
      <c r="IVU37" s="116"/>
      <c r="IVV37" s="116"/>
      <c r="IVW37" s="116"/>
      <c r="IVX37" s="116"/>
      <c r="IVY37" s="116"/>
      <c r="IVZ37" s="116"/>
      <c r="IWA37" s="116"/>
      <c r="IWB37" s="116"/>
      <c r="IWC37" s="116"/>
      <c r="IWD37" s="116"/>
      <c r="IWE37" s="116"/>
      <c r="IWF37" s="116"/>
      <c r="IWG37" s="116"/>
      <c r="IWH37" s="116"/>
      <c r="IWI37" s="116"/>
      <c r="IWJ37" s="116"/>
      <c r="IWK37" s="116"/>
      <c r="IWL37" s="116"/>
      <c r="IWM37" s="116"/>
      <c r="IWN37" s="116"/>
      <c r="IWO37" s="116"/>
      <c r="IWP37" s="116"/>
      <c r="IWQ37" s="116"/>
      <c r="IWR37" s="116"/>
      <c r="IWS37" s="116"/>
      <c r="IWT37" s="116"/>
      <c r="IWU37" s="116"/>
      <c r="IWV37" s="116"/>
      <c r="IWW37" s="116"/>
      <c r="IWX37" s="116"/>
      <c r="IWY37" s="116"/>
      <c r="IWZ37" s="116"/>
      <c r="IXA37" s="116"/>
      <c r="IXB37" s="116"/>
      <c r="IXC37" s="116"/>
      <c r="IXD37" s="116"/>
      <c r="IXE37" s="116"/>
      <c r="IXF37" s="116"/>
      <c r="IXG37" s="116"/>
      <c r="IXH37" s="116"/>
      <c r="IXI37" s="116"/>
      <c r="IXJ37" s="116"/>
      <c r="IXK37" s="116"/>
      <c r="IXL37" s="116"/>
      <c r="IXM37" s="116"/>
      <c r="IXN37" s="116"/>
      <c r="IXO37" s="116"/>
      <c r="IXP37" s="116"/>
      <c r="IXQ37" s="116"/>
      <c r="IXR37" s="116"/>
      <c r="IXS37" s="116"/>
      <c r="IXT37" s="116"/>
      <c r="IXU37" s="116"/>
      <c r="IXV37" s="116"/>
      <c r="IXW37" s="116"/>
      <c r="IXX37" s="116"/>
      <c r="IXY37" s="116"/>
      <c r="IXZ37" s="116"/>
      <c r="IYA37" s="116"/>
      <c r="IYB37" s="116"/>
      <c r="IYC37" s="116"/>
      <c r="IYD37" s="116"/>
      <c r="IYE37" s="116"/>
      <c r="IYF37" s="116"/>
      <c r="IYG37" s="116"/>
      <c r="IYH37" s="116"/>
      <c r="IYI37" s="116"/>
      <c r="IYJ37" s="116"/>
      <c r="IYK37" s="116"/>
      <c r="IYL37" s="116"/>
      <c r="IYM37" s="116"/>
      <c r="IYN37" s="116"/>
      <c r="IYO37" s="116"/>
      <c r="IYP37" s="116"/>
      <c r="IYQ37" s="116"/>
      <c r="IYR37" s="116"/>
      <c r="IYS37" s="116"/>
      <c r="IYT37" s="116"/>
      <c r="IYU37" s="116"/>
      <c r="IYV37" s="116"/>
      <c r="IYW37" s="116"/>
      <c r="IYX37" s="116"/>
      <c r="IYY37" s="116"/>
      <c r="IYZ37" s="116"/>
      <c r="IZA37" s="116"/>
      <c r="IZB37" s="116"/>
      <c r="IZC37" s="116"/>
      <c r="IZD37" s="116"/>
      <c r="IZE37" s="116"/>
      <c r="IZF37" s="116"/>
      <c r="IZG37" s="116"/>
      <c r="IZH37" s="116"/>
      <c r="IZI37" s="116"/>
      <c r="IZJ37" s="116"/>
      <c r="IZK37" s="116"/>
      <c r="IZL37" s="116"/>
      <c r="IZM37" s="116"/>
      <c r="IZN37" s="116"/>
      <c r="IZO37" s="116"/>
      <c r="IZP37" s="116"/>
      <c r="IZQ37" s="116"/>
      <c r="IZR37" s="116"/>
      <c r="IZS37" s="116"/>
      <c r="IZT37" s="116"/>
      <c r="IZU37" s="116"/>
      <c r="IZV37" s="116"/>
      <c r="IZW37" s="116"/>
      <c r="IZX37" s="116"/>
      <c r="IZY37" s="116"/>
      <c r="IZZ37" s="116"/>
      <c r="JAA37" s="116"/>
      <c r="JAB37" s="116"/>
      <c r="JAC37" s="116"/>
      <c r="JAD37" s="116"/>
      <c r="JAE37" s="116"/>
      <c r="JAF37" s="116"/>
      <c r="JAG37" s="116"/>
      <c r="JAH37" s="116"/>
      <c r="JAI37" s="116"/>
      <c r="JAJ37" s="116"/>
      <c r="JAK37" s="116"/>
      <c r="JAL37" s="116"/>
      <c r="JAM37" s="116"/>
      <c r="JAN37" s="116"/>
      <c r="JAO37" s="116"/>
      <c r="JAP37" s="116"/>
      <c r="JAQ37" s="116"/>
      <c r="JAR37" s="116"/>
      <c r="JAS37" s="116"/>
      <c r="JAT37" s="116"/>
      <c r="JAU37" s="116"/>
      <c r="JAV37" s="116"/>
      <c r="JAW37" s="116"/>
      <c r="JAX37" s="116"/>
      <c r="JAY37" s="116"/>
      <c r="JAZ37" s="116"/>
      <c r="JBA37" s="116"/>
      <c r="JBB37" s="116"/>
      <c r="JBC37" s="116"/>
      <c r="JBD37" s="116"/>
      <c r="JBE37" s="116"/>
      <c r="JBF37" s="116"/>
      <c r="JBG37" s="116"/>
      <c r="JBH37" s="116"/>
      <c r="JBI37" s="116"/>
      <c r="JBJ37" s="116"/>
      <c r="JBK37" s="116"/>
      <c r="JBL37" s="116"/>
      <c r="JBM37" s="116"/>
      <c r="JBN37" s="116"/>
      <c r="JBO37" s="116"/>
      <c r="JBP37" s="116"/>
      <c r="JBQ37" s="116"/>
      <c r="JBR37" s="116"/>
      <c r="JBS37" s="116"/>
      <c r="JBT37" s="116"/>
      <c r="JBU37" s="116"/>
      <c r="JBV37" s="116"/>
      <c r="JBW37" s="116"/>
      <c r="JBX37" s="116"/>
      <c r="JBY37" s="116"/>
      <c r="JBZ37" s="116"/>
      <c r="JCA37" s="116"/>
      <c r="JCB37" s="116"/>
      <c r="JCC37" s="116"/>
      <c r="JCD37" s="116"/>
      <c r="JCE37" s="116"/>
      <c r="JCF37" s="116"/>
      <c r="JCG37" s="116"/>
      <c r="JCH37" s="116"/>
      <c r="JCI37" s="116"/>
      <c r="JCJ37" s="116"/>
      <c r="JCK37" s="116"/>
      <c r="JCL37" s="116"/>
      <c r="JCM37" s="116"/>
      <c r="JCN37" s="116"/>
      <c r="JCO37" s="116"/>
      <c r="JCP37" s="116"/>
      <c r="JCQ37" s="116"/>
      <c r="JCR37" s="116"/>
      <c r="JCS37" s="116"/>
      <c r="JCT37" s="116"/>
      <c r="JCU37" s="116"/>
      <c r="JCV37" s="116"/>
      <c r="JCW37" s="116"/>
      <c r="JCX37" s="116"/>
      <c r="JCY37" s="116"/>
      <c r="JCZ37" s="116"/>
      <c r="JDA37" s="116"/>
      <c r="JDB37" s="116"/>
      <c r="JDC37" s="116"/>
      <c r="JDD37" s="116"/>
      <c r="JDE37" s="116"/>
      <c r="JDF37" s="116"/>
      <c r="JDG37" s="116"/>
      <c r="JDH37" s="116"/>
      <c r="JDI37" s="116"/>
      <c r="JDJ37" s="116"/>
      <c r="JDK37" s="116"/>
      <c r="JDL37" s="116"/>
      <c r="JDM37" s="116"/>
      <c r="JDN37" s="116"/>
      <c r="JDO37" s="116"/>
      <c r="JDP37" s="116"/>
      <c r="JDQ37" s="116"/>
      <c r="JDR37" s="116"/>
      <c r="JDS37" s="116"/>
      <c r="JDT37" s="116"/>
      <c r="JDU37" s="116"/>
      <c r="JDV37" s="116"/>
      <c r="JDW37" s="116"/>
      <c r="JDX37" s="116"/>
      <c r="JDY37" s="116"/>
      <c r="JDZ37" s="116"/>
      <c r="JEA37" s="116"/>
      <c r="JEB37" s="116"/>
      <c r="JEC37" s="116"/>
      <c r="JED37" s="116"/>
      <c r="JEE37" s="116"/>
      <c r="JEF37" s="116"/>
      <c r="JEG37" s="116"/>
      <c r="JEH37" s="116"/>
      <c r="JEI37" s="116"/>
      <c r="JEJ37" s="116"/>
      <c r="JEK37" s="116"/>
      <c r="JEL37" s="116"/>
      <c r="JEM37" s="116"/>
      <c r="JEN37" s="116"/>
      <c r="JEO37" s="116"/>
      <c r="JEP37" s="116"/>
      <c r="JEQ37" s="116"/>
      <c r="JER37" s="116"/>
      <c r="JES37" s="116"/>
      <c r="JET37" s="116"/>
      <c r="JEU37" s="116"/>
      <c r="JEV37" s="116"/>
      <c r="JEW37" s="116"/>
      <c r="JEX37" s="116"/>
      <c r="JEY37" s="116"/>
      <c r="JEZ37" s="116"/>
      <c r="JFA37" s="116"/>
      <c r="JFB37" s="116"/>
      <c r="JFC37" s="116"/>
      <c r="JFD37" s="116"/>
      <c r="JFE37" s="116"/>
      <c r="JFF37" s="116"/>
      <c r="JFG37" s="116"/>
      <c r="JFH37" s="116"/>
      <c r="JFI37" s="116"/>
      <c r="JFJ37" s="116"/>
      <c r="JFK37" s="116"/>
      <c r="JFL37" s="116"/>
      <c r="JFM37" s="116"/>
      <c r="JFN37" s="116"/>
      <c r="JFO37" s="116"/>
      <c r="JFP37" s="116"/>
      <c r="JFQ37" s="116"/>
      <c r="JFR37" s="116"/>
      <c r="JFS37" s="116"/>
      <c r="JFT37" s="116"/>
      <c r="JFU37" s="116"/>
      <c r="JFV37" s="116"/>
      <c r="JFW37" s="116"/>
      <c r="JFX37" s="116"/>
      <c r="JFY37" s="116"/>
      <c r="JFZ37" s="116"/>
      <c r="JGA37" s="116"/>
      <c r="JGB37" s="116"/>
      <c r="JGC37" s="116"/>
      <c r="JGD37" s="116"/>
      <c r="JGE37" s="116"/>
      <c r="JGF37" s="116"/>
      <c r="JGG37" s="116"/>
      <c r="JGH37" s="116"/>
      <c r="JGI37" s="116"/>
      <c r="JGJ37" s="116"/>
      <c r="JGK37" s="116"/>
      <c r="JGL37" s="116"/>
      <c r="JGM37" s="116"/>
      <c r="JGN37" s="116"/>
      <c r="JGO37" s="116"/>
      <c r="JGP37" s="116"/>
      <c r="JGQ37" s="116"/>
      <c r="JGR37" s="116"/>
      <c r="JGS37" s="116"/>
      <c r="JGT37" s="116"/>
      <c r="JGU37" s="116"/>
      <c r="JGV37" s="116"/>
      <c r="JGW37" s="116"/>
      <c r="JGX37" s="116"/>
      <c r="JGY37" s="116"/>
      <c r="JGZ37" s="116"/>
      <c r="JHA37" s="116"/>
      <c r="JHB37" s="116"/>
      <c r="JHC37" s="116"/>
      <c r="JHD37" s="116"/>
      <c r="JHE37" s="116"/>
      <c r="JHF37" s="116"/>
      <c r="JHG37" s="116"/>
      <c r="JHH37" s="116"/>
      <c r="JHI37" s="116"/>
      <c r="JHJ37" s="116"/>
      <c r="JHK37" s="116"/>
      <c r="JHL37" s="116"/>
      <c r="JHM37" s="116"/>
      <c r="JHN37" s="116"/>
      <c r="JHO37" s="116"/>
      <c r="JHP37" s="116"/>
      <c r="JHQ37" s="116"/>
      <c r="JHR37" s="116"/>
      <c r="JHS37" s="116"/>
      <c r="JHT37" s="116"/>
      <c r="JHU37" s="116"/>
      <c r="JHV37" s="116"/>
      <c r="JHW37" s="116"/>
      <c r="JHX37" s="116"/>
      <c r="JHY37" s="116"/>
      <c r="JHZ37" s="116"/>
      <c r="JIA37" s="116"/>
      <c r="JIB37" s="116"/>
      <c r="JIC37" s="116"/>
      <c r="JID37" s="116"/>
      <c r="JIE37" s="116"/>
      <c r="JIF37" s="116"/>
      <c r="JIG37" s="116"/>
      <c r="JIH37" s="116"/>
      <c r="JII37" s="116"/>
      <c r="JIJ37" s="116"/>
      <c r="JIK37" s="116"/>
      <c r="JIL37" s="116"/>
      <c r="JIM37" s="116"/>
      <c r="JIN37" s="116"/>
      <c r="JIO37" s="116"/>
      <c r="JIP37" s="116"/>
      <c r="JIQ37" s="116"/>
      <c r="JIR37" s="116"/>
      <c r="JIS37" s="116"/>
      <c r="JIT37" s="116"/>
      <c r="JIU37" s="116"/>
      <c r="JIV37" s="116"/>
      <c r="JIW37" s="116"/>
      <c r="JIX37" s="116"/>
      <c r="JIY37" s="116"/>
      <c r="JIZ37" s="116"/>
      <c r="JJA37" s="116"/>
      <c r="JJB37" s="116"/>
      <c r="JJC37" s="116"/>
      <c r="JJD37" s="116"/>
      <c r="JJE37" s="116"/>
      <c r="JJF37" s="116"/>
      <c r="JJG37" s="116"/>
      <c r="JJH37" s="116"/>
      <c r="JJI37" s="116"/>
      <c r="JJJ37" s="116"/>
      <c r="JJK37" s="116"/>
      <c r="JJL37" s="116"/>
      <c r="JJM37" s="116"/>
      <c r="JJN37" s="116"/>
      <c r="JJO37" s="116"/>
      <c r="JJP37" s="116"/>
      <c r="JJQ37" s="116"/>
      <c r="JJR37" s="116"/>
      <c r="JJS37" s="116"/>
      <c r="JJT37" s="116"/>
      <c r="JJU37" s="116"/>
      <c r="JJV37" s="116"/>
      <c r="JJW37" s="116"/>
      <c r="JJX37" s="116"/>
      <c r="JJY37" s="116"/>
      <c r="JJZ37" s="116"/>
      <c r="JKA37" s="116"/>
      <c r="JKB37" s="116"/>
      <c r="JKC37" s="116"/>
      <c r="JKD37" s="116"/>
      <c r="JKE37" s="116"/>
      <c r="JKF37" s="116"/>
      <c r="JKG37" s="116"/>
      <c r="JKH37" s="116"/>
      <c r="JKI37" s="116"/>
      <c r="JKJ37" s="116"/>
      <c r="JKK37" s="116"/>
      <c r="JKL37" s="116"/>
      <c r="JKM37" s="116"/>
      <c r="JKN37" s="116"/>
      <c r="JKO37" s="116"/>
      <c r="JKP37" s="116"/>
      <c r="JKQ37" s="116"/>
      <c r="JKR37" s="116"/>
      <c r="JKS37" s="116"/>
      <c r="JKT37" s="116"/>
      <c r="JKU37" s="116"/>
      <c r="JKV37" s="116"/>
      <c r="JKW37" s="116"/>
      <c r="JKX37" s="116"/>
      <c r="JKY37" s="116"/>
      <c r="JKZ37" s="116"/>
      <c r="JLA37" s="116"/>
      <c r="JLB37" s="116"/>
      <c r="JLC37" s="116"/>
      <c r="JLD37" s="116"/>
      <c r="JLE37" s="116"/>
      <c r="JLF37" s="116"/>
      <c r="JLG37" s="116"/>
      <c r="JLH37" s="116"/>
      <c r="JLI37" s="116"/>
      <c r="JLJ37" s="116"/>
      <c r="JLK37" s="116"/>
      <c r="JLL37" s="116"/>
      <c r="JLM37" s="116"/>
      <c r="JLN37" s="116"/>
      <c r="JLO37" s="116"/>
      <c r="JLP37" s="116"/>
      <c r="JLQ37" s="116"/>
      <c r="JLR37" s="116"/>
      <c r="JLS37" s="116"/>
      <c r="JLT37" s="116"/>
      <c r="JLU37" s="116"/>
      <c r="JLV37" s="116"/>
      <c r="JLW37" s="116"/>
      <c r="JLX37" s="116"/>
      <c r="JLY37" s="116"/>
      <c r="JLZ37" s="116"/>
      <c r="JMA37" s="116"/>
      <c r="JMB37" s="116"/>
      <c r="JMC37" s="116"/>
      <c r="JMD37" s="116"/>
      <c r="JME37" s="116"/>
      <c r="JMF37" s="116"/>
      <c r="JMG37" s="116"/>
      <c r="JMH37" s="116"/>
      <c r="JMI37" s="116"/>
      <c r="JMJ37" s="116"/>
      <c r="JMK37" s="116"/>
      <c r="JML37" s="116"/>
      <c r="JMM37" s="116"/>
      <c r="JMN37" s="116"/>
      <c r="JMO37" s="116"/>
      <c r="JMP37" s="116"/>
      <c r="JMQ37" s="116"/>
      <c r="JMR37" s="116"/>
      <c r="JMS37" s="116"/>
      <c r="JMT37" s="116"/>
      <c r="JMU37" s="116"/>
      <c r="JMV37" s="116"/>
      <c r="JMW37" s="116"/>
      <c r="JMX37" s="116"/>
      <c r="JMY37" s="116"/>
      <c r="JMZ37" s="116"/>
      <c r="JNA37" s="116"/>
      <c r="JNB37" s="116"/>
      <c r="JNC37" s="116"/>
      <c r="JND37" s="116"/>
      <c r="JNE37" s="116"/>
      <c r="JNF37" s="116"/>
      <c r="JNG37" s="116"/>
      <c r="JNH37" s="116"/>
      <c r="JNI37" s="116"/>
      <c r="JNJ37" s="116"/>
      <c r="JNK37" s="116"/>
      <c r="JNL37" s="116"/>
      <c r="JNM37" s="116"/>
      <c r="JNN37" s="116"/>
      <c r="JNO37" s="116"/>
      <c r="JNP37" s="116"/>
      <c r="JNQ37" s="116"/>
      <c r="JNR37" s="116"/>
      <c r="JNS37" s="116"/>
      <c r="JNT37" s="116"/>
      <c r="JNU37" s="116"/>
      <c r="JNV37" s="116"/>
      <c r="JNW37" s="116"/>
      <c r="JNX37" s="116"/>
      <c r="JNY37" s="116"/>
      <c r="JNZ37" s="116"/>
      <c r="JOA37" s="116"/>
      <c r="JOB37" s="116"/>
      <c r="JOC37" s="116"/>
      <c r="JOD37" s="116"/>
      <c r="JOE37" s="116"/>
      <c r="JOF37" s="116"/>
      <c r="JOG37" s="116"/>
      <c r="JOH37" s="116"/>
      <c r="JOI37" s="116"/>
      <c r="JOJ37" s="116"/>
      <c r="JOK37" s="116"/>
      <c r="JOL37" s="116"/>
      <c r="JOM37" s="116"/>
      <c r="JON37" s="116"/>
      <c r="JOO37" s="116"/>
      <c r="JOP37" s="116"/>
      <c r="JOQ37" s="116"/>
      <c r="JOR37" s="116"/>
      <c r="JOS37" s="116"/>
      <c r="JOT37" s="116"/>
      <c r="JOU37" s="116"/>
      <c r="JOV37" s="116"/>
      <c r="JOW37" s="116"/>
      <c r="JOX37" s="116"/>
      <c r="JOY37" s="116"/>
      <c r="JOZ37" s="116"/>
      <c r="JPA37" s="116"/>
      <c r="JPB37" s="116"/>
      <c r="JPC37" s="116"/>
      <c r="JPD37" s="116"/>
      <c r="JPE37" s="116"/>
      <c r="JPF37" s="116"/>
      <c r="JPG37" s="116"/>
      <c r="JPH37" s="116"/>
      <c r="JPI37" s="116"/>
      <c r="JPJ37" s="116"/>
      <c r="JPK37" s="116"/>
      <c r="JPL37" s="116"/>
      <c r="JPM37" s="116"/>
      <c r="JPN37" s="116"/>
      <c r="JPO37" s="116"/>
      <c r="JPP37" s="116"/>
      <c r="JPQ37" s="116"/>
      <c r="JPR37" s="116"/>
      <c r="JPS37" s="116"/>
      <c r="JPT37" s="116"/>
      <c r="JPU37" s="116"/>
      <c r="JPV37" s="116"/>
      <c r="JPW37" s="116"/>
      <c r="JPX37" s="116"/>
      <c r="JPY37" s="116"/>
      <c r="JPZ37" s="116"/>
      <c r="JQA37" s="116"/>
      <c r="JQB37" s="116"/>
      <c r="JQC37" s="116"/>
      <c r="JQD37" s="116"/>
      <c r="JQE37" s="116"/>
      <c r="JQF37" s="116"/>
      <c r="JQG37" s="116"/>
      <c r="JQH37" s="116"/>
      <c r="JQI37" s="116"/>
      <c r="JQJ37" s="116"/>
      <c r="JQK37" s="116"/>
      <c r="JQL37" s="116"/>
      <c r="JQM37" s="116"/>
      <c r="JQN37" s="116"/>
      <c r="JQO37" s="116"/>
      <c r="JQP37" s="116"/>
      <c r="JQQ37" s="116"/>
      <c r="JQR37" s="116"/>
      <c r="JQS37" s="116"/>
      <c r="JQT37" s="116"/>
      <c r="JQU37" s="116"/>
      <c r="JQV37" s="116"/>
      <c r="JQW37" s="116"/>
      <c r="JQX37" s="116"/>
      <c r="JQY37" s="116"/>
      <c r="JQZ37" s="116"/>
      <c r="JRA37" s="116"/>
      <c r="JRB37" s="116"/>
      <c r="JRC37" s="116"/>
      <c r="JRD37" s="116"/>
      <c r="JRE37" s="116"/>
      <c r="JRF37" s="116"/>
      <c r="JRG37" s="116"/>
      <c r="JRH37" s="116"/>
      <c r="JRI37" s="116"/>
      <c r="JRJ37" s="116"/>
      <c r="JRK37" s="116"/>
      <c r="JRL37" s="116"/>
      <c r="JRM37" s="116"/>
      <c r="JRN37" s="116"/>
      <c r="JRO37" s="116"/>
      <c r="JRP37" s="116"/>
      <c r="JRQ37" s="116"/>
      <c r="JRR37" s="116"/>
      <c r="JRS37" s="116"/>
      <c r="JRT37" s="116"/>
      <c r="JRU37" s="116"/>
      <c r="JRV37" s="116"/>
      <c r="JRW37" s="116"/>
      <c r="JRX37" s="116"/>
      <c r="JRY37" s="116"/>
      <c r="JRZ37" s="116"/>
      <c r="JSA37" s="116"/>
      <c r="JSB37" s="116"/>
      <c r="JSC37" s="116"/>
      <c r="JSD37" s="116"/>
      <c r="JSE37" s="116"/>
      <c r="JSF37" s="116"/>
      <c r="JSG37" s="116"/>
      <c r="JSH37" s="116"/>
      <c r="JSI37" s="116"/>
      <c r="JSJ37" s="116"/>
      <c r="JSK37" s="116"/>
      <c r="JSL37" s="116"/>
      <c r="JSM37" s="116"/>
      <c r="JSN37" s="116"/>
      <c r="JSO37" s="116"/>
      <c r="JSP37" s="116"/>
      <c r="JSQ37" s="116"/>
      <c r="JSR37" s="116"/>
      <c r="JSS37" s="116"/>
      <c r="JST37" s="116"/>
      <c r="JSU37" s="116"/>
      <c r="JSV37" s="116"/>
      <c r="JSW37" s="116"/>
      <c r="JSX37" s="116"/>
      <c r="JSY37" s="116"/>
      <c r="JSZ37" s="116"/>
      <c r="JTA37" s="116"/>
      <c r="JTB37" s="116"/>
      <c r="JTC37" s="116"/>
      <c r="JTD37" s="116"/>
      <c r="JTE37" s="116"/>
      <c r="JTF37" s="116"/>
      <c r="JTG37" s="116"/>
      <c r="JTH37" s="116"/>
      <c r="JTI37" s="116"/>
      <c r="JTJ37" s="116"/>
      <c r="JTK37" s="116"/>
      <c r="JTL37" s="116"/>
      <c r="JTM37" s="116"/>
      <c r="JTN37" s="116"/>
      <c r="JTO37" s="116"/>
      <c r="JTP37" s="116"/>
      <c r="JTQ37" s="116"/>
      <c r="JTR37" s="116"/>
      <c r="JTS37" s="116"/>
      <c r="JTT37" s="116"/>
      <c r="JTU37" s="116"/>
      <c r="JTV37" s="116"/>
      <c r="JTW37" s="116"/>
      <c r="JTX37" s="116"/>
      <c r="JTY37" s="116"/>
      <c r="JTZ37" s="116"/>
      <c r="JUA37" s="116"/>
      <c r="JUB37" s="116"/>
      <c r="JUC37" s="116"/>
      <c r="JUD37" s="116"/>
      <c r="JUE37" s="116"/>
      <c r="JUF37" s="116"/>
      <c r="JUG37" s="116"/>
      <c r="JUH37" s="116"/>
      <c r="JUI37" s="116"/>
      <c r="JUJ37" s="116"/>
      <c r="JUK37" s="116"/>
      <c r="JUL37" s="116"/>
      <c r="JUM37" s="116"/>
      <c r="JUN37" s="116"/>
      <c r="JUO37" s="116"/>
      <c r="JUP37" s="116"/>
      <c r="JUQ37" s="116"/>
      <c r="JUR37" s="116"/>
      <c r="JUS37" s="116"/>
      <c r="JUT37" s="116"/>
      <c r="JUU37" s="116"/>
      <c r="JUV37" s="116"/>
      <c r="JUW37" s="116"/>
      <c r="JUX37" s="116"/>
      <c r="JUY37" s="116"/>
      <c r="JUZ37" s="116"/>
      <c r="JVA37" s="116"/>
      <c r="JVB37" s="116"/>
      <c r="JVC37" s="116"/>
      <c r="JVD37" s="116"/>
      <c r="JVE37" s="116"/>
      <c r="JVF37" s="116"/>
      <c r="JVG37" s="116"/>
      <c r="JVH37" s="116"/>
      <c r="JVI37" s="116"/>
      <c r="JVJ37" s="116"/>
      <c r="JVK37" s="116"/>
      <c r="JVL37" s="116"/>
      <c r="JVM37" s="116"/>
      <c r="JVN37" s="116"/>
      <c r="JVO37" s="116"/>
      <c r="JVP37" s="116"/>
      <c r="JVQ37" s="116"/>
      <c r="JVR37" s="116"/>
      <c r="JVS37" s="116"/>
      <c r="JVT37" s="116"/>
      <c r="JVU37" s="116"/>
      <c r="JVV37" s="116"/>
      <c r="JVW37" s="116"/>
      <c r="JVX37" s="116"/>
      <c r="JVY37" s="116"/>
      <c r="JVZ37" s="116"/>
      <c r="JWA37" s="116"/>
      <c r="JWB37" s="116"/>
      <c r="JWC37" s="116"/>
      <c r="JWD37" s="116"/>
      <c r="JWE37" s="116"/>
      <c r="JWF37" s="116"/>
      <c r="JWG37" s="116"/>
      <c r="JWH37" s="116"/>
      <c r="JWI37" s="116"/>
      <c r="JWJ37" s="116"/>
      <c r="JWK37" s="116"/>
      <c r="JWL37" s="116"/>
      <c r="JWM37" s="116"/>
      <c r="JWN37" s="116"/>
      <c r="JWO37" s="116"/>
      <c r="JWP37" s="116"/>
      <c r="JWQ37" s="116"/>
      <c r="JWR37" s="116"/>
      <c r="JWS37" s="116"/>
      <c r="JWT37" s="116"/>
      <c r="JWU37" s="116"/>
      <c r="JWV37" s="116"/>
      <c r="JWW37" s="116"/>
      <c r="JWX37" s="116"/>
      <c r="JWY37" s="116"/>
      <c r="JWZ37" s="116"/>
      <c r="JXA37" s="116"/>
      <c r="JXB37" s="116"/>
      <c r="JXC37" s="116"/>
      <c r="JXD37" s="116"/>
      <c r="JXE37" s="116"/>
      <c r="JXF37" s="116"/>
      <c r="JXG37" s="116"/>
      <c r="JXH37" s="116"/>
      <c r="JXI37" s="116"/>
      <c r="JXJ37" s="116"/>
      <c r="JXK37" s="116"/>
      <c r="JXL37" s="116"/>
      <c r="JXM37" s="116"/>
      <c r="JXN37" s="116"/>
      <c r="JXO37" s="116"/>
      <c r="JXP37" s="116"/>
      <c r="JXQ37" s="116"/>
      <c r="JXR37" s="116"/>
      <c r="JXS37" s="116"/>
      <c r="JXT37" s="116"/>
      <c r="JXU37" s="116"/>
      <c r="JXV37" s="116"/>
      <c r="JXW37" s="116"/>
      <c r="JXX37" s="116"/>
      <c r="JXY37" s="116"/>
      <c r="JXZ37" s="116"/>
      <c r="JYA37" s="116"/>
      <c r="JYB37" s="116"/>
      <c r="JYC37" s="116"/>
      <c r="JYD37" s="116"/>
      <c r="JYE37" s="116"/>
      <c r="JYF37" s="116"/>
      <c r="JYG37" s="116"/>
      <c r="JYH37" s="116"/>
      <c r="JYI37" s="116"/>
      <c r="JYJ37" s="116"/>
      <c r="JYK37" s="116"/>
      <c r="JYL37" s="116"/>
      <c r="JYM37" s="116"/>
      <c r="JYN37" s="116"/>
      <c r="JYO37" s="116"/>
      <c r="JYP37" s="116"/>
      <c r="JYQ37" s="116"/>
      <c r="JYR37" s="116"/>
      <c r="JYS37" s="116"/>
      <c r="JYT37" s="116"/>
      <c r="JYU37" s="116"/>
      <c r="JYV37" s="116"/>
      <c r="JYW37" s="116"/>
      <c r="JYX37" s="116"/>
      <c r="JYY37" s="116"/>
      <c r="JYZ37" s="116"/>
      <c r="JZA37" s="116"/>
      <c r="JZB37" s="116"/>
      <c r="JZC37" s="116"/>
      <c r="JZD37" s="116"/>
      <c r="JZE37" s="116"/>
      <c r="JZF37" s="116"/>
      <c r="JZG37" s="116"/>
      <c r="JZH37" s="116"/>
      <c r="JZI37" s="116"/>
      <c r="JZJ37" s="116"/>
      <c r="JZK37" s="116"/>
      <c r="JZL37" s="116"/>
      <c r="JZM37" s="116"/>
      <c r="JZN37" s="116"/>
      <c r="JZO37" s="116"/>
      <c r="JZP37" s="116"/>
      <c r="JZQ37" s="116"/>
      <c r="JZR37" s="116"/>
      <c r="JZS37" s="116"/>
      <c r="JZT37" s="116"/>
      <c r="JZU37" s="116"/>
      <c r="JZV37" s="116"/>
      <c r="JZW37" s="116"/>
      <c r="JZX37" s="116"/>
      <c r="JZY37" s="116"/>
      <c r="JZZ37" s="116"/>
      <c r="KAA37" s="116"/>
      <c r="KAB37" s="116"/>
      <c r="KAC37" s="116"/>
      <c r="KAD37" s="116"/>
      <c r="KAE37" s="116"/>
      <c r="KAF37" s="116"/>
      <c r="KAG37" s="116"/>
      <c r="KAH37" s="116"/>
      <c r="KAI37" s="116"/>
      <c r="KAJ37" s="116"/>
      <c r="KAK37" s="116"/>
      <c r="KAL37" s="116"/>
      <c r="KAM37" s="116"/>
      <c r="KAN37" s="116"/>
      <c r="KAO37" s="116"/>
      <c r="KAP37" s="116"/>
      <c r="KAQ37" s="116"/>
      <c r="KAR37" s="116"/>
      <c r="KAS37" s="116"/>
      <c r="KAT37" s="116"/>
      <c r="KAU37" s="116"/>
      <c r="KAV37" s="116"/>
      <c r="KAW37" s="116"/>
      <c r="KAX37" s="116"/>
      <c r="KAY37" s="116"/>
      <c r="KAZ37" s="116"/>
      <c r="KBA37" s="116"/>
      <c r="KBB37" s="116"/>
      <c r="KBC37" s="116"/>
      <c r="KBD37" s="116"/>
      <c r="KBE37" s="116"/>
      <c r="KBF37" s="116"/>
      <c r="KBG37" s="116"/>
      <c r="KBH37" s="116"/>
      <c r="KBI37" s="116"/>
      <c r="KBJ37" s="116"/>
      <c r="KBK37" s="116"/>
      <c r="KBL37" s="116"/>
      <c r="KBM37" s="116"/>
      <c r="KBN37" s="116"/>
      <c r="KBO37" s="116"/>
      <c r="KBP37" s="116"/>
      <c r="KBQ37" s="116"/>
      <c r="KBR37" s="116"/>
      <c r="KBS37" s="116"/>
      <c r="KBT37" s="116"/>
      <c r="KBU37" s="116"/>
      <c r="KBV37" s="116"/>
      <c r="KBW37" s="116"/>
      <c r="KBX37" s="116"/>
      <c r="KBY37" s="116"/>
      <c r="KBZ37" s="116"/>
      <c r="KCA37" s="116"/>
      <c r="KCB37" s="116"/>
      <c r="KCC37" s="116"/>
      <c r="KCD37" s="116"/>
      <c r="KCE37" s="116"/>
      <c r="KCF37" s="116"/>
      <c r="KCG37" s="116"/>
      <c r="KCH37" s="116"/>
      <c r="KCI37" s="116"/>
      <c r="KCJ37" s="116"/>
      <c r="KCK37" s="116"/>
      <c r="KCL37" s="116"/>
      <c r="KCM37" s="116"/>
      <c r="KCN37" s="116"/>
      <c r="KCO37" s="116"/>
      <c r="KCP37" s="116"/>
      <c r="KCQ37" s="116"/>
      <c r="KCR37" s="116"/>
      <c r="KCS37" s="116"/>
      <c r="KCT37" s="116"/>
      <c r="KCU37" s="116"/>
      <c r="KCV37" s="116"/>
      <c r="KCW37" s="116"/>
      <c r="KCX37" s="116"/>
      <c r="KCY37" s="116"/>
      <c r="KCZ37" s="116"/>
      <c r="KDA37" s="116"/>
      <c r="KDB37" s="116"/>
      <c r="KDC37" s="116"/>
      <c r="KDD37" s="116"/>
      <c r="KDE37" s="116"/>
      <c r="KDF37" s="116"/>
      <c r="KDG37" s="116"/>
      <c r="KDH37" s="116"/>
      <c r="KDI37" s="116"/>
      <c r="KDJ37" s="116"/>
      <c r="KDK37" s="116"/>
      <c r="KDL37" s="116"/>
      <c r="KDM37" s="116"/>
      <c r="KDN37" s="116"/>
      <c r="KDO37" s="116"/>
      <c r="KDP37" s="116"/>
      <c r="KDQ37" s="116"/>
      <c r="KDR37" s="116"/>
      <c r="KDS37" s="116"/>
      <c r="KDT37" s="116"/>
      <c r="KDU37" s="116"/>
      <c r="KDV37" s="116"/>
      <c r="KDW37" s="116"/>
      <c r="KDX37" s="116"/>
      <c r="KDY37" s="116"/>
      <c r="KDZ37" s="116"/>
      <c r="KEA37" s="116"/>
      <c r="KEB37" s="116"/>
      <c r="KEC37" s="116"/>
      <c r="KED37" s="116"/>
      <c r="KEE37" s="116"/>
      <c r="KEF37" s="116"/>
      <c r="KEG37" s="116"/>
      <c r="KEH37" s="116"/>
      <c r="KEI37" s="116"/>
      <c r="KEJ37" s="116"/>
      <c r="KEK37" s="116"/>
      <c r="KEL37" s="116"/>
      <c r="KEM37" s="116"/>
      <c r="KEN37" s="116"/>
      <c r="KEO37" s="116"/>
      <c r="KEP37" s="116"/>
      <c r="KEQ37" s="116"/>
      <c r="KER37" s="116"/>
      <c r="KES37" s="116"/>
      <c r="KET37" s="116"/>
      <c r="KEU37" s="116"/>
      <c r="KEV37" s="116"/>
      <c r="KEW37" s="116"/>
      <c r="KEX37" s="116"/>
      <c r="KEY37" s="116"/>
      <c r="KEZ37" s="116"/>
      <c r="KFA37" s="116"/>
      <c r="KFB37" s="116"/>
      <c r="KFC37" s="116"/>
      <c r="KFD37" s="116"/>
      <c r="KFE37" s="116"/>
      <c r="KFF37" s="116"/>
      <c r="KFG37" s="116"/>
      <c r="KFH37" s="116"/>
      <c r="KFI37" s="116"/>
      <c r="KFJ37" s="116"/>
      <c r="KFK37" s="116"/>
      <c r="KFL37" s="116"/>
      <c r="KFM37" s="116"/>
      <c r="KFN37" s="116"/>
      <c r="KFO37" s="116"/>
      <c r="KFP37" s="116"/>
      <c r="KFQ37" s="116"/>
      <c r="KFR37" s="116"/>
      <c r="KFS37" s="116"/>
      <c r="KFT37" s="116"/>
      <c r="KFU37" s="116"/>
      <c r="KFV37" s="116"/>
      <c r="KFW37" s="116"/>
      <c r="KFX37" s="116"/>
      <c r="KFY37" s="116"/>
      <c r="KFZ37" s="116"/>
      <c r="KGA37" s="116"/>
      <c r="KGB37" s="116"/>
      <c r="KGC37" s="116"/>
      <c r="KGD37" s="116"/>
      <c r="KGE37" s="116"/>
      <c r="KGF37" s="116"/>
      <c r="KGG37" s="116"/>
      <c r="KGH37" s="116"/>
      <c r="KGI37" s="116"/>
      <c r="KGJ37" s="116"/>
      <c r="KGK37" s="116"/>
      <c r="KGL37" s="116"/>
      <c r="KGM37" s="116"/>
      <c r="KGN37" s="116"/>
      <c r="KGO37" s="116"/>
      <c r="KGP37" s="116"/>
      <c r="KGQ37" s="116"/>
      <c r="KGR37" s="116"/>
      <c r="KGS37" s="116"/>
      <c r="KGT37" s="116"/>
      <c r="KGU37" s="116"/>
      <c r="KGV37" s="116"/>
      <c r="KGW37" s="116"/>
      <c r="KGX37" s="116"/>
      <c r="KGY37" s="116"/>
      <c r="KGZ37" s="116"/>
      <c r="KHA37" s="116"/>
      <c r="KHB37" s="116"/>
      <c r="KHC37" s="116"/>
      <c r="KHD37" s="116"/>
      <c r="KHE37" s="116"/>
      <c r="KHF37" s="116"/>
      <c r="KHG37" s="116"/>
      <c r="KHH37" s="116"/>
      <c r="KHI37" s="116"/>
      <c r="KHJ37" s="116"/>
      <c r="KHK37" s="116"/>
      <c r="KHL37" s="116"/>
      <c r="KHM37" s="116"/>
      <c r="KHN37" s="116"/>
      <c r="KHO37" s="116"/>
      <c r="KHP37" s="116"/>
      <c r="KHQ37" s="116"/>
      <c r="KHR37" s="116"/>
      <c r="KHS37" s="116"/>
      <c r="KHT37" s="116"/>
      <c r="KHU37" s="116"/>
      <c r="KHV37" s="116"/>
      <c r="KHW37" s="116"/>
      <c r="KHX37" s="116"/>
      <c r="KHY37" s="116"/>
      <c r="KHZ37" s="116"/>
      <c r="KIA37" s="116"/>
      <c r="KIB37" s="116"/>
      <c r="KIC37" s="116"/>
      <c r="KID37" s="116"/>
      <c r="KIE37" s="116"/>
      <c r="KIF37" s="116"/>
      <c r="KIG37" s="116"/>
      <c r="KIH37" s="116"/>
      <c r="KII37" s="116"/>
      <c r="KIJ37" s="116"/>
      <c r="KIK37" s="116"/>
      <c r="KIL37" s="116"/>
      <c r="KIM37" s="116"/>
      <c r="KIN37" s="116"/>
      <c r="KIO37" s="116"/>
      <c r="KIP37" s="116"/>
      <c r="KIQ37" s="116"/>
      <c r="KIR37" s="116"/>
      <c r="KIS37" s="116"/>
      <c r="KIT37" s="116"/>
      <c r="KIU37" s="116"/>
      <c r="KIV37" s="116"/>
      <c r="KIW37" s="116"/>
      <c r="KIX37" s="116"/>
      <c r="KIY37" s="116"/>
      <c r="KIZ37" s="116"/>
      <c r="KJA37" s="116"/>
      <c r="KJB37" s="116"/>
      <c r="KJC37" s="116"/>
      <c r="KJD37" s="116"/>
      <c r="KJE37" s="116"/>
      <c r="KJF37" s="116"/>
      <c r="KJG37" s="116"/>
      <c r="KJH37" s="116"/>
      <c r="KJI37" s="116"/>
      <c r="KJJ37" s="116"/>
      <c r="KJK37" s="116"/>
      <c r="KJL37" s="116"/>
      <c r="KJM37" s="116"/>
      <c r="KJN37" s="116"/>
      <c r="KJO37" s="116"/>
      <c r="KJP37" s="116"/>
      <c r="KJQ37" s="116"/>
      <c r="KJR37" s="116"/>
      <c r="KJS37" s="116"/>
      <c r="KJT37" s="116"/>
      <c r="KJU37" s="116"/>
      <c r="KJV37" s="116"/>
      <c r="KJW37" s="116"/>
      <c r="KJX37" s="116"/>
      <c r="KJY37" s="116"/>
      <c r="KJZ37" s="116"/>
      <c r="KKA37" s="116"/>
      <c r="KKB37" s="116"/>
      <c r="KKC37" s="116"/>
      <c r="KKD37" s="116"/>
      <c r="KKE37" s="116"/>
      <c r="KKF37" s="116"/>
      <c r="KKG37" s="116"/>
      <c r="KKH37" s="116"/>
      <c r="KKI37" s="116"/>
      <c r="KKJ37" s="116"/>
      <c r="KKK37" s="116"/>
      <c r="KKL37" s="116"/>
      <c r="KKM37" s="116"/>
      <c r="KKN37" s="116"/>
      <c r="KKO37" s="116"/>
      <c r="KKP37" s="116"/>
      <c r="KKQ37" s="116"/>
      <c r="KKR37" s="116"/>
      <c r="KKS37" s="116"/>
      <c r="KKT37" s="116"/>
      <c r="KKU37" s="116"/>
      <c r="KKV37" s="116"/>
      <c r="KKW37" s="116"/>
      <c r="KKX37" s="116"/>
      <c r="KKY37" s="116"/>
      <c r="KKZ37" s="116"/>
      <c r="KLA37" s="116"/>
      <c r="KLB37" s="116"/>
      <c r="KLC37" s="116"/>
      <c r="KLD37" s="116"/>
      <c r="KLE37" s="116"/>
      <c r="KLF37" s="116"/>
      <c r="KLG37" s="116"/>
      <c r="KLH37" s="116"/>
      <c r="KLI37" s="116"/>
      <c r="KLJ37" s="116"/>
      <c r="KLK37" s="116"/>
      <c r="KLL37" s="116"/>
      <c r="KLM37" s="116"/>
      <c r="KLN37" s="116"/>
      <c r="KLO37" s="116"/>
      <c r="KLP37" s="116"/>
      <c r="KLQ37" s="116"/>
      <c r="KLR37" s="116"/>
      <c r="KLS37" s="116"/>
      <c r="KLT37" s="116"/>
      <c r="KLU37" s="116"/>
      <c r="KLV37" s="116"/>
      <c r="KLW37" s="116"/>
      <c r="KLX37" s="116"/>
      <c r="KLY37" s="116"/>
      <c r="KLZ37" s="116"/>
      <c r="KMA37" s="116"/>
      <c r="KMB37" s="116"/>
      <c r="KMC37" s="116"/>
      <c r="KMD37" s="116"/>
      <c r="KME37" s="116"/>
      <c r="KMF37" s="116"/>
      <c r="KMG37" s="116"/>
      <c r="KMH37" s="116"/>
      <c r="KMI37" s="116"/>
      <c r="KMJ37" s="116"/>
      <c r="KMK37" s="116"/>
      <c r="KML37" s="116"/>
      <c r="KMM37" s="116"/>
      <c r="KMN37" s="116"/>
      <c r="KMO37" s="116"/>
      <c r="KMP37" s="116"/>
      <c r="KMQ37" s="116"/>
      <c r="KMR37" s="116"/>
      <c r="KMS37" s="116"/>
      <c r="KMT37" s="116"/>
      <c r="KMU37" s="116"/>
      <c r="KMV37" s="116"/>
      <c r="KMW37" s="116"/>
      <c r="KMX37" s="116"/>
      <c r="KMY37" s="116"/>
      <c r="KMZ37" s="116"/>
      <c r="KNA37" s="116"/>
      <c r="KNB37" s="116"/>
      <c r="KNC37" s="116"/>
      <c r="KND37" s="116"/>
      <c r="KNE37" s="116"/>
      <c r="KNF37" s="116"/>
      <c r="KNG37" s="116"/>
      <c r="KNH37" s="116"/>
      <c r="KNI37" s="116"/>
      <c r="KNJ37" s="116"/>
      <c r="KNK37" s="116"/>
      <c r="KNL37" s="116"/>
      <c r="KNM37" s="116"/>
      <c r="KNN37" s="116"/>
      <c r="KNO37" s="116"/>
      <c r="KNP37" s="116"/>
      <c r="KNQ37" s="116"/>
      <c r="KNR37" s="116"/>
      <c r="KNS37" s="116"/>
      <c r="KNT37" s="116"/>
      <c r="KNU37" s="116"/>
      <c r="KNV37" s="116"/>
      <c r="KNW37" s="116"/>
      <c r="KNX37" s="116"/>
      <c r="KNY37" s="116"/>
      <c r="KNZ37" s="116"/>
      <c r="KOA37" s="116"/>
      <c r="KOB37" s="116"/>
      <c r="KOC37" s="116"/>
      <c r="KOD37" s="116"/>
      <c r="KOE37" s="116"/>
      <c r="KOF37" s="116"/>
      <c r="KOG37" s="116"/>
      <c r="KOH37" s="116"/>
      <c r="KOI37" s="116"/>
      <c r="KOJ37" s="116"/>
      <c r="KOK37" s="116"/>
      <c r="KOL37" s="116"/>
      <c r="KOM37" s="116"/>
      <c r="KON37" s="116"/>
      <c r="KOO37" s="116"/>
      <c r="KOP37" s="116"/>
      <c r="KOQ37" s="116"/>
      <c r="KOR37" s="116"/>
      <c r="KOS37" s="116"/>
      <c r="KOT37" s="116"/>
      <c r="KOU37" s="116"/>
      <c r="KOV37" s="116"/>
      <c r="KOW37" s="116"/>
      <c r="KOX37" s="116"/>
      <c r="KOY37" s="116"/>
      <c r="KOZ37" s="116"/>
      <c r="KPA37" s="116"/>
      <c r="KPB37" s="116"/>
      <c r="KPC37" s="116"/>
      <c r="KPD37" s="116"/>
      <c r="KPE37" s="116"/>
      <c r="KPF37" s="116"/>
      <c r="KPG37" s="116"/>
      <c r="KPH37" s="116"/>
      <c r="KPI37" s="116"/>
      <c r="KPJ37" s="116"/>
      <c r="KPK37" s="116"/>
      <c r="KPL37" s="116"/>
      <c r="KPM37" s="116"/>
      <c r="KPN37" s="116"/>
      <c r="KPO37" s="116"/>
      <c r="KPP37" s="116"/>
      <c r="KPQ37" s="116"/>
      <c r="KPR37" s="116"/>
      <c r="KPS37" s="116"/>
      <c r="KPT37" s="116"/>
      <c r="KPU37" s="116"/>
      <c r="KPV37" s="116"/>
      <c r="KPW37" s="116"/>
      <c r="KPX37" s="116"/>
      <c r="KPY37" s="116"/>
      <c r="KPZ37" s="116"/>
      <c r="KQA37" s="116"/>
      <c r="KQB37" s="116"/>
      <c r="KQC37" s="116"/>
      <c r="KQD37" s="116"/>
      <c r="KQE37" s="116"/>
      <c r="KQF37" s="116"/>
      <c r="KQG37" s="116"/>
      <c r="KQH37" s="116"/>
      <c r="KQI37" s="116"/>
      <c r="KQJ37" s="116"/>
      <c r="KQK37" s="116"/>
      <c r="KQL37" s="116"/>
      <c r="KQM37" s="116"/>
      <c r="KQN37" s="116"/>
      <c r="KQO37" s="116"/>
      <c r="KQP37" s="116"/>
      <c r="KQQ37" s="116"/>
      <c r="KQR37" s="116"/>
      <c r="KQS37" s="116"/>
      <c r="KQT37" s="116"/>
      <c r="KQU37" s="116"/>
      <c r="KQV37" s="116"/>
      <c r="KQW37" s="116"/>
      <c r="KQX37" s="116"/>
      <c r="KQY37" s="116"/>
      <c r="KQZ37" s="116"/>
      <c r="KRA37" s="116"/>
      <c r="KRB37" s="116"/>
      <c r="KRC37" s="116"/>
      <c r="KRD37" s="116"/>
      <c r="KRE37" s="116"/>
      <c r="KRF37" s="116"/>
      <c r="KRG37" s="116"/>
      <c r="KRH37" s="116"/>
      <c r="KRI37" s="116"/>
      <c r="KRJ37" s="116"/>
      <c r="KRK37" s="116"/>
      <c r="KRL37" s="116"/>
      <c r="KRM37" s="116"/>
      <c r="KRN37" s="116"/>
      <c r="KRO37" s="116"/>
      <c r="KRP37" s="116"/>
      <c r="KRQ37" s="116"/>
      <c r="KRR37" s="116"/>
      <c r="KRS37" s="116"/>
      <c r="KRT37" s="116"/>
      <c r="KRU37" s="116"/>
      <c r="KRV37" s="116"/>
      <c r="KRW37" s="116"/>
      <c r="KRX37" s="116"/>
      <c r="KRY37" s="116"/>
      <c r="KRZ37" s="116"/>
      <c r="KSA37" s="116"/>
      <c r="KSB37" s="116"/>
      <c r="KSC37" s="116"/>
      <c r="KSD37" s="116"/>
      <c r="KSE37" s="116"/>
      <c r="KSF37" s="116"/>
      <c r="KSG37" s="116"/>
      <c r="KSH37" s="116"/>
      <c r="KSI37" s="116"/>
      <c r="KSJ37" s="116"/>
      <c r="KSK37" s="116"/>
      <c r="KSL37" s="116"/>
      <c r="KSM37" s="116"/>
      <c r="KSN37" s="116"/>
      <c r="KSO37" s="116"/>
      <c r="KSP37" s="116"/>
      <c r="KSQ37" s="116"/>
      <c r="KSR37" s="116"/>
      <c r="KSS37" s="116"/>
      <c r="KST37" s="116"/>
      <c r="KSU37" s="116"/>
      <c r="KSV37" s="116"/>
      <c r="KSW37" s="116"/>
      <c r="KSX37" s="116"/>
      <c r="KSY37" s="116"/>
      <c r="KSZ37" s="116"/>
      <c r="KTA37" s="116"/>
      <c r="KTB37" s="116"/>
      <c r="KTC37" s="116"/>
      <c r="KTD37" s="116"/>
      <c r="KTE37" s="116"/>
      <c r="KTF37" s="116"/>
      <c r="KTG37" s="116"/>
      <c r="KTH37" s="116"/>
      <c r="KTI37" s="116"/>
      <c r="KTJ37" s="116"/>
      <c r="KTK37" s="116"/>
      <c r="KTL37" s="116"/>
      <c r="KTM37" s="116"/>
      <c r="KTN37" s="116"/>
      <c r="KTO37" s="116"/>
      <c r="KTP37" s="116"/>
      <c r="KTQ37" s="116"/>
      <c r="KTR37" s="116"/>
      <c r="KTS37" s="116"/>
      <c r="KTT37" s="116"/>
      <c r="KTU37" s="116"/>
      <c r="KTV37" s="116"/>
      <c r="KTW37" s="116"/>
      <c r="KTX37" s="116"/>
      <c r="KTY37" s="116"/>
      <c r="KTZ37" s="116"/>
      <c r="KUA37" s="116"/>
      <c r="KUB37" s="116"/>
      <c r="KUC37" s="116"/>
      <c r="KUD37" s="116"/>
      <c r="KUE37" s="116"/>
      <c r="KUF37" s="116"/>
      <c r="KUG37" s="116"/>
      <c r="KUH37" s="116"/>
      <c r="KUI37" s="116"/>
      <c r="KUJ37" s="116"/>
      <c r="KUK37" s="116"/>
      <c r="KUL37" s="116"/>
      <c r="KUM37" s="116"/>
      <c r="KUN37" s="116"/>
      <c r="KUO37" s="116"/>
      <c r="KUP37" s="116"/>
      <c r="KUQ37" s="116"/>
      <c r="KUR37" s="116"/>
      <c r="KUS37" s="116"/>
      <c r="KUT37" s="116"/>
      <c r="KUU37" s="116"/>
      <c r="KUV37" s="116"/>
      <c r="KUW37" s="116"/>
      <c r="KUX37" s="116"/>
      <c r="KUY37" s="116"/>
      <c r="KUZ37" s="116"/>
      <c r="KVA37" s="116"/>
      <c r="KVB37" s="116"/>
      <c r="KVC37" s="116"/>
      <c r="KVD37" s="116"/>
      <c r="KVE37" s="116"/>
      <c r="KVF37" s="116"/>
      <c r="KVG37" s="116"/>
      <c r="KVH37" s="116"/>
      <c r="KVI37" s="116"/>
      <c r="KVJ37" s="116"/>
      <c r="KVK37" s="116"/>
      <c r="KVL37" s="116"/>
      <c r="KVM37" s="116"/>
      <c r="KVN37" s="116"/>
      <c r="KVO37" s="116"/>
      <c r="KVP37" s="116"/>
      <c r="KVQ37" s="116"/>
      <c r="KVR37" s="116"/>
      <c r="KVS37" s="116"/>
      <c r="KVT37" s="116"/>
      <c r="KVU37" s="116"/>
      <c r="KVV37" s="116"/>
      <c r="KVW37" s="116"/>
      <c r="KVX37" s="116"/>
      <c r="KVY37" s="116"/>
      <c r="KVZ37" s="116"/>
      <c r="KWA37" s="116"/>
      <c r="KWB37" s="116"/>
      <c r="KWC37" s="116"/>
      <c r="KWD37" s="116"/>
      <c r="KWE37" s="116"/>
      <c r="KWF37" s="116"/>
      <c r="KWG37" s="116"/>
      <c r="KWH37" s="116"/>
      <c r="KWI37" s="116"/>
      <c r="KWJ37" s="116"/>
      <c r="KWK37" s="116"/>
      <c r="KWL37" s="116"/>
      <c r="KWM37" s="116"/>
      <c r="KWN37" s="116"/>
      <c r="KWO37" s="116"/>
      <c r="KWP37" s="116"/>
      <c r="KWQ37" s="116"/>
      <c r="KWR37" s="116"/>
      <c r="KWS37" s="116"/>
      <c r="KWT37" s="116"/>
      <c r="KWU37" s="116"/>
      <c r="KWV37" s="116"/>
      <c r="KWW37" s="116"/>
      <c r="KWX37" s="116"/>
      <c r="KWY37" s="116"/>
      <c r="KWZ37" s="116"/>
      <c r="KXA37" s="116"/>
      <c r="KXB37" s="116"/>
      <c r="KXC37" s="116"/>
      <c r="KXD37" s="116"/>
      <c r="KXE37" s="116"/>
      <c r="KXF37" s="116"/>
      <c r="KXG37" s="116"/>
      <c r="KXH37" s="116"/>
      <c r="KXI37" s="116"/>
      <c r="KXJ37" s="116"/>
      <c r="KXK37" s="116"/>
      <c r="KXL37" s="116"/>
      <c r="KXM37" s="116"/>
      <c r="KXN37" s="116"/>
      <c r="KXO37" s="116"/>
      <c r="KXP37" s="116"/>
      <c r="KXQ37" s="116"/>
      <c r="KXR37" s="116"/>
      <c r="KXS37" s="116"/>
      <c r="KXT37" s="116"/>
      <c r="KXU37" s="116"/>
      <c r="KXV37" s="116"/>
      <c r="KXW37" s="116"/>
      <c r="KXX37" s="116"/>
      <c r="KXY37" s="116"/>
      <c r="KXZ37" s="116"/>
      <c r="KYA37" s="116"/>
      <c r="KYB37" s="116"/>
      <c r="KYC37" s="116"/>
      <c r="KYD37" s="116"/>
      <c r="KYE37" s="116"/>
      <c r="KYF37" s="116"/>
      <c r="KYG37" s="116"/>
      <c r="KYH37" s="116"/>
      <c r="KYI37" s="116"/>
      <c r="KYJ37" s="116"/>
      <c r="KYK37" s="116"/>
      <c r="KYL37" s="116"/>
      <c r="KYM37" s="116"/>
      <c r="KYN37" s="116"/>
      <c r="KYO37" s="116"/>
      <c r="KYP37" s="116"/>
      <c r="KYQ37" s="116"/>
      <c r="KYR37" s="116"/>
      <c r="KYS37" s="116"/>
      <c r="KYT37" s="116"/>
      <c r="KYU37" s="116"/>
      <c r="KYV37" s="116"/>
      <c r="KYW37" s="116"/>
      <c r="KYX37" s="116"/>
      <c r="KYY37" s="116"/>
      <c r="KYZ37" s="116"/>
      <c r="KZA37" s="116"/>
      <c r="KZB37" s="116"/>
      <c r="KZC37" s="116"/>
      <c r="KZD37" s="116"/>
      <c r="KZE37" s="116"/>
      <c r="KZF37" s="116"/>
      <c r="KZG37" s="116"/>
      <c r="KZH37" s="116"/>
      <c r="KZI37" s="116"/>
      <c r="KZJ37" s="116"/>
      <c r="KZK37" s="116"/>
      <c r="KZL37" s="116"/>
      <c r="KZM37" s="116"/>
      <c r="KZN37" s="116"/>
      <c r="KZO37" s="116"/>
      <c r="KZP37" s="116"/>
      <c r="KZQ37" s="116"/>
      <c r="KZR37" s="116"/>
      <c r="KZS37" s="116"/>
      <c r="KZT37" s="116"/>
      <c r="KZU37" s="116"/>
      <c r="KZV37" s="116"/>
      <c r="KZW37" s="116"/>
      <c r="KZX37" s="116"/>
      <c r="KZY37" s="116"/>
      <c r="KZZ37" s="116"/>
      <c r="LAA37" s="116"/>
      <c r="LAB37" s="116"/>
      <c r="LAC37" s="116"/>
      <c r="LAD37" s="116"/>
      <c r="LAE37" s="116"/>
      <c r="LAF37" s="116"/>
      <c r="LAG37" s="116"/>
      <c r="LAH37" s="116"/>
      <c r="LAI37" s="116"/>
      <c r="LAJ37" s="116"/>
      <c r="LAK37" s="116"/>
      <c r="LAL37" s="116"/>
      <c r="LAM37" s="116"/>
      <c r="LAN37" s="116"/>
      <c r="LAO37" s="116"/>
      <c r="LAP37" s="116"/>
      <c r="LAQ37" s="116"/>
      <c r="LAR37" s="116"/>
      <c r="LAS37" s="116"/>
      <c r="LAT37" s="116"/>
      <c r="LAU37" s="116"/>
      <c r="LAV37" s="116"/>
      <c r="LAW37" s="116"/>
      <c r="LAX37" s="116"/>
      <c r="LAY37" s="116"/>
      <c r="LAZ37" s="116"/>
      <c r="LBA37" s="116"/>
      <c r="LBB37" s="116"/>
      <c r="LBC37" s="116"/>
      <c r="LBD37" s="116"/>
      <c r="LBE37" s="116"/>
      <c r="LBF37" s="116"/>
      <c r="LBG37" s="116"/>
      <c r="LBH37" s="116"/>
      <c r="LBI37" s="116"/>
      <c r="LBJ37" s="116"/>
      <c r="LBK37" s="116"/>
      <c r="LBL37" s="116"/>
      <c r="LBM37" s="116"/>
      <c r="LBN37" s="116"/>
      <c r="LBO37" s="116"/>
      <c r="LBP37" s="116"/>
      <c r="LBQ37" s="116"/>
      <c r="LBR37" s="116"/>
      <c r="LBS37" s="116"/>
      <c r="LBT37" s="116"/>
      <c r="LBU37" s="116"/>
      <c r="LBV37" s="116"/>
      <c r="LBW37" s="116"/>
      <c r="LBX37" s="116"/>
      <c r="LBY37" s="116"/>
      <c r="LBZ37" s="116"/>
      <c r="LCA37" s="116"/>
      <c r="LCB37" s="116"/>
      <c r="LCC37" s="116"/>
      <c r="LCD37" s="116"/>
      <c r="LCE37" s="116"/>
      <c r="LCF37" s="116"/>
      <c r="LCG37" s="116"/>
      <c r="LCH37" s="116"/>
      <c r="LCI37" s="116"/>
      <c r="LCJ37" s="116"/>
      <c r="LCK37" s="116"/>
      <c r="LCL37" s="116"/>
      <c r="LCM37" s="116"/>
      <c r="LCN37" s="116"/>
      <c r="LCO37" s="116"/>
      <c r="LCP37" s="116"/>
      <c r="LCQ37" s="116"/>
      <c r="LCR37" s="116"/>
      <c r="LCS37" s="116"/>
      <c r="LCT37" s="116"/>
      <c r="LCU37" s="116"/>
      <c r="LCV37" s="116"/>
      <c r="LCW37" s="116"/>
      <c r="LCX37" s="116"/>
      <c r="LCY37" s="116"/>
      <c r="LCZ37" s="116"/>
      <c r="LDA37" s="116"/>
      <c r="LDB37" s="116"/>
      <c r="LDC37" s="116"/>
      <c r="LDD37" s="116"/>
      <c r="LDE37" s="116"/>
      <c r="LDF37" s="116"/>
      <c r="LDG37" s="116"/>
      <c r="LDH37" s="116"/>
      <c r="LDI37" s="116"/>
      <c r="LDJ37" s="116"/>
      <c r="LDK37" s="116"/>
      <c r="LDL37" s="116"/>
      <c r="LDM37" s="116"/>
      <c r="LDN37" s="116"/>
      <c r="LDO37" s="116"/>
      <c r="LDP37" s="116"/>
      <c r="LDQ37" s="116"/>
      <c r="LDR37" s="116"/>
      <c r="LDS37" s="116"/>
      <c r="LDT37" s="116"/>
      <c r="LDU37" s="116"/>
      <c r="LDV37" s="116"/>
      <c r="LDW37" s="116"/>
      <c r="LDX37" s="116"/>
      <c r="LDY37" s="116"/>
      <c r="LDZ37" s="116"/>
      <c r="LEA37" s="116"/>
      <c r="LEB37" s="116"/>
      <c r="LEC37" s="116"/>
      <c r="LED37" s="116"/>
      <c r="LEE37" s="116"/>
      <c r="LEF37" s="116"/>
      <c r="LEG37" s="116"/>
      <c r="LEH37" s="116"/>
      <c r="LEI37" s="116"/>
      <c r="LEJ37" s="116"/>
      <c r="LEK37" s="116"/>
      <c r="LEL37" s="116"/>
      <c r="LEM37" s="116"/>
      <c r="LEN37" s="116"/>
      <c r="LEO37" s="116"/>
      <c r="LEP37" s="116"/>
      <c r="LEQ37" s="116"/>
      <c r="LER37" s="116"/>
      <c r="LES37" s="116"/>
      <c r="LET37" s="116"/>
      <c r="LEU37" s="116"/>
      <c r="LEV37" s="116"/>
      <c r="LEW37" s="116"/>
      <c r="LEX37" s="116"/>
      <c r="LEY37" s="116"/>
      <c r="LEZ37" s="116"/>
      <c r="LFA37" s="116"/>
      <c r="LFB37" s="116"/>
      <c r="LFC37" s="116"/>
      <c r="LFD37" s="116"/>
      <c r="LFE37" s="116"/>
      <c r="LFF37" s="116"/>
      <c r="LFG37" s="116"/>
      <c r="LFH37" s="116"/>
      <c r="LFI37" s="116"/>
      <c r="LFJ37" s="116"/>
      <c r="LFK37" s="116"/>
      <c r="LFL37" s="116"/>
      <c r="LFM37" s="116"/>
      <c r="LFN37" s="116"/>
      <c r="LFO37" s="116"/>
      <c r="LFP37" s="116"/>
      <c r="LFQ37" s="116"/>
      <c r="LFR37" s="116"/>
      <c r="LFS37" s="116"/>
      <c r="LFT37" s="116"/>
      <c r="LFU37" s="116"/>
      <c r="LFV37" s="116"/>
      <c r="LFW37" s="116"/>
      <c r="LFX37" s="116"/>
      <c r="LFY37" s="116"/>
      <c r="LFZ37" s="116"/>
      <c r="LGA37" s="116"/>
      <c r="LGB37" s="116"/>
      <c r="LGC37" s="116"/>
      <c r="LGD37" s="116"/>
      <c r="LGE37" s="116"/>
      <c r="LGF37" s="116"/>
      <c r="LGG37" s="116"/>
      <c r="LGH37" s="116"/>
      <c r="LGI37" s="116"/>
      <c r="LGJ37" s="116"/>
      <c r="LGK37" s="116"/>
      <c r="LGL37" s="116"/>
      <c r="LGM37" s="116"/>
      <c r="LGN37" s="116"/>
      <c r="LGO37" s="116"/>
      <c r="LGP37" s="116"/>
      <c r="LGQ37" s="116"/>
      <c r="LGR37" s="116"/>
      <c r="LGS37" s="116"/>
      <c r="LGT37" s="116"/>
      <c r="LGU37" s="116"/>
      <c r="LGV37" s="116"/>
      <c r="LGW37" s="116"/>
      <c r="LGX37" s="116"/>
      <c r="LGY37" s="116"/>
      <c r="LGZ37" s="116"/>
      <c r="LHA37" s="116"/>
      <c r="LHB37" s="116"/>
      <c r="LHC37" s="116"/>
      <c r="LHD37" s="116"/>
      <c r="LHE37" s="116"/>
      <c r="LHF37" s="116"/>
      <c r="LHG37" s="116"/>
      <c r="LHH37" s="116"/>
      <c r="LHI37" s="116"/>
      <c r="LHJ37" s="116"/>
      <c r="LHK37" s="116"/>
      <c r="LHL37" s="116"/>
      <c r="LHM37" s="116"/>
      <c r="LHN37" s="116"/>
      <c r="LHO37" s="116"/>
      <c r="LHP37" s="116"/>
      <c r="LHQ37" s="116"/>
      <c r="LHR37" s="116"/>
      <c r="LHS37" s="116"/>
      <c r="LHT37" s="116"/>
      <c r="LHU37" s="116"/>
      <c r="LHV37" s="116"/>
      <c r="LHW37" s="116"/>
      <c r="LHX37" s="116"/>
      <c r="LHY37" s="116"/>
      <c r="LHZ37" s="116"/>
      <c r="LIA37" s="116"/>
      <c r="LIB37" s="116"/>
      <c r="LIC37" s="116"/>
      <c r="LID37" s="116"/>
      <c r="LIE37" s="116"/>
      <c r="LIF37" s="116"/>
      <c r="LIG37" s="116"/>
      <c r="LIH37" s="116"/>
      <c r="LII37" s="116"/>
      <c r="LIJ37" s="116"/>
      <c r="LIK37" s="116"/>
      <c r="LIL37" s="116"/>
      <c r="LIM37" s="116"/>
      <c r="LIN37" s="116"/>
      <c r="LIO37" s="116"/>
      <c r="LIP37" s="116"/>
      <c r="LIQ37" s="116"/>
      <c r="LIR37" s="116"/>
      <c r="LIS37" s="116"/>
      <c r="LIT37" s="116"/>
      <c r="LIU37" s="116"/>
      <c r="LIV37" s="116"/>
      <c r="LIW37" s="116"/>
      <c r="LIX37" s="116"/>
      <c r="LIY37" s="116"/>
      <c r="LIZ37" s="116"/>
      <c r="LJA37" s="116"/>
      <c r="LJB37" s="116"/>
      <c r="LJC37" s="116"/>
      <c r="LJD37" s="116"/>
      <c r="LJE37" s="116"/>
      <c r="LJF37" s="116"/>
      <c r="LJG37" s="116"/>
      <c r="LJH37" s="116"/>
      <c r="LJI37" s="116"/>
      <c r="LJJ37" s="116"/>
      <c r="LJK37" s="116"/>
      <c r="LJL37" s="116"/>
      <c r="LJM37" s="116"/>
      <c r="LJN37" s="116"/>
      <c r="LJO37" s="116"/>
      <c r="LJP37" s="116"/>
      <c r="LJQ37" s="116"/>
      <c r="LJR37" s="116"/>
      <c r="LJS37" s="116"/>
      <c r="LJT37" s="116"/>
      <c r="LJU37" s="116"/>
      <c r="LJV37" s="116"/>
      <c r="LJW37" s="116"/>
      <c r="LJX37" s="116"/>
      <c r="LJY37" s="116"/>
      <c r="LJZ37" s="116"/>
      <c r="LKA37" s="116"/>
      <c r="LKB37" s="116"/>
      <c r="LKC37" s="116"/>
      <c r="LKD37" s="116"/>
      <c r="LKE37" s="116"/>
      <c r="LKF37" s="116"/>
      <c r="LKG37" s="116"/>
      <c r="LKH37" s="116"/>
      <c r="LKI37" s="116"/>
      <c r="LKJ37" s="116"/>
      <c r="LKK37" s="116"/>
      <c r="LKL37" s="116"/>
      <c r="LKM37" s="116"/>
      <c r="LKN37" s="116"/>
      <c r="LKO37" s="116"/>
      <c r="LKP37" s="116"/>
      <c r="LKQ37" s="116"/>
      <c r="LKR37" s="116"/>
      <c r="LKS37" s="116"/>
      <c r="LKT37" s="116"/>
      <c r="LKU37" s="116"/>
      <c r="LKV37" s="116"/>
      <c r="LKW37" s="116"/>
      <c r="LKX37" s="116"/>
      <c r="LKY37" s="116"/>
      <c r="LKZ37" s="116"/>
      <c r="LLA37" s="116"/>
      <c r="LLB37" s="116"/>
      <c r="LLC37" s="116"/>
      <c r="LLD37" s="116"/>
      <c r="LLE37" s="116"/>
      <c r="LLF37" s="116"/>
      <c r="LLG37" s="116"/>
      <c r="LLH37" s="116"/>
      <c r="LLI37" s="116"/>
      <c r="LLJ37" s="116"/>
      <c r="LLK37" s="116"/>
      <c r="LLL37" s="116"/>
      <c r="LLM37" s="116"/>
      <c r="LLN37" s="116"/>
      <c r="LLO37" s="116"/>
      <c r="LLP37" s="116"/>
      <c r="LLQ37" s="116"/>
      <c r="LLR37" s="116"/>
      <c r="LLS37" s="116"/>
      <c r="LLT37" s="116"/>
      <c r="LLU37" s="116"/>
      <c r="LLV37" s="116"/>
      <c r="LLW37" s="116"/>
      <c r="LLX37" s="116"/>
      <c r="LLY37" s="116"/>
      <c r="LLZ37" s="116"/>
      <c r="LMA37" s="116"/>
      <c r="LMB37" s="116"/>
      <c r="LMC37" s="116"/>
      <c r="LMD37" s="116"/>
      <c r="LME37" s="116"/>
      <c r="LMF37" s="116"/>
      <c r="LMG37" s="116"/>
      <c r="LMH37" s="116"/>
      <c r="LMI37" s="116"/>
      <c r="LMJ37" s="116"/>
      <c r="LMK37" s="116"/>
      <c r="LML37" s="116"/>
      <c r="LMM37" s="116"/>
      <c r="LMN37" s="116"/>
      <c r="LMO37" s="116"/>
      <c r="LMP37" s="116"/>
      <c r="LMQ37" s="116"/>
      <c r="LMR37" s="116"/>
      <c r="LMS37" s="116"/>
      <c r="LMT37" s="116"/>
      <c r="LMU37" s="116"/>
      <c r="LMV37" s="116"/>
      <c r="LMW37" s="116"/>
      <c r="LMX37" s="116"/>
      <c r="LMY37" s="116"/>
      <c r="LMZ37" s="116"/>
      <c r="LNA37" s="116"/>
      <c r="LNB37" s="116"/>
      <c r="LNC37" s="116"/>
      <c r="LND37" s="116"/>
      <c r="LNE37" s="116"/>
      <c r="LNF37" s="116"/>
      <c r="LNG37" s="116"/>
      <c r="LNH37" s="116"/>
      <c r="LNI37" s="116"/>
      <c r="LNJ37" s="116"/>
      <c r="LNK37" s="116"/>
      <c r="LNL37" s="116"/>
      <c r="LNM37" s="116"/>
      <c r="LNN37" s="116"/>
      <c r="LNO37" s="116"/>
      <c r="LNP37" s="116"/>
      <c r="LNQ37" s="116"/>
      <c r="LNR37" s="116"/>
      <c r="LNS37" s="116"/>
      <c r="LNT37" s="116"/>
      <c r="LNU37" s="116"/>
      <c r="LNV37" s="116"/>
      <c r="LNW37" s="116"/>
      <c r="LNX37" s="116"/>
      <c r="LNY37" s="116"/>
      <c r="LNZ37" s="116"/>
      <c r="LOA37" s="116"/>
      <c r="LOB37" s="116"/>
      <c r="LOC37" s="116"/>
      <c r="LOD37" s="116"/>
      <c r="LOE37" s="116"/>
      <c r="LOF37" s="116"/>
      <c r="LOG37" s="116"/>
      <c r="LOH37" s="116"/>
      <c r="LOI37" s="116"/>
      <c r="LOJ37" s="116"/>
      <c r="LOK37" s="116"/>
      <c r="LOL37" s="116"/>
      <c r="LOM37" s="116"/>
      <c r="LON37" s="116"/>
      <c r="LOO37" s="116"/>
      <c r="LOP37" s="116"/>
      <c r="LOQ37" s="116"/>
      <c r="LOR37" s="116"/>
      <c r="LOS37" s="116"/>
      <c r="LOT37" s="116"/>
      <c r="LOU37" s="116"/>
      <c r="LOV37" s="116"/>
      <c r="LOW37" s="116"/>
      <c r="LOX37" s="116"/>
      <c r="LOY37" s="116"/>
      <c r="LOZ37" s="116"/>
      <c r="LPA37" s="116"/>
      <c r="LPB37" s="116"/>
      <c r="LPC37" s="116"/>
      <c r="LPD37" s="116"/>
      <c r="LPE37" s="116"/>
      <c r="LPF37" s="116"/>
      <c r="LPG37" s="116"/>
      <c r="LPH37" s="116"/>
      <c r="LPI37" s="116"/>
      <c r="LPJ37" s="116"/>
      <c r="LPK37" s="116"/>
      <c r="LPL37" s="116"/>
      <c r="LPM37" s="116"/>
      <c r="LPN37" s="116"/>
      <c r="LPO37" s="116"/>
      <c r="LPP37" s="116"/>
      <c r="LPQ37" s="116"/>
      <c r="LPR37" s="116"/>
      <c r="LPS37" s="116"/>
      <c r="LPT37" s="116"/>
      <c r="LPU37" s="116"/>
      <c r="LPV37" s="116"/>
      <c r="LPW37" s="116"/>
      <c r="LPX37" s="116"/>
      <c r="LPY37" s="116"/>
      <c r="LPZ37" s="116"/>
      <c r="LQA37" s="116"/>
      <c r="LQB37" s="116"/>
      <c r="LQC37" s="116"/>
      <c r="LQD37" s="116"/>
      <c r="LQE37" s="116"/>
      <c r="LQF37" s="116"/>
      <c r="LQG37" s="116"/>
      <c r="LQH37" s="116"/>
      <c r="LQI37" s="116"/>
      <c r="LQJ37" s="116"/>
      <c r="LQK37" s="116"/>
      <c r="LQL37" s="116"/>
      <c r="LQM37" s="116"/>
      <c r="LQN37" s="116"/>
      <c r="LQO37" s="116"/>
      <c r="LQP37" s="116"/>
      <c r="LQQ37" s="116"/>
      <c r="LQR37" s="116"/>
      <c r="LQS37" s="116"/>
      <c r="LQT37" s="116"/>
      <c r="LQU37" s="116"/>
      <c r="LQV37" s="116"/>
      <c r="LQW37" s="116"/>
      <c r="LQX37" s="116"/>
      <c r="LQY37" s="116"/>
      <c r="LQZ37" s="116"/>
      <c r="LRA37" s="116"/>
      <c r="LRB37" s="116"/>
      <c r="LRC37" s="116"/>
      <c r="LRD37" s="116"/>
      <c r="LRE37" s="116"/>
      <c r="LRF37" s="116"/>
      <c r="LRG37" s="116"/>
      <c r="LRH37" s="116"/>
      <c r="LRI37" s="116"/>
      <c r="LRJ37" s="116"/>
      <c r="LRK37" s="116"/>
      <c r="LRL37" s="116"/>
      <c r="LRM37" s="116"/>
      <c r="LRN37" s="116"/>
      <c r="LRO37" s="116"/>
      <c r="LRP37" s="116"/>
      <c r="LRQ37" s="116"/>
      <c r="LRR37" s="116"/>
      <c r="LRS37" s="116"/>
      <c r="LRT37" s="116"/>
      <c r="LRU37" s="116"/>
      <c r="LRV37" s="116"/>
      <c r="LRW37" s="116"/>
      <c r="LRX37" s="116"/>
      <c r="LRY37" s="116"/>
      <c r="LRZ37" s="116"/>
      <c r="LSA37" s="116"/>
      <c r="LSB37" s="116"/>
      <c r="LSC37" s="116"/>
      <c r="LSD37" s="116"/>
      <c r="LSE37" s="116"/>
      <c r="LSF37" s="116"/>
      <c r="LSG37" s="116"/>
      <c r="LSH37" s="116"/>
      <c r="LSI37" s="116"/>
      <c r="LSJ37" s="116"/>
      <c r="LSK37" s="116"/>
      <c r="LSL37" s="116"/>
      <c r="LSM37" s="116"/>
      <c r="LSN37" s="116"/>
      <c r="LSO37" s="116"/>
      <c r="LSP37" s="116"/>
      <c r="LSQ37" s="116"/>
      <c r="LSR37" s="116"/>
      <c r="LSS37" s="116"/>
      <c r="LST37" s="116"/>
      <c r="LSU37" s="116"/>
      <c r="LSV37" s="116"/>
      <c r="LSW37" s="116"/>
      <c r="LSX37" s="116"/>
      <c r="LSY37" s="116"/>
      <c r="LSZ37" s="116"/>
      <c r="LTA37" s="116"/>
      <c r="LTB37" s="116"/>
      <c r="LTC37" s="116"/>
      <c r="LTD37" s="116"/>
      <c r="LTE37" s="116"/>
      <c r="LTF37" s="116"/>
      <c r="LTG37" s="116"/>
      <c r="LTH37" s="116"/>
      <c r="LTI37" s="116"/>
      <c r="LTJ37" s="116"/>
      <c r="LTK37" s="116"/>
      <c r="LTL37" s="116"/>
      <c r="LTM37" s="116"/>
      <c r="LTN37" s="116"/>
      <c r="LTO37" s="116"/>
      <c r="LTP37" s="116"/>
      <c r="LTQ37" s="116"/>
      <c r="LTR37" s="116"/>
      <c r="LTS37" s="116"/>
      <c r="LTT37" s="116"/>
      <c r="LTU37" s="116"/>
      <c r="LTV37" s="116"/>
      <c r="LTW37" s="116"/>
      <c r="LTX37" s="116"/>
      <c r="LTY37" s="116"/>
      <c r="LTZ37" s="116"/>
      <c r="LUA37" s="116"/>
      <c r="LUB37" s="116"/>
      <c r="LUC37" s="116"/>
      <c r="LUD37" s="116"/>
      <c r="LUE37" s="116"/>
      <c r="LUF37" s="116"/>
      <c r="LUG37" s="116"/>
      <c r="LUH37" s="116"/>
      <c r="LUI37" s="116"/>
      <c r="LUJ37" s="116"/>
      <c r="LUK37" s="116"/>
      <c r="LUL37" s="116"/>
      <c r="LUM37" s="116"/>
      <c r="LUN37" s="116"/>
      <c r="LUO37" s="116"/>
      <c r="LUP37" s="116"/>
      <c r="LUQ37" s="116"/>
      <c r="LUR37" s="116"/>
      <c r="LUS37" s="116"/>
      <c r="LUT37" s="116"/>
      <c r="LUU37" s="116"/>
      <c r="LUV37" s="116"/>
      <c r="LUW37" s="116"/>
      <c r="LUX37" s="116"/>
      <c r="LUY37" s="116"/>
      <c r="LUZ37" s="116"/>
      <c r="LVA37" s="116"/>
      <c r="LVB37" s="116"/>
      <c r="LVC37" s="116"/>
      <c r="LVD37" s="116"/>
      <c r="LVE37" s="116"/>
      <c r="LVF37" s="116"/>
      <c r="LVG37" s="116"/>
      <c r="LVH37" s="116"/>
      <c r="LVI37" s="116"/>
      <c r="LVJ37" s="116"/>
      <c r="LVK37" s="116"/>
      <c r="LVL37" s="116"/>
      <c r="LVM37" s="116"/>
      <c r="LVN37" s="116"/>
      <c r="LVO37" s="116"/>
      <c r="LVP37" s="116"/>
      <c r="LVQ37" s="116"/>
      <c r="LVR37" s="116"/>
      <c r="LVS37" s="116"/>
      <c r="LVT37" s="116"/>
      <c r="LVU37" s="116"/>
      <c r="LVV37" s="116"/>
      <c r="LVW37" s="116"/>
      <c r="LVX37" s="116"/>
      <c r="LVY37" s="116"/>
      <c r="LVZ37" s="116"/>
      <c r="LWA37" s="116"/>
      <c r="LWB37" s="116"/>
      <c r="LWC37" s="116"/>
      <c r="LWD37" s="116"/>
      <c r="LWE37" s="116"/>
      <c r="LWF37" s="116"/>
      <c r="LWG37" s="116"/>
      <c r="LWH37" s="116"/>
      <c r="LWI37" s="116"/>
      <c r="LWJ37" s="116"/>
      <c r="LWK37" s="116"/>
      <c r="LWL37" s="116"/>
      <c r="LWM37" s="116"/>
      <c r="LWN37" s="116"/>
      <c r="LWO37" s="116"/>
      <c r="LWP37" s="116"/>
      <c r="LWQ37" s="116"/>
      <c r="LWR37" s="116"/>
      <c r="LWS37" s="116"/>
      <c r="LWT37" s="116"/>
      <c r="LWU37" s="116"/>
      <c r="LWV37" s="116"/>
      <c r="LWW37" s="116"/>
      <c r="LWX37" s="116"/>
      <c r="LWY37" s="116"/>
      <c r="LWZ37" s="116"/>
      <c r="LXA37" s="116"/>
      <c r="LXB37" s="116"/>
      <c r="LXC37" s="116"/>
      <c r="LXD37" s="116"/>
      <c r="LXE37" s="116"/>
      <c r="LXF37" s="116"/>
      <c r="LXG37" s="116"/>
      <c r="LXH37" s="116"/>
      <c r="LXI37" s="116"/>
      <c r="LXJ37" s="116"/>
      <c r="LXK37" s="116"/>
      <c r="LXL37" s="116"/>
      <c r="LXM37" s="116"/>
      <c r="LXN37" s="116"/>
      <c r="LXO37" s="116"/>
      <c r="LXP37" s="116"/>
      <c r="LXQ37" s="116"/>
      <c r="LXR37" s="116"/>
      <c r="LXS37" s="116"/>
      <c r="LXT37" s="116"/>
      <c r="LXU37" s="116"/>
      <c r="LXV37" s="116"/>
      <c r="LXW37" s="116"/>
      <c r="LXX37" s="116"/>
      <c r="LXY37" s="116"/>
      <c r="LXZ37" s="116"/>
      <c r="LYA37" s="116"/>
      <c r="LYB37" s="116"/>
      <c r="LYC37" s="116"/>
      <c r="LYD37" s="116"/>
      <c r="LYE37" s="116"/>
      <c r="LYF37" s="116"/>
      <c r="LYG37" s="116"/>
      <c r="LYH37" s="116"/>
      <c r="LYI37" s="116"/>
      <c r="LYJ37" s="116"/>
      <c r="LYK37" s="116"/>
      <c r="LYL37" s="116"/>
      <c r="LYM37" s="116"/>
      <c r="LYN37" s="116"/>
      <c r="LYO37" s="116"/>
      <c r="LYP37" s="116"/>
      <c r="LYQ37" s="116"/>
      <c r="LYR37" s="116"/>
      <c r="LYS37" s="116"/>
      <c r="LYT37" s="116"/>
      <c r="LYU37" s="116"/>
      <c r="LYV37" s="116"/>
      <c r="LYW37" s="116"/>
      <c r="LYX37" s="116"/>
      <c r="LYY37" s="116"/>
      <c r="LYZ37" s="116"/>
      <c r="LZA37" s="116"/>
      <c r="LZB37" s="116"/>
      <c r="LZC37" s="116"/>
      <c r="LZD37" s="116"/>
      <c r="LZE37" s="116"/>
      <c r="LZF37" s="116"/>
      <c r="LZG37" s="116"/>
      <c r="LZH37" s="116"/>
      <c r="LZI37" s="116"/>
      <c r="LZJ37" s="116"/>
      <c r="LZK37" s="116"/>
      <c r="LZL37" s="116"/>
      <c r="LZM37" s="116"/>
      <c r="LZN37" s="116"/>
      <c r="LZO37" s="116"/>
      <c r="LZP37" s="116"/>
      <c r="LZQ37" s="116"/>
      <c r="LZR37" s="116"/>
      <c r="LZS37" s="116"/>
      <c r="LZT37" s="116"/>
      <c r="LZU37" s="116"/>
      <c r="LZV37" s="116"/>
      <c r="LZW37" s="116"/>
      <c r="LZX37" s="116"/>
      <c r="LZY37" s="116"/>
      <c r="LZZ37" s="116"/>
      <c r="MAA37" s="116"/>
      <c r="MAB37" s="116"/>
      <c r="MAC37" s="116"/>
      <c r="MAD37" s="116"/>
      <c r="MAE37" s="116"/>
      <c r="MAF37" s="116"/>
      <c r="MAG37" s="116"/>
      <c r="MAH37" s="116"/>
      <c r="MAI37" s="116"/>
      <c r="MAJ37" s="116"/>
      <c r="MAK37" s="116"/>
      <c r="MAL37" s="116"/>
      <c r="MAM37" s="116"/>
      <c r="MAN37" s="116"/>
      <c r="MAO37" s="116"/>
      <c r="MAP37" s="116"/>
      <c r="MAQ37" s="116"/>
      <c r="MAR37" s="116"/>
      <c r="MAS37" s="116"/>
      <c r="MAT37" s="116"/>
      <c r="MAU37" s="116"/>
      <c r="MAV37" s="116"/>
      <c r="MAW37" s="116"/>
      <c r="MAX37" s="116"/>
      <c r="MAY37" s="116"/>
      <c r="MAZ37" s="116"/>
      <c r="MBA37" s="116"/>
      <c r="MBB37" s="116"/>
      <c r="MBC37" s="116"/>
      <c r="MBD37" s="116"/>
      <c r="MBE37" s="116"/>
      <c r="MBF37" s="116"/>
      <c r="MBG37" s="116"/>
      <c r="MBH37" s="116"/>
      <c r="MBI37" s="116"/>
      <c r="MBJ37" s="116"/>
      <c r="MBK37" s="116"/>
      <c r="MBL37" s="116"/>
      <c r="MBM37" s="116"/>
      <c r="MBN37" s="116"/>
      <c r="MBO37" s="116"/>
      <c r="MBP37" s="116"/>
      <c r="MBQ37" s="116"/>
      <c r="MBR37" s="116"/>
      <c r="MBS37" s="116"/>
      <c r="MBT37" s="116"/>
      <c r="MBU37" s="116"/>
      <c r="MBV37" s="116"/>
      <c r="MBW37" s="116"/>
      <c r="MBX37" s="116"/>
      <c r="MBY37" s="116"/>
      <c r="MBZ37" s="116"/>
      <c r="MCA37" s="116"/>
      <c r="MCB37" s="116"/>
      <c r="MCC37" s="116"/>
      <c r="MCD37" s="116"/>
      <c r="MCE37" s="116"/>
      <c r="MCF37" s="116"/>
      <c r="MCG37" s="116"/>
      <c r="MCH37" s="116"/>
      <c r="MCI37" s="116"/>
      <c r="MCJ37" s="116"/>
      <c r="MCK37" s="116"/>
      <c r="MCL37" s="116"/>
      <c r="MCM37" s="116"/>
      <c r="MCN37" s="116"/>
      <c r="MCO37" s="116"/>
      <c r="MCP37" s="116"/>
      <c r="MCQ37" s="116"/>
      <c r="MCR37" s="116"/>
      <c r="MCS37" s="116"/>
      <c r="MCT37" s="116"/>
      <c r="MCU37" s="116"/>
      <c r="MCV37" s="116"/>
      <c r="MCW37" s="116"/>
      <c r="MCX37" s="116"/>
      <c r="MCY37" s="116"/>
      <c r="MCZ37" s="116"/>
      <c r="MDA37" s="116"/>
      <c r="MDB37" s="116"/>
      <c r="MDC37" s="116"/>
      <c r="MDD37" s="116"/>
      <c r="MDE37" s="116"/>
      <c r="MDF37" s="116"/>
      <c r="MDG37" s="116"/>
      <c r="MDH37" s="116"/>
      <c r="MDI37" s="116"/>
      <c r="MDJ37" s="116"/>
      <c r="MDK37" s="116"/>
      <c r="MDL37" s="116"/>
      <c r="MDM37" s="116"/>
      <c r="MDN37" s="116"/>
      <c r="MDO37" s="116"/>
      <c r="MDP37" s="116"/>
      <c r="MDQ37" s="116"/>
      <c r="MDR37" s="116"/>
      <c r="MDS37" s="116"/>
      <c r="MDT37" s="116"/>
      <c r="MDU37" s="116"/>
      <c r="MDV37" s="116"/>
      <c r="MDW37" s="116"/>
      <c r="MDX37" s="116"/>
      <c r="MDY37" s="116"/>
      <c r="MDZ37" s="116"/>
      <c r="MEA37" s="116"/>
      <c r="MEB37" s="116"/>
      <c r="MEC37" s="116"/>
      <c r="MED37" s="116"/>
      <c r="MEE37" s="116"/>
      <c r="MEF37" s="116"/>
      <c r="MEG37" s="116"/>
      <c r="MEH37" s="116"/>
      <c r="MEI37" s="116"/>
      <c r="MEJ37" s="116"/>
      <c r="MEK37" s="116"/>
      <c r="MEL37" s="116"/>
      <c r="MEM37" s="116"/>
      <c r="MEN37" s="116"/>
      <c r="MEO37" s="116"/>
      <c r="MEP37" s="116"/>
      <c r="MEQ37" s="116"/>
      <c r="MER37" s="116"/>
      <c r="MES37" s="116"/>
      <c r="MET37" s="116"/>
      <c r="MEU37" s="116"/>
      <c r="MEV37" s="116"/>
      <c r="MEW37" s="116"/>
      <c r="MEX37" s="116"/>
      <c r="MEY37" s="116"/>
      <c r="MEZ37" s="116"/>
      <c r="MFA37" s="116"/>
      <c r="MFB37" s="116"/>
      <c r="MFC37" s="116"/>
      <c r="MFD37" s="116"/>
      <c r="MFE37" s="116"/>
      <c r="MFF37" s="116"/>
      <c r="MFG37" s="116"/>
      <c r="MFH37" s="116"/>
      <c r="MFI37" s="116"/>
      <c r="MFJ37" s="116"/>
      <c r="MFK37" s="116"/>
      <c r="MFL37" s="116"/>
      <c r="MFM37" s="116"/>
      <c r="MFN37" s="116"/>
      <c r="MFO37" s="116"/>
      <c r="MFP37" s="116"/>
      <c r="MFQ37" s="116"/>
      <c r="MFR37" s="116"/>
      <c r="MFS37" s="116"/>
      <c r="MFT37" s="116"/>
      <c r="MFU37" s="116"/>
      <c r="MFV37" s="116"/>
      <c r="MFW37" s="116"/>
      <c r="MFX37" s="116"/>
      <c r="MFY37" s="116"/>
      <c r="MFZ37" s="116"/>
      <c r="MGA37" s="116"/>
      <c r="MGB37" s="116"/>
      <c r="MGC37" s="116"/>
      <c r="MGD37" s="116"/>
      <c r="MGE37" s="116"/>
      <c r="MGF37" s="116"/>
      <c r="MGG37" s="116"/>
      <c r="MGH37" s="116"/>
      <c r="MGI37" s="116"/>
      <c r="MGJ37" s="116"/>
      <c r="MGK37" s="116"/>
      <c r="MGL37" s="116"/>
      <c r="MGM37" s="116"/>
      <c r="MGN37" s="116"/>
      <c r="MGO37" s="116"/>
      <c r="MGP37" s="116"/>
      <c r="MGQ37" s="116"/>
      <c r="MGR37" s="116"/>
      <c r="MGS37" s="116"/>
      <c r="MGT37" s="116"/>
      <c r="MGU37" s="116"/>
      <c r="MGV37" s="116"/>
      <c r="MGW37" s="116"/>
      <c r="MGX37" s="116"/>
      <c r="MGY37" s="116"/>
      <c r="MGZ37" s="116"/>
      <c r="MHA37" s="116"/>
      <c r="MHB37" s="116"/>
      <c r="MHC37" s="116"/>
      <c r="MHD37" s="116"/>
      <c r="MHE37" s="116"/>
      <c r="MHF37" s="116"/>
      <c r="MHG37" s="116"/>
      <c r="MHH37" s="116"/>
      <c r="MHI37" s="116"/>
      <c r="MHJ37" s="116"/>
      <c r="MHK37" s="116"/>
      <c r="MHL37" s="116"/>
      <c r="MHM37" s="116"/>
      <c r="MHN37" s="116"/>
      <c r="MHO37" s="116"/>
      <c r="MHP37" s="116"/>
      <c r="MHQ37" s="116"/>
      <c r="MHR37" s="116"/>
      <c r="MHS37" s="116"/>
      <c r="MHT37" s="116"/>
      <c r="MHU37" s="116"/>
      <c r="MHV37" s="116"/>
      <c r="MHW37" s="116"/>
      <c r="MHX37" s="116"/>
      <c r="MHY37" s="116"/>
      <c r="MHZ37" s="116"/>
      <c r="MIA37" s="116"/>
      <c r="MIB37" s="116"/>
      <c r="MIC37" s="116"/>
      <c r="MID37" s="116"/>
      <c r="MIE37" s="116"/>
      <c r="MIF37" s="116"/>
      <c r="MIG37" s="116"/>
      <c r="MIH37" s="116"/>
      <c r="MII37" s="116"/>
      <c r="MIJ37" s="116"/>
      <c r="MIK37" s="116"/>
      <c r="MIL37" s="116"/>
      <c r="MIM37" s="116"/>
      <c r="MIN37" s="116"/>
      <c r="MIO37" s="116"/>
      <c r="MIP37" s="116"/>
      <c r="MIQ37" s="116"/>
      <c r="MIR37" s="116"/>
      <c r="MIS37" s="116"/>
      <c r="MIT37" s="116"/>
      <c r="MIU37" s="116"/>
      <c r="MIV37" s="116"/>
      <c r="MIW37" s="116"/>
      <c r="MIX37" s="116"/>
      <c r="MIY37" s="116"/>
      <c r="MIZ37" s="116"/>
      <c r="MJA37" s="116"/>
      <c r="MJB37" s="116"/>
      <c r="MJC37" s="116"/>
      <c r="MJD37" s="116"/>
      <c r="MJE37" s="116"/>
      <c r="MJF37" s="116"/>
      <c r="MJG37" s="116"/>
      <c r="MJH37" s="116"/>
      <c r="MJI37" s="116"/>
      <c r="MJJ37" s="116"/>
      <c r="MJK37" s="116"/>
      <c r="MJL37" s="116"/>
      <c r="MJM37" s="116"/>
      <c r="MJN37" s="116"/>
      <c r="MJO37" s="116"/>
      <c r="MJP37" s="116"/>
      <c r="MJQ37" s="116"/>
      <c r="MJR37" s="116"/>
      <c r="MJS37" s="116"/>
      <c r="MJT37" s="116"/>
      <c r="MJU37" s="116"/>
      <c r="MJV37" s="116"/>
      <c r="MJW37" s="116"/>
      <c r="MJX37" s="116"/>
      <c r="MJY37" s="116"/>
      <c r="MJZ37" s="116"/>
      <c r="MKA37" s="116"/>
      <c r="MKB37" s="116"/>
      <c r="MKC37" s="116"/>
      <c r="MKD37" s="116"/>
      <c r="MKE37" s="116"/>
      <c r="MKF37" s="116"/>
      <c r="MKG37" s="116"/>
      <c r="MKH37" s="116"/>
      <c r="MKI37" s="116"/>
      <c r="MKJ37" s="116"/>
      <c r="MKK37" s="116"/>
      <c r="MKL37" s="116"/>
      <c r="MKM37" s="116"/>
      <c r="MKN37" s="116"/>
      <c r="MKO37" s="116"/>
      <c r="MKP37" s="116"/>
      <c r="MKQ37" s="116"/>
      <c r="MKR37" s="116"/>
      <c r="MKS37" s="116"/>
      <c r="MKT37" s="116"/>
      <c r="MKU37" s="116"/>
      <c r="MKV37" s="116"/>
      <c r="MKW37" s="116"/>
      <c r="MKX37" s="116"/>
      <c r="MKY37" s="116"/>
      <c r="MKZ37" s="116"/>
      <c r="MLA37" s="116"/>
      <c r="MLB37" s="116"/>
      <c r="MLC37" s="116"/>
      <c r="MLD37" s="116"/>
      <c r="MLE37" s="116"/>
      <c r="MLF37" s="116"/>
      <c r="MLG37" s="116"/>
      <c r="MLH37" s="116"/>
      <c r="MLI37" s="116"/>
      <c r="MLJ37" s="116"/>
      <c r="MLK37" s="116"/>
      <c r="MLL37" s="116"/>
      <c r="MLM37" s="116"/>
      <c r="MLN37" s="116"/>
      <c r="MLO37" s="116"/>
      <c r="MLP37" s="116"/>
      <c r="MLQ37" s="116"/>
      <c r="MLR37" s="116"/>
      <c r="MLS37" s="116"/>
      <c r="MLT37" s="116"/>
      <c r="MLU37" s="116"/>
      <c r="MLV37" s="116"/>
      <c r="MLW37" s="116"/>
      <c r="MLX37" s="116"/>
      <c r="MLY37" s="116"/>
      <c r="MLZ37" s="116"/>
      <c r="MMA37" s="116"/>
      <c r="MMB37" s="116"/>
      <c r="MMC37" s="116"/>
      <c r="MMD37" s="116"/>
      <c r="MME37" s="116"/>
      <c r="MMF37" s="116"/>
      <c r="MMG37" s="116"/>
      <c r="MMH37" s="116"/>
      <c r="MMI37" s="116"/>
      <c r="MMJ37" s="116"/>
      <c r="MMK37" s="116"/>
      <c r="MML37" s="116"/>
      <c r="MMM37" s="116"/>
      <c r="MMN37" s="116"/>
      <c r="MMO37" s="116"/>
      <c r="MMP37" s="116"/>
      <c r="MMQ37" s="116"/>
      <c r="MMR37" s="116"/>
      <c r="MMS37" s="116"/>
      <c r="MMT37" s="116"/>
      <c r="MMU37" s="116"/>
      <c r="MMV37" s="116"/>
      <c r="MMW37" s="116"/>
      <c r="MMX37" s="116"/>
      <c r="MMY37" s="116"/>
      <c r="MMZ37" s="116"/>
      <c r="MNA37" s="116"/>
      <c r="MNB37" s="116"/>
      <c r="MNC37" s="116"/>
      <c r="MND37" s="116"/>
      <c r="MNE37" s="116"/>
      <c r="MNF37" s="116"/>
      <c r="MNG37" s="116"/>
      <c r="MNH37" s="116"/>
      <c r="MNI37" s="116"/>
      <c r="MNJ37" s="116"/>
      <c r="MNK37" s="116"/>
      <c r="MNL37" s="116"/>
      <c r="MNM37" s="116"/>
      <c r="MNN37" s="116"/>
      <c r="MNO37" s="116"/>
      <c r="MNP37" s="116"/>
      <c r="MNQ37" s="116"/>
      <c r="MNR37" s="116"/>
      <c r="MNS37" s="116"/>
      <c r="MNT37" s="116"/>
      <c r="MNU37" s="116"/>
      <c r="MNV37" s="116"/>
      <c r="MNW37" s="116"/>
      <c r="MNX37" s="116"/>
      <c r="MNY37" s="116"/>
      <c r="MNZ37" s="116"/>
      <c r="MOA37" s="116"/>
      <c r="MOB37" s="116"/>
      <c r="MOC37" s="116"/>
      <c r="MOD37" s="116"/>
      <c r="MOE37" s="116"/>
      <c r="MOF37" s="116"/>
      <c r="MOG37" s="116"/>
      <c r="MOH37" s="116"/>
      <c r="MOI37" s="116"/>
      <c r="MOJ37" s="116"/>
      <c r="MOK37" s="116"/>
      <c r="MOL37" s="116"/>
      <c r="MOM37" s="116"/>
      <c r="MON37" s="116"/>
      <c r="MOO37" s="116"/>
      <c r="MOP37" s="116"/>
      <c r="MOQ37" s="116"/>
      <c r="MOR37" s="116"/>
      <c r="MOS37" s="116"/>
      <c r="MOT37" s="116"/>
      <c r="MOU37" s="116"/>
      <c r="MOV37" s="116"/>
      <c r="MOW37" s="116"/>
      <c r="MOX37" s="116"/>
      <c r="MOY37" s="116"/>
      <c r="MOZ37" s="116"/>
      <c r="MPA37" s="116"/>
      <c r="MPB37" s="116"/>
      <c r="MPC37" s="116"/>
      <c r="MPD37" s="116"/>
      <c r="MPE37" s="116"/>
      <c r="MPF37" s="116"/>
      <c r="MPG37" s="116"/>
      <c r="MPH37" s="116"/>
      <c r="MPI37" s="116"/>
      <c r="MPJ37" s="116"/>
      <c r="MPK37" s="116"/>
      <c r="MPL37" s="116"/>
      <c r="MPM37" s="116"/>
      <c r="MPN37" s="116"/>
      <c r="MPO37" s="116"/>
      <c r="MPP37" s="116"/>
      <c r="MPQ37" s="116"/>
      <c r="MPR37" s="116"/>
      <c r="MPS37" s="116"/>
      <c r="MPT37" s="116"/>
      <c r="MPU37" s="116"/>
      <c r="MPV37" s="116"/>
      <c r="MPW37" s="116"/>
      <c r="MPX37" s="116"/>
      <c r="MPY37" s="116"/>
      <c r="MPZ37" s="116"/>
      <c r="MQA37" s="116"/>
      <c r="MQB37" s="116"/>
      <c r="MQC37" s="116"/>
      <c r="MQD37" s="116"/>
      <c r="MQE37" s="116"/>
      <c r="MQF37" s="116"/>
      <c r="MQG37" s="116"/>
      <c r="MQH37" s="116"/>
      <c r="MQI37" s="116"/>
      <c r="MQJ37" s="116"/>
      <c r="MQK37" s="116"/>
      <c r="MQL37" s="116"/>
      <c r="MQM37" s="116"/>
      <c r="MQN37" s="116"/>
      <c r="MQO37" s="116"/>
      <c r="MQP37" s="116"/>
      <c r="MQQ37" s="116"/>
      <c r="MQR37" s="116"/>
      <c r="MQS37" s="116"/>
      <c r="MQT37" s="116"/>
      <c r="MQU37" s="116"/>
      <c r="MQV37" s="116"/>
      <c r="MQW37" s="116"/>
      <c r="MQX37" s="116"/>
      <c r="MQY37" s="116"/>
      <c r="MQZ37" s="116"/>
      <c r="MRA37" s="116"/>
      <c r="MRB37" s="116"/>
      <c r="MRC37" s="116"/>
      <c r="MRD37" s="116"/>
      <c r="MRE37" s="116"/>
      <c r="MRF37" s="116"/>
      <c r="MRG37" s="116"/>
      <c r="MRH37" s="116"/>
      <c r="MRI37" s="116"/>
      <c r="MRJ37" s="116"/>
      <c r="MRK37" s="116"/>
      <c r="MRL37" s="116"/>
      <c r="MRM37" s="116"/>
      <c r="MRN37" s="116"/>
      <c r="MRO37" s="116"/>
      <c r="MRP37" s="116"/>
      <c r="MRQ37" s="116"/>
      <c r="MRR37" s="116"/>
      <c r="MRS37" s="116"/>
      <c r="MRT37" s="116"/>
      <c r="MRU37" s="116"/>
      <c r="MRV37" s="116"/>
      <c r="MRW37" s="116"/>
      <c r="MRX37" s="116"/>
      <c r="MRY37" s="116"/>
      <c r="MRZ37" s="116"/>
      <c r="MSA37" s="116"/>
      <c r="MSB37" s="116"/>
      <c r="MSC37" s="116"/>
      <c r="MSD37" s="116"/>
      <c r="MSE37" s="116"/>
      <c r="MSF37" s="116"/>
      <c r="MSG37" s="116"/>
      <c r="MSH37" s="116"/>
      <c r="MSI37" s="116"/>
      <c r="MSJ37" s="116"/>
      <c r="MSK37" s="116"/>
      <c r="MSL37" s="116"/>
      <c r="MSM37" s="116"/>
      <c r="MSN37" s="116"/>
      <c r="MSO37" s="116"/>
      <c r="MSP37" s="116"/>
      <c r="MSQ37" s="116"/>
      <c r="MSR37" s="116"/>
      <c r="MSS37" s="116"/>
      <c r="MST37" s="116"/>
      <c r="MSU37" s="116"/>
      <c r="MSV37" s="116"/>
      <c r="MSW37" s="116"/>
      <c r="MSX37" s="116"/>
      <c r="MSY37" s="116"/>
      <c r="MSZ37" s="116"/>
      <c r="MTA37" s="116"/>
      <c r="MTB37" s="116"/>
      <c r="MTC37" s="116"/>
      <c r="MTD37" s="116"/>
      <c r="MTE37" s="116"/>
      <c r="MTF37" s="116"/>
      <c r="MTG37" s="116"/>
      <c r="MTH37" s="116"/>
      <c r="MTI37" s="116"/>
      <c r="MTJ37" s="116"/>
      <c r="MTK37" s="116"/>
      <c r="MTL37" s="116"/>
      <c r="MTM37" s="116"/>
      <c r="MTN37" s="116"/>
      <c r="MTO37" s="116"/>
      <c r="MTP37" s="116"/>
      <c r="MTQ37" s="116"/>
      <c r="MTR37" s="116"/>
      <c r="MTS37" s="116"/>
      <c r="MTT37" s="116"/>
      <c r="MTU37" s="116"/>
      <c r="MTV37" s="116"/>
      <c r="MTW37" s="116"/>
      <c r="MTX37" s="116"/>
      <c r="MTY37" s="116"/>
      <c r="MTZ37" s="116"/>
      <c r="MUA37" s="116"/>
      <c r="MUB37" s="116"/>
      <c r="MUC37" s="116"/>
      <c r="MUD37" s="116"/>
      <c r="MUE37" s="116"/>
      <c r="MUF37" s="116"/>
      <c r="MUG37" s="116"/>
      <c r="MUH37" s="116"/>
      <c r="MUI37" s="116"/>
      <c r="MUJ37" s="116"/>
      <c r="MUK37" s="116"/>
      <c r="MUL37" s="116"/>
      <c r="MUM37" s="116"/>
      <c r="MUN37" s="116"/>
      <c r="MUO37" s="116"/>
      <c r="MUP37" s="116"/>
      <c r="MUQ37" s="116"/>
      <c r="MUR37" s="116"/>
      <c r="MUS37" s="116"/>
      <c r="MUT37" s="116"/>
      <c r="MUU37" s="116"/>
      <c r="MUV37" s="116"/>
      <c r="MUW37" s="116"/>
      <c r="MUX37" s="116"/>
      <c r="MUY37" s="116"/>
      <c r="MUZ37" s="116"/>
      <c r="MVA37" s="116"/>
      <c r="MVB37" s="116"/>
      <c r="MVC37" s="116"/>
      <c r="MVD37" s="116"/>
      <c r="MVE37" s="116"/>
      <c r="MVF37" s="116"/>
      <c r="MVG37" s="116"/>
      <c r="MVH37" s="116"/>
      <c r="MVI37" s="116"/>
      <c r="MVJ37" s="116"/>
      <c r="MVK37" s="116"/>
      <c r="MVL37" s="116"/>
      <c r="MVM37" s="116"/>
      <c r="MVN37" s="116"/>
      <c r="MVO37" s="116"/>
      <c r="MVP37" s="116"/>
      <c r="MVQ37" s="116"/>
      <c r="MVR37" s="116"/>
      <c r="MVS37" s="116"/>
      <c r="MVT37" s="116"/>
      <c r="MVU37" s="116"/>
      <c r="MVV37" s="116"/>
      <c r="MVW37" s="116"/>
      <c r="MVX37" s="116"/>
      <c r="MVY37" s="116"/>
      <c r="MVZ37" s="116"/>
      <c r="MWA37" s="116"/>
      <c r="MWB37" s="116"/>
      <c r="MWC37" s="116"/>
      <c r="MWD37" s="116"/>
      <c r="MWE37" s="116"/>
      <c r="MWF37" s="116"/>
      <c r="MWG37" s="116"/>
      <c r="MWH37" s="116"/>
      <c r="MWI37" s="116"/>
      <c r="MWJ37" s="116"/>
      <c r="MWK37" s="116"/>
      <c r="MWL37" s="116"/>
      <c r="MWM37" s="116"/>
      <c r="MWN37" s="116"/>
      <c r="MWO37" s="116"/>
      <c r="MWP37" s="116"/>
      <c r="MWQ37" s="116"/>
      <c r="MWR37" s="116"/>
      <c r="MWS37" s="116"/>
      <c r="MWT37" s="116"/>
      <c r="MWU37" s="116"/>
      <c r="MWV37" s="116"/>
      <c r="MWW37" s="116"/>
      <c r="MWX37" s="116"/>
      <c r="MWY37" s="116"/>
      <c r="MWZ37" s="116"/>
      <c r="MXA37" s="116"/>
      <c r="MXB37" s="116"/>
      <c r="MXC37" s="116"/>
      <c r="MXD37" s="116"/>
      <c r="MXE37" s="116"/>
      <c r="MXF37" s="116"/>
      <c r="MXG37" s="116"/>
      <c r="MXH37" s="116"/>
      <c r="MXI37" s="116"/>
      <c r="MXJ37" s="116"/>
      <c r="MXK37" s="116"/>
      <c r="MXL37" s="116"/>
      <c r="MXM37" s="116"/>
      <c r="MXN37" s="116"/>
      <c r="MXO37" s="116"/>
      <c r="MXP37" s="116"/>
      <c r="MXQ37" s="116"/>
      <c r="MXR37" s="116"/>
      <c r="MXS37" s="116"/>
      <c r="MXT37" s="116"/>
      <c r="MXU37" s="116"/>
      <c r="MXV37" s="116"/>
      <c r="MXW37" s="116"/>
      <c r="MXX37" s="116"/>
      <c r="MXY37" s="116"/>
      <c r="MXZ37" s="116"/>
      <c r="MYA37" s="116"/>
      <c r="MYB37" s="116"/>
      <c r="MYC37" s="116"/>
      <c r="MYD37" s="116"/>
      <c r="MYE37" s="116"/>
      <c r="MYF37" s="116"/>
      <c r="MYG37" s="116"/>
      <c r="MYH37" s="116"/>
      <c r="MYI37" s="116"/>
      <c r="MYJ37" s="116"/>
      <c r="MYK37" s="116"/>
      <c r="MYL37" s="116"/>
      <c r="MYM37" s="116"/>
      <c r="MYN37" s="116"/>
      <c r="MYO37" s="116"/>
      <c r="MYP37" s="116"/>
      <c r="MYQ37" s="116"/>
      <c r="MYR37" s="116"/>
      <c r="MYS37" s="116"/>
      <c r="MYT37" s="116"/>
      <c r="MYU37" s="116"/>
      <c r="MYV37" s="116"/>
      <c r="MYW37" s="116"/>
      <c r="MYX37" s="116"/>
      <c r="MYY37" s="116"/>
      <c r="MYZ37" s="116"/>
      <c r="MZA37" s="116"/>
      <c r="MZB37" s="116"/>
      <c r="MZC37" s="116"/>
      <c r="MZD37" s="116"/>
      <c r="MZE37" s="116"/>
      <c r="MZF37" s="116"/>
      <c r="MZG37" s="116"/>
      <c r="MZH37" s="116"/>
      <c r="MZI37" s="116"/>
      <c r="MZJ37" s="116"/>
      <c r="MZK37" s="116"/>
      <c r="MZL37" s="116"/>
      <c r="MZM37" s="116"/>
      <c r="MZN37" s="116"/>
      <c r="MZO37" s="116"/>
      <c r="MZP37" s="116"/>
      <c r="MZQ37" s="116"/>
      <c r="MZR37" s="116"/>
      <c r="MZS37" s="116"/>
      <c r="MZT37" s="116"/>
      <c r="MZU37" s="116"/>
      <c r="MZV37" s="116"/>
      <c r="MZW37" s="116"/>
      <c r="MZX37" s="116"/>
      <c r="MZY37" s="116"/>
      <c r="MZZ37" s="116"/>
      <c r="NAA37" s="116"/>
      <c r="NAB37" s="116"/>
      <c r="NAC37" s="116"/>
      <c r="NAD37" s="116"/>
      <c r="NAE37" s="116"/>
      <c r="NAF37" s="116"/>
      <c r="NAG37" s="116"/>
      <c r="NAH37" s="116"/>
      <c r="NAI37" s="116"/>
      <c r="NAJ37" s="116"/>
      <c r="NAK37" s="116"/>
      <c r="NAL37" s="116"/>
      <c r="NAM37" s="116"/>
      <c r="NAN37" s="116"/>
      <c r="NAO37" s="116"/>
      <c r="NAP37" s="116"/>
      <c r="NAQ37" s="116"/>
      <c r="NAR37" s="116"/>
      <c r="NAS37" s="116"/>
      <c r="NAT37" s="116"/>
      <c r="NAU37" s="116"/>
      <c r="NAV37" s="116"/>
      <c r="NAW37" s="116"/>
      <c r="NAX37" s="116"/>
      <c r="NAY37" s="116"/>
      <c r="NAZ37" s="116"/>
      <c r="NBA37" s="116"/>
      <c r="NBB37" s="116"/>
      <c r="NBC37" s="116"/>
      <c r="NBD37" s="116"/>
      <c r="NBE37" s="116"/>
      <c r="NBF37" s="116"/>
      <c r="NBG37" s="116"/>
      <c r="NBH37" s="116"/>
      <c r="NBI37" s="116"/>
      <c r="NBJ37" s="116"/>
      <c r="NBK37" s="116"/>
      <c r="NBL37" s="116"/>
      <c r="NBM37" s="116"/>
      <c r="NBN37" s="116"/>
      <c r="NBO37" s="116"/>
      <c r="NBP37" s="116"/>
      <c r="NBQ37" s="116"/>
      <c r="NBR37" s="116"/>
      <c r="NBS37" s="116"/>
      <c r="NBT37" s="116"/>
      <c r="NBU37" s="116"/>
      <c r="NBV37" s="116"/>
      <c r="NBW37" s="116"/>
      <c r="NBX37" s="116"/>
      <c r="NBY37" s="116"/>
      <c r="NBZ37" s="116"/>
      <c r="NCA37" s="116"/>
      <c r="NCB37" s="116"/>
      <c r="NCC37" s="116"/>
      <c r="NCD37" s="116"/>
      <c r="NCE37" s="116"/>
      <c r="NCF37" s="116"/>
      <c r="NCG37" s="116"/>
      <c r="NCH37" s="116"/>
      <c r="NCI37" s="116"/>
      <c r="NCJ37" s="116"/>
      <c r="NCK37" s="116"/>
      <c r="NCL37" s="116"/>
      <c r="NCM37" s="116"/>
      <c r="NCN37" s="116"/>
      <c r="NCO37" s="116"/>
      <c r="NCP37" s="116"/>
      <c r="NCQ37" s="116"/>
      <c r="NCR37" s="116"/>
      <c r="NCS37" s="116"/>
      <c r="NCT37" s="116"/>
      <c r="NCU37" s="116"/>
      <c r="NCV37" s="116"/>
      <c r="NCW37" s="116"/>
      <c r="NCX37" s="116"/>
      <c r="NCY37" s="116"/>
      <c r="NCZ37" s="116"/>
      <c r="NDA37" s="116"/>
      <c r="NDB37" s="116"/>
      <c r="NDC37" s="116"/>
      <c r="NDD37" s="116"/>
      <c r="NDE37" s="116"/>
      <c r="NDF37" s="116"/>
      <c r="NDG37" s="116"/>
      <c r="NDH37" s="116"/>
      <c r="NDI37" s="116"/>
      <c r="NDJ37" s="116"/>
      <c r="NDK37" s="116"/>
      <c r="NDL37" s="116"/>
      <c r="NDM37" s="116"/>
      <c r="NDN37" s="116"/>
      <c r="NDO37" s="116"/>
      <c r="NDP37" s="116"/>
      <c r="NDQ37" s="116"/>
      <c r="NDR37" s="116"/>
      <c r="NDS37" s="116"/>
      <c r="NDT37" s="116"/>
      <c r="NDU37" s="116"/>
      <c r="NDV37" s="116"/>
      <c r="NDW37" s="116"/>
      <c r="NDX37" s="116"/>
      <c r="NDY37" s="116"/>
      <c r="NDZ37" s="116"/>
      <c r="NEA37" s="116"/>
      <c r="NEB37" s="116"/>
      <c r="NEC37" s="116"/>
      <c r="NED37" s="116"/>
      <c r="NEE37" s="116"/>
      <c r="NEF37" s="116"/>
      <c r="NEG37" s="116"/>
      <c r="NEH37" s="116"/>
      <c r="NEI37" s="116"/>
      <c r="NEJ37" s="116"/>
      <c r="NEK37" s="116"/>
      <c r="NEL37" s="116"/>
      <c r="NEM37" s="116"/>
      <c r="NEN37" s="116"/>
      <c r="NEO37" s="116"/>
      <c r="NEP37" s="116"/>
      <c r="NEQ37" s="116"/>
      <c r="NER37" s="116"/>
      <c r="NES37" s="116"/>
      <c r="NET37" s="116"/>
      <c r="NEU37" s="116"/>
      <c r="NEV37" s="116"/>
      <c r="NEW37" s="116"/>
      <c r="NEX37" s="116"/>
      <c r="NEY37" s="116"/>
      <c r="NEZ37" s="116"/>
      <c r="NFA37" s="116"/>
      <c r="NFB37" s="116"/>
      <c r="NFC37" s="116"/>
      <c r="NFD37" s="116"/>
      <c r="NFE37" s="116"/>
      <c r="NFF37" s="116"/>
      <c r="NFG37" s="116"/>
      <c r="NFH37" s="116"/>
      <c r="NFI37" s="116"/>
      <c r="NFJ37" s="116"/>
      <c r="NFK37" s="116"/>
      <c r="NFL37" s="116"/>
      <c r="NFM37" s="116"/>
      <c r="NFN37" s="116"/>
      <c r="NFO37" s="116"/>
      <c r="NFP37" s="116"/>
      <c r="NFQ37" s="116"/>
      <c r="NFR37" s="116"/>
      <c r="NFS37" s="116"/>
      <c r="NFT37" s="116"/>
      <c r="NFU37" s="116"/>
      <c r="NFV37" s="116"/>
      <c r="NFW37" s="116"/>
      <c r="NFX37" s="116"/>
      <c r="NFY37" s="116"/>
      <c r="NFZ37" s="116"/>
      <c r="NGA37" s="116"/>
      <c r="NGB37" s="116"/>
      <c r="NGC37" s="116"/>
      <c r="NGD37" s="116"/>
      <c r="NGE37" s="116"/>
      <c r="NGF37" s="116"/>
      <c r="NGG37" s="116"/>
      <c r="NGH37" s="116"/>
      <c r="NGI37" s="116"/>
      <c r="NGJ37" s="116"/>
      <c r="NGK37" s="116"/>
      <c r="NGL37" s="116"/>
      <c r="NGM37" s="116"/>
      <c r="NGN37" s="116"/>
      <c r="NGO37" s="116"/>
      <c r="NGP37" s="116"/>
      <c r="NGQ37" s="116"/>
      <c r="NGR37" s="116"/>
      <c r="NGS37" s="116"/>
      <c r="NGT37" s="116"/>
      <c r="NGU37" s="116"/>
      <c r="NGV37" s="116"/>
      <c r="NGW37" s="116"/>
      <c r="NGX37" s="116"/>
      <c r="NGY37" s="116"/>
      <c r="NGZ37" s="116"/>
      <c r="NHA37" s="116"/>
      <c r="NHB37" s="116"/>
      <c r="NHC37" s="116"/>
      <c r="NHD37" s="116"/>
      <c r="NHE37" s="116"/>
      <c r="NHF37" s="116"/>
      <c r="NHG37" s="116"/>
      <c r="NHH37" s="116"/>
      <c r="NHI37" s="116"/>
      <c r="NHJ37" s="116"/>
      <c r="NHK37" s="116"/>
      <c r="NHL37" s="116"/>
      <c r="NHM37" s="116"/>
      <c r="NHN37" s="116"/>
      <c r="NHO37" s="116"/>
      <c r="NHP37" s="116"/>
      <c r="NHQ37" s="116"/>
      <c r="NHR37" s="116"/>
      <c r="NHS37" s="116"/>
      <c r="NHT37" s="116"/>
      <c r="NHU37" s="116"/>
      <c r="NHV37" s="116"/>
      <c r="NHW37" s="116"/>
      <c r="NHX37" s="116"/>
      <c r="NHY37" s="116"/>
      <c r="NHZ37" s="116"/>
      <c r="NIA37" s="116"/>
      <c r="NIB37" s="116"/>
      <c r="NIC37" s="116"/>
      <c r="NID37" s="116"/>
      <c r="NIE37" s="116"/>
      <c r="NIF37" s="116"/>
      <c r="NIG37" s="116"/>
      <c r="NIH37" s="116"/>
      <c r="NII37" s="116"/>
      <c r="NIJ37" s="116"/>
      <c r="NIK37" s="116"/>
      <c r="NIL37" s="116"/>
      <c r="NIM37" s="116"/>
      <c r="NIN37" s="116"/>
      <c r="NIO37" s="116"/>
      <c r="NIP37" s="116"/>
      <c r="NIQ37" s="116"/>
      <c r="NIR37" s="116"/>
      <c r="NIS37" s="116"/>
      <c r="NIT37" s="116"/>
      <c r="NIU37" s="116"/>
      <c r="NIV37" s="116"/>
      <c r="NIW37" s="116"/>
      <c r="NIX37" s="116"/>
      <c r="NIY37" s="116"/>
      <c r="NIZ37" s="116"/>
      <c r="NJA37" s="116"/>
      <c r="NJB37" s="116"/>
      <c r="NJC37" s="116"/>
      <c r="NJD37" s="116"/>
      <c r="NJE37" s="116"/>
      <c r="NJF37" s="116"/>
      <c r="NJG37" s="116"/>
      <c r="NJH37" s="116"/>
      <c r="NJI37" s="116"/>
      <c r="NJJ37" s="116"/>
      <c r="NJK37" s="116"/>
      <c r="NJL37" s="116"/>
      <c r="NJM37" s="116"/>
      <c r="NJN37" s="116"/>
      <c r="NJO37" s="116"/>
      <c r="NJP37" s="116"/>
      <c r="NJQ37" s="116"/>
      <c r="NJR37" s="116"/>
      <c r="NJS37" s="116"/>
      <c r="NJT37" s="116"/>
      <c r="NJU37" s="116"/>
      <c r="NJV37" s="116"/>
      <c r="NJW37" s="116"/>
      <c r="NJX37" s="116"/>
      <c r="NJY37" s="116"/>
      <c r="NJZ37" s="116"/>
      <c r="NKA37" s="116"/>
      <c r="NKB37" s="116"/>
      <c r="NKC37" s="116"/>
      <c r="NKD37" s="116"/>
      <c r="NKE37" s="116"/>
      <c r="NKF37" s="116"/>
      <c r="NKG37" s="116"/>
      <c r="NKH37" s="116"/>
      <c r="NKI37" s="116"/>
      <c r="NKJ37" s="116"/>
      <c r="NKK37" s="116"/>
      <c r="NKL37" s="116"/>
      <c r="NKM37" s="116"/>
      <c r="NKN37" s="116"/>
      <c r="NKO37" s="116"/>
      <c r="NKP37" s="116"/>
      <c r="NKQ37" s="116"/>
      <c r="NKR37" s="116"/>
      <c r="NKS37" s="116"/>
      <c r="NKT37" s="116"/>
      <c r="NKU37" s="116"/>
      <c r="NKV37" s="116"/>
      <c r="NKW37" s="116"/>
      <c r="NKX37" s="116"/>
      <c r="NKY37" s="116"/>
      <c r="NKZ37" s="116"/>
      <c r="NLA37" s="116"/>
      <c r="NLB37" s="116"/>
      <c r="NLC37" s="116"/>
      <c r="NLD37" s="116"/>
      <c r="NLE37" s="116"/>
      <c r="NLF37" s="116"/>
      <c r="NLG37" s="116"/>
      <c r="NLH37" s="116"/>
      <c r="NLI37" s="116"/>
      <c r="NLJ37" s="116"/>
      <c r="NLK37" s="116"/>
      <c r="NLL37" s="116"/>
      <c r="NLM37" s="116"/>
      <c r="NLN37" s="116"/>
      <c r="NLO37" s="116"/>
      <c r="NLP37" s="116"/>
      <c r="NLQ37" s="116"/>
      <c r="NLR37" s="116"/>
      <c r="NLS37" s="116"/>
      <c r="NLT37" s="116"/>
      <c r="NLU37" s="116"/>
      <c r="NLV37" s="116"/>
      <c r="NLW37" s="116"/>
      <c r="NLX37" s="116"/>
      <c r="NLY37" s="116"/>
      <c r="NLZ37" s="116"/>
      <c r="NMA37" s="116"/>
      <c r="NMB37" s="116"/>
      <c r="NMC37" s="116"/>
      <c r="NMD37" s="116"/>
      <c r="NME37" s="116"/>
      <c r="NMF37" s="116"/>
      <c r="NMG37" s="116"/>
      <c r="NMH37" s="116"/>
      <c r="NMI37" s="116"/>
      <c r="NMJ37" s="116"/>
      <c r="NMK37" s="116"/>
      <c r="NML37" s="116"/>
      <c r="NMM37" s="116"/>
      <c r="NMN37" s="116"/>
      <c r="NMO37" s="116"/>
      <c r="NMP37" s="116"/>
      <c r="NMQ37" s="116"/>
      <c r="NMR37" s="116"/>
      <c r="NMS37" s="116"/>
      <c r="NMT37" s="116"/>
      <c r="NMU37" s="116"/>
      <c r="NMV37" s="116"/>
      <c r="NMW37" s="116"/>
      <c r="NMX37" s="116"/>
      <c r="NMY37" s="116"/>
      <c r="NMZ37" s="116"/>
      <c r="NNA37" s="116"/>
      <c r="NNB37" s="116"/>
      <c r="NNC37" s="116"/>
      <c r="NND37" s="116"/>
      <c r="NNE37" s="116"/>
      <c r="NNF37" s="116"/>
      <c r="NNG37" s="116"/>
      <c r="NNH37" s="116"/>
      <c r="NNI37" s="116"/>
      <c r="NNJ37" s="116"/>
      <c r="NNK37" s="116"/>
      <c r="NNL37" s="116"/>
      <c r="NNM37" s="116"/>
      <c r="NNN37" s="116"/>
      <c r="NNO37" s="116"/>
      <c r="NNP37" s="116"/>
      <c r="NNQ37" s="116"/>
      <c r="NNR37" s="116"/>
      <c r="NNS37" s="116"/>
      <c r="NNT37" s="116"/>
      <c r="NNU37" s="116"/>
      <c r="NNV37" s="116"/>
      <c r="NNW37" s="116"/>
      <c r="NNX37" s="116"/>
      <c r="NNY37" s="116"/>
      <c r="NNZ37" s="116"/>
      <c r="NOA37" s="116"/>
      <c r="NOB37" s="116"/>
      <c r="NOC37" s="116"/>
      <c r="NOD37" s="116"/>
      <c r="NOE37" s="116"/>
      <c r="NOF37" s="116"/>
      <c r="NOG37" s="116"/>
      <c r="NOH37" s="116"/>
      <c r="NOI37" s="116"/>
      <c r="NOJ37" s="116"/>
      <c r="NOK37" s="116"/>
      <c r="NOL37" s="116"/>
      <c r="NOM37" s="116"/>
      <c r="NON37" s="116"/>
      <c r="NOO37" s="116"/>
      <c r="NOP37" s="116"/>
      <c r="NOQ37" s="116"/>
      <c r="NOR37" s="116"/>
      <c r="NOS37" s="116"/>
      <c r="NOT37" s="116"/>
      <c r="NOU37" s="116"/>
      <c r="NOV37" s="116"/>
      <c r="NOW37" s="116"/>
      <c r="NOX37" s="116"/>
      <c r="NOY37" s="116"/>
      <c r="NOZ37" s="116"/>
      <c r="NPA37" s="116"/>
      <c r="NPB37" s="116"/>
      <c r="NPC37" s="116"/>
      <c r="NPD37" s="116"/>
      <c r="NPE37" s="116"/>
      <c r="NPF37" s="116"/>
      <c r="NPG37" s="116"/>
      <c r="NPH37" s="116"/>
      <c r="NPI37" s="116"/>
      <c r="NPJ37" s="116"/>
      <c r="NPK37" s="116"/>
      <c r="NPL37" s="116"/>
      <c r="NPM37" s="116"/>
      <c r="NPN37" s="116"/>
      <c r="NPO37" s="116"/>
      <c r="NPP37" s="116"/>
      <c r="NPQ37" s="116"/>
      <c r="NPR37" s="116"/>
      <c r="NPS37" s="116"/>
      <c r="NPT37" s="116"/>
      <c r="NPU37" s="116"/>
      <c r="NPV37" s="116"/>
      <c r="NPW37" s="116"/>
      <c r="NPX37" s="116"/>
      <c r="NPY37" s="116"/>
      <c r="NPZ37" s="116"/>
      <c r="NQA37" s="116"/>
      <c r="NQB37" s="116"/>
      <c r="NQC37" s="116"/>
      <c r="NQD37" s="116"/>
      <c r="NQE37" s="116"/>
      <c r="NQF37" s="116"/>
      <c r="NQG37" s="116"/>
      <c r="NQH37" s="116"/>
      <c r="NQI37" s="116"/>
      <c r="NQJ37" s="116"/>
      <c r="NQK37" s="116"/>
      <c r="NQL37" s="116"/>
      <c r="NQM37" s="116"/>
      <c r="NQN37" s="116"/>
      <c r="NQO37" s="116"/>
      <c r="NQP37" s="116"/>
      <c r="NQQ37" s="116"/>
      <c r="NQR37" s="116"/>
      <c r="NQS37" s="116"/>
      <c r="NQT37" s="116"/>
      <c r="NQU37" s="116"/>
      <c r="NQV37" s="116"/>
      <c r="NQW37" s="116"/>
      <c r="NQX37" s="116"/>
      <c r="NQY37" s="116"/>
      <c r="NQZ37" s="116"/>
      <c r="NRA37" s="116"/>
      <c r="NRB37" s="116"/>
      <c r="NRC37" s="116"/>
      <c r="NRD37" s="116"/>
      <c r="NRE37" s="116"/>
      <c r="NRF37" s="116"/>
      <c r="NRG37" s="116"/>
      <c r="NRH37" s="116"/>
      <c r="NRI37" s="116"/>
      <c r="NRJ37" s="116"/>
      <c r="NRK37" s="116"/>
      <c r="NRL37" s="116"/>
      <c r="NRM37" s="116"/>
      <c r="NRN37" s="116"/>
      <c r="NRO37" s="116"/>
      <c r="NRP37" s="116"/>
      <c r="NRQ37" s="116"/>
      <c r="NRR37" s="116"/>
      <c r="NRS37" s="116"/>
      <c r="NRT37" s="116"/>
      <c r="NRU37" s="116"/>
      <c r="NRV37" s="116"/>
      <c r="NRW37" s="116"/>
      <c r="NRX37" s="116"/>
      <c r="NRY37" s="116"/>
      <c r="NRZ37" s="116"/>
      <c r="NSA37" s="116"/>
      <c r="NSB37" s="116"/>
      <c r="NSC37" s="116"/>
      <c r="NSD37" s="116"/>
      <c r="NSE37" s="116"/>
      <c r="NSF37" s="116"/>
      <c r="NSG37" s="116"/>
      <c r="NSH37" s="116"/>
      <c r="NSI37" s="116"/>
      <c r="NSJ37" s="116"/>
      <c r="NSK37" s="116"/>
      <c r="NSL37" s="116"/>
      <c r="NSM37" s="116"/>
      <c r="NSN37" s="116"/>
      <c r="NSO37" s="116"/>
      <c r="NSP37" s="116"/>
      <c r="NSQ37" s="116"/>
      <c r="NSR37" s="116"/>
      <c r="NSS37" s="116"/>
      <c r="NST37" s="116"/>
      <c r="NSU37" s="116"/>
      <c r="NSV37" s="116"/>
      <c r="NSW37" s="116"/>
      <c r="NSX37" s="116"/>
      <c r="NSY37" s="116"/>
      <c r="NSZ37" s="116"/>
      <c r="NTA37" s="116"/>
      <c r="NTB37" s="116"/>
      <c r="NTC37" s="116"/>
      <c r="NTD37" s="116"/>
      <c r="NTE37" s="116"/>
      <c r="NTF37" s="116"/>
      <c r="NTG37" s="116"/>
      <c r="NTH37" s="116"/>
      <c r="NTI37" s="116"/>
      <c r="NTJ37" s="116"/>
      <c r="NTK37" s="116"/>
      <c r="NTL37" s="116"/>
      <c r="NTM37" s="116"/>
      <c r="NTN37" s="116"/>
      <c r="NTO37" s="116"/>
      <c r="NTP37" s="116"/>
      <c r="NTQ37" s="116"/>
      <c r="NTR37" s="116"/>
      <c r="NTS37" s="116"/>
      <c r="NTT37" s="116"/>
      <c r="NTU37" s="116"/>
      <c r="NTV37" s="116"/>
      <c r="NTW37" s="116"/>
      <c r="NTX37" s="116"/>
      <c r="NTY37" s="116"/>
      <c r="NTZ37" s="116"/>
      <c r="NUA37" s="116"/>
      <c r="NUB37" s="116"/>
      <c r="NUC37" s="116"/>
      <c r="NUD37" s="116"/>
      <c r="NUE37" s="116"/>
      <c r="NUF37" s="116"/>
      <c r="NUG37" s="116"/>
      <c r="NUH37" s="116"/>
      <c r="NUI37" s="116"/>
      <c r="NUJ37" s="116"/>
      <c r="NUK37" s="116"/>
      <c r="NUL37" s="116"/>
      <c r="NUM37" s="116"/>
      <c r="NUN37" s="116"/>
      <c r="NUO37" s="116"/>
      <c r="NUP37" s="116"/>
      <c r="NUQ37" s="116"/>
      <c r="NUR37" s="116"/>
      <c r="NUS37" s="116"/>
      <c r="NUT37" s="116"/>
      <c r="NUU37" s="116"/>
      <c r="NUV37" s="116"/>
      <c r="NUW37" s="116"/>
      <c r="NUX37" s="116"/>
      <c r="NUY37" s="116"/>
      <c r="NUZ37" s="116"/>
      <c r="NVA37" s="116"/>
      <c r="NVB37" s="116"/>
      <c r="NVC37" s="116"/>
      <c r="NVD37" s="116"/>
      <c r="NVE37" s="116"/>
      <c r="NVF37" s="116"/>
      <c r="NVG37" s="116"/>
      <c r="NVH37" s="116"/>
      <c r="NVI37" s="116"/>
      <c r="NVJ37" s="116"/>
      <c r="NVK37" s="116"/>
      <c r="NVL37" s="116"/>
      <c r="NVM37" s="116"/>
      <c r="NVN37" s="116"/>
      <c r="NVO37" s="116"/>
      <c r="NVP37" s="116"/>
      <c r="NVQ37" s="116"/>
      <c r="NVR37" s="116"/>
      <c r="NVS37" s="116"/>
      <c r="NVT37" s="116"/>
      <c r="NVU37" s="116"/>
      <c r="NVV37" s="116"/>
      <c r="NVW37" s="116"/>
      <c r="NVX37" s="116"/>
      <c r="NVY37" s="116"/>
      <c r="NVZ37" s="116"/>
      <c r="NWA37" s="116"/>
      <c r="NWB37" s="116"/>
      <c r="NWC37" s="116"/>
      <c r="NWD37" s="116"/>
      <c r="NWE37" s="116"/>
      <c r="NWF37" s="116"/>
      <c r="NWG37" s="116"/>
      <c r="NWH37" s="116"/>
      <c r="NWI37" s="116"/>
      <c r="NWJ37" s="116"/>
      <c r="NWK37" s="116"/>
      <c r="NWL37" s="116"/>
      <c r="NWM37" s="116"/>
      <c r="NWN37" s="116"/>
      <c r="NWO37" s="116"/>
      <c r="NWP37" s="116"/>
      <c r="NWQ37" s="116"/>
      <c r="NWR37" s="116"/>
      <c r="NWS37" s="116"/>
      <c r="NWT37" s="116"/>
      <c r="NWU37" s="116"/>
      <c r="NWV37" s="116"/>
      <c r="NWW37" s="116"/>
      <c r="NWX37" s="116"/>
      <c r="NWY37" s="116"/>
      <c r="NWZ37" s="116"/>
      <c r="NXA37" s="116"/>
      <c r="NXB37" s="116"/>
      <c r="NXC37" s="116"/>
      <c r="NXD37" s="116"/>
      <c r="NXE37" s="116"/>
      <c r="NXF37" s="116"/>
      <c r="NXG37" s="116"/>
      <c r="NXH37" s="116"/>
      <c r="NXI37" s="116"/>
      <c r="NXJ37" s="116"/>
      <c r="NXK37" s="116"/>
      <c r="NXL37" s="116"/>
      <c r="NXM37" s="116"/>
      <c r="NXN37" s="116"/>
      <c r="NXO37" s="116"/>
      <c r="NXP37" s="116"/>
      <c r="NXQ37" s="116"/>
      <c r="NXR37" s="116"/>
      <c r="NXS37" s="116"/>
      <c r="NXT37" s="116"/>
      <c r="NXU37" s="116"/>
      <c r="NXV37" s="116"/>
      <c r="NXW37" s="116"/>
      <c r="NXX37" s="116"/>
      <c r="NXY37" s="116"/>
      <c r="NXZ37" s="116"/>
      <c r="NYA37" s="116"/>
      <c r="NYB37" s="116"/>
      <c r="NYC37" s="116"/>
      <c r="NYD37" s="116"/>
      <c r="NYE37" s="116"/>
      <c r="NYF37" s="116"/>
      <c r="NYG37" s="116"/>
      <c r="NYH37" s="116"/>
      <c r="NYI37" s="116"/>
      <c r="NYJ37" s="116"/>
      <c r="NYK37" s="116"/>
      <c r="NYL37" s="116"/>
      <c r="NYM37" s="116"/>
      <c r="NYN37" s="116"/>
      <c r="NYO37" s="116"/>
      <c r="NYP37" s="116"/>
      <c r="NYQ37" s="116"/>
      <c r="NYR37" s="116"/>
      <c r="NYS37" s="116"/>
      <c r="NYT37" s="116"/>
      <c r="NYU37" s="116"/>
      <c r="NYV37" s="116"/>
      <c r="NYW37" s="116"/>
      <c r="NYX37" s="116"/>
      <c r="NYY37" s="116"/>
      <c r="NYZ37" s="116"/>
      <c r="NZA37" s="116"/>
      <c r="NZB37" s="116"/>
      <c r="NZC37" s="116"/>
      <c r="NZD37" s="116"/>
      <c r="NZE37" s="116"/>
      <c r="NZF37" s="116"/>
      <c r="NZG37" s="116"/>
      <c r="NZH37" s="116"/>
      <c r="NZI37" s="116"/>
      <c r="NZJ37" s="116"/>
      <c r="NZK37" s="116"/>
      <c r="NZL37" s="116"/>
      <c r="NZM37" s="116"/>
      <c r="NZN37" s="116"/>
      <c r="NZO37" s="116"/>
      <c r="NZP37" s="116"/>
      <c r="NZQ37" s="116"/>
      <c r="NZR37" s="116"/>
      <c r="NZS37" s="116"/>
      <c r="NZT37" s="116"/>
      <c r="NZU37" s="116"/>
      <c r="NZV37" s="116"/>
      <c r="NZW37" s="116"/>
      <c r="NZX37" s="116"/>
      <c r="NZY37" s="116"/>
      <c r="NZZ37" s="116"/>
      <c r="OAA37" s="116"/>
      <c r="OAB37" s="116"/>
      <c r="OAC37" s="116"/>
      <c r="OAD37" s="116"/>
      <c r="OAE37" s="116"/>
      <c r="OAF37" s="116"/>
      <c r="OAG37" s="116"/>
      <c r="OAH37" s="116"/>
      <c r="OAI37" s="116"/>
      <c r="OAJ37" s="116"/>
      <c r="OAK37" s="116"/>
      <c r="OAL37" s="116"/>
      <c r="OAM37" s="116"/>
      <c r="OAN37" s="116"/>
      <c r="OAO37" s="116"/>
      <c r="OAP37" s="116"/>
      <c r="OAQ37" s="116"/>
      <c r="OAR37" s="116"/>
      <c r="OAS37" s="116"/>
      <c r="OAT37" s="116"/>
      <c r="OAU37" s="116"/>
      <c r="OAV37" s="116"/>
      <c r="OAW37" s="116"/>
      <c r="OAX37" s="116"/>
      <c r="OAY37" s="116"/>
      <c r="OAZ37" s="116"/>
      <c r="OBA37" s="116"/>
      <c r="OBB37" s="116"/>
      <c r="OBC37" s="116"/>
      <c r="OBD37" s="116"/>
      <c r="OBE37" s="116"/>
      <c r="OBF37" s="116"/>
      <c r="OBG37" s="116"/>
      <c r="OBH37" s="116"/>
      <c r="OBI37" s="116"/>
      <c r="OBJ37" s="116"/>
      <c r="OBK37" s="116"/>
      <c r="OBL37" s="116"/>
      <c r="OBM37" s="116"/>
      <c r="OBN37" s="116"/>
      <c r="OBO37" s="116"/>
      <c r="OBP37" s="116"/>
      <c r="OBQ37" s="116"/>
      <c r="OBR37" s="116"/>
      <c r="OBS37" s="116"/>
      <c r="OBT37" s="116"/>
      <c r="OBU37" s="116"/>
      <c r="OBV37" s="116"/>
      <c r="OBW37" s="116"/>
      <c r="OBX37" s="116"/>
      <c r="OBY37" s="116"/>
      <c r="OBZ37" s="116"/>
      <c r="OCA37" s="116"/>
      <c r="OCB37" s="116"/>
      <c r="OCC37" s="116"/>
      <c r="OCD37" s="116"/>
      <c r="OCE37" s="116"/>
      <c r="OCF37" s="116"/>
      <c r="OCG37" s="116"/>
      <c r="OCH37" s="116"/>
      <c r="OCI37" s="116"/>
      <c r="OCJ37" s="116"/>
      <c r="OCK37" s="116"/>
      <c r="OCL37" s="116"/>
      <c r="OCM37" s="116"/>
      <c r="OCN37" s="116"/>
      <c r="OCO37" s="116"/>
      <c r="OCP37" s="116"/>
      <c r="OCQ37" s="116"/>
      <c r="OCR37" s="116"/>
      <c r="OCS37" s="116"/>
      <c r="OCT37" s="116"/>
      <c r="OCU37" s="116"/>
      <c r="OCV37" s="116"/>
      <c r="OCW37" s="116"/>
      <c r="OCX37" s="116"/>
      <c r="OCY37" s="116"/>
      <c r="OCZ37" s="116"/>
      <c r="ODA37" s="116"/>
      <c r="ODB37" s="116"/>
      <c r="ODC37" s="116"/>
      <c r="ODD37" s="116"/>
      <c r="ODE37" s="116"/>
      <c r="ODF37" s="116"/>
      <c r="ODG37" s="116"/>
      <c r="ODH37" s="116"/>
      <c r="ODI37" s="116"/>
      <c r="ODJ37" s="116"/>
      <c r="ODK37" s="116"/>
      <c r="ODL37" s="116"/>
      <c r="ODM37" s="116"/>
      <c r="ODN37" s="116"/>
      <c r="ODO37" s="116"/>
      <c r="ODP37" s="116"/>
      <c r="ODQ37" s="116"/>
      <c r="ODR37" s="116"/>
      <c r="ODS37" s="116"/>
      <c r="ODT37" s="116"/>
      <c r="ODU37" s="116"/>
      <c r="ODV37" s="116"/>
      <c r="ODW37" s="116"/>
      <c r="ODX37" s="116"/>
      <c r="ODY37" s="116"/>
      <c r="ODZ37" s="116"/>
      <c r="OEA37" s="116"/>
      <c r="OEB37" s="116"/>
      <c r="OEC37" s="116"/>
      <c r="OED37" s="116"/>
      <c r="OEE37" s="116"/>
      <c r="OEF37" s="116"/>
      <c r="OEG37" s="116"/>
      <c r="OEH37" s="116"/>
      <c r="OEI37" s="116"/>
      <c r="OEJ37" s="116"/>
      <c r="OEK37" s="116"/>
      <c r="OEL37" s="116"/>
      <c r="OEM37" s="116"/>
      <c r="OEN37" s="116"/>
      <c r="OEO37" s="116"/>
      <c r="OEP37" s="116"/>
      <c r="OEQ37" s="116"/>
      <c r="OER37" s="116"/>
      <c r="OES37" s="116"/>
      <c r="OET37" s="116"/>
      <c r="OEU37" s="116"/>
      <c r="OEV37" s="116"/>
      <c r="OEW37" s="116"/>
      <c r="OEX37" s="116"/>
      <c r="OEY37" s="116"/>
      <c r="OEZ37" s="116"/>
      <c r="OFA37" s="116"/>
      <c r="OFB37" s="116"/>
      <c r="OFC37" s="116"/>
      <c r="OFD37" s="116"/>
      <c r="OFE37" s="116"/>
      <c r="OFF37" s="116"/>
      <c r="OFG37" s="116"/>
      <c r="OFH37" s="116"/>
      <c r="OFI37" s="116"/>
      <c r="OFJ37" s="116"/>
      <c r="OFK37" s="116"/>
      <c r="OFL37" s="116"/>
      <c r="OFM37" s="116"/>
      <c r="OFN37" s="116"/>
      <c r="OFO37" s="116"/>
      <c r="OFP37" s="116"/>
      <c r="OFQ37" s="116"/>
      <c r="OFR37" s="116"/>
      <c r="OFS37" s="116"/>
      <c r="OFT37" s="116"/>
      <c r="OFU37" s="116"/>
      <c r="OFV37" s="116"/>
      <c r="OFW37" s="116"/>
      <c r="OFX37" s="116"/>
      <c r="OFY37" s="116"/>
      <c r="OFZ37" s="116"/>
      <c r="OGA37" s="116"/>
      <c r="OGB37" s="116"/>
      <c r="OGC37" s="116"/>
      <c r="OGD37" s="116"/>
      <c r="OGE37" s="116"/>
      <c r="OGF37" s="116"/>
      <c r="OGG37" s="116"/>
      <c r="OGH37" s="116"/>
      <c r="OGI37" s="116"/>
      <c r="OGJ37" s="116"/>
      <c r="OGK37" s="116"/>
      <c r="OGL37" s="116"/>
      <c r="OGM37" s="116"/>
      <c r="OGN37" s="116"/>
      <c r="OGO37" s="116"/>
      <c r="OGP37" s="116"/>
      <c r="OGQ37" s="116"/>
      <c r="OGR37" s="116"/>
      <c r="OGS37" s="116"/>
      <c r="OGT37" s="116"/>
      <c r="OGU37" s="116"/>
      <c r="OGV37" s="116"/>
      <c r="OGW37" s="116"/>
      <c r="OGX37" s="116"/>
      <c r="OGY37" s="116"/>
      <c r="OGZ37" s="116"/>
      <c r="OHA37" s="116"/>
      <c r="OHB37" s="116"/>
      <c r="OHC37" s="116"/>
      <c r="OHD37" s="116"/>
      <c r="OHE37" s="116"/>
      <c r="OHF37" s="116"/>
      <c r="OHG37" s="116"/>
      <c r="OHH37" s="116"/>
      <c r="OHI37" s="116"/>
      <c r="OHJ37" s="116"/>
      <c r="OHK37" s="116"/>
      <c r="OHL37" s="116"/>
      <c r="OHM37" s="116"/>
      <c r="OHN37" s="116"/>
      <c r="OHO37" s="116"/>
      <c r="OHP37" s="116"/>
      <c r="OHQ37" s="116"/>
      <c r="OHR37" s="116"/>
      <c r="OHS37" s="116"/>
      <c r="OHT37" s="116"/>
      <c r="OHU37" s="116"/>
      <c r="OHV37" s="116"/>
      <c r="OHW37" s="116"/>
      <c r="OHX37" s="116"/>
      <c r="OHY37" s="116"/>
      <c r="OHZ37" s="116"/>
      <c r="OIA37" s="116"/>
      <c r="OIB37" s="116"/>
      <c r="OIC37" s="116"/>
      <c r="OID37" s="116"/>
      <c r="OIE37" s="116"/>
      <c r="OIF37" s="116"/>
      <c r="OIG37" s="116"/>
      <c r="OIH37" s="116"/>
      <c r="OII37" s="116"/>
      <c r="OIJ37" s="116"/>
      <c r="OIK37" s="116"/>
      <c r="OIL37" s="116"/>
      <c r="OIM37" s="116"/>
      <c r="OIN37" s="116"/>
      <c r="OIO37" s="116"/>
      <c r="OIP37" s="116"/>
      <c r="OIQ37" s="116"/>
      <c r="OIR37" s="116"/>
      <c r="OIS37" s="116"/>
      <c r="OIT37" s="116"/>
      <c r="OIU37" s="116"/>
      <c r="OIV37" s="116"/>
      <c r="OIW37" s="116"/>
      <c r="OIX37" s="116"/>
      <c r="OIY37" s="116"/>
      <c r="OIZ37" s="116"/>
      <c r="OJA37" s="116"/>
      <c r="OJB37" s="116"/>
      <c r="OJC37" s="116"/>
      <c r="OJD37" s="116"/>
      <c r="OJE37" s="116"/>
      <c r="OJF37" s="116"/>
      <c r="OJG37" s="116"/>
      <c r="OJH37" s="116"/>
      <c r="OJI37" s="116"/>
      <c r="OJJ37" s="116"/>
      <c r="OJK37" s="116"/>
      <c r="OJL37" s="116"/>
      <c r="OJM37" s="116"/>
      <c r="OJN37" s="116"/>
      <c r="OJO37" s="116"/>
      <c r="OJP37" s="116"/>
      <c r="OJQ37" s="116"/>
      <c r="OJR37" s="116"/>
      <c r="OJS37" s="116"/>
      <c r="OJT37" s="116"/>
      <c r="OJU37" s="116"/>
      <c r="OJV37" s="116"/>
      <c r="OJW37" s="116"/>
      <c r="OJX37" s="116"/>
      <c r="OJY37" s="116"/>
      <c r="OJZ37" s="116"/>
      <c r="OKA37" s="116"/>
      <c r="OKB37" s="116"/>
      <c r="OKC37" s="116"/>
      <c r="OKD37" s="116"/>
      <c r="OKE37" s="116"/>
      <c r="OKF37" s="116"/>
      <c r="OKG37" s="116"/>
      <c r="OKH37" s="116"/>
      <c r="OKI37" s="116"/>
      <c r="OKJ37" s="116"/>
      <c r="OKK37" s="116"/>
      <c r="OKL37" s="116"/>
      <c r="OKM37" s="116"/>
      <c r="OKN37" s="116"/>
      <c r="OKO37" s="116"/>
      <c r="OKP37" s="116"/>
      <c r="OKQ37" s="116"/>
      <c r="OKR37" s="116"/>
      <c r="OKS37" s="116"/>
      <c r="OKT37" s="116"/>
      <c r="OKU37" s="116"/>
      <c r="OKV37" s="116"/>
      <c r="OKW37" s="116"/>
      <c r="OKX37" s="116"/>
      <c r="OKY37" s="116"/>
      <c r="OKZ37" s="116"/>
      <c r="OLA37" s="116"/>
      <c r="OLB37" s="116"/>
      <c r="OLC37" s="116"/>
      <c r="OLD37" s="116"/>
      <c r="OLE37" s="116"/>
      <c r="OLF37" s="116"/>
      <c r="OLG37" s="116"/>
      <c r="OLH37" s="116"/>
      <c r="OLI37" s="116"/>
      <c r="OLJ37" s="116"/>
      <c r="OLK37" s="116"/>
      <c r="OLL37" s="116"/>
      <c r="OLM37" s="116"/>
      <c r="OLN37" s="116"/>
      <c r="OLO37" s="116"/>
      <c r="OLP37" s="116"/>
      <c r="OLQ37" s="116"/>
      <c r="OLR37" s="116"/>
      <c r="OLS37" s="116"/>
      <c r="OLT37" s="116"/>
      <c r="OLU37" s="116"/>
      <c r="OLV37" s="116"/>
      <c r="OLW37" s="116"/>
      <c r="OLX37" s="116"/>
      <c r="OLY37" s="116"/>
      <c r="OLZ37" s="116"/>
      <c r="OMA37" s="116"/>
      <c r="OMB37" s="116"/>
      <c r="OMC37" s="116"/>
      <c r="OMD37" s="116"/>
      <c r="OME37" s="116"/>
      <c r="OMF37" s="116"/>
      <c r="OMG37" s="116"/>
      <c r="OMH37" s="116"/>
      <c r="OMI37" s="116"/>
      <c r="OMJ37" s="116"/>
      <c r="OMK37" s="116"/>
      <c r="OML37" s="116"/>
      <c r="OMM37" s="116"/>
      <c r="OMN37" s="116"/>
      <c r="OMO37" s="116"/>
      <c r="OMP37" s="116"/>
      <c r="OMQ37" s="116"/>
      <c r="OMR37" s="116"/>
      <c r="OMS37" s="116"/>
      <c r="OMT37" s="116"/>
      <c r="OMU37" s="116"/>
      <c r="OMV37" s="116"/>
      <c r="OMW37" s="116"/>
      <c r="OMX37" s="116"/>
      <c r="OMY37" s="116"/>
      <c r="OMZ37" s="116"/>
      <c r="ONA37" s="116"/>
      <c r="ONB37" s="116"/>
      <c r="ONC37" s="116"/>
      <c r="OND37" s="116"/>
      <c r="ONE37" s="116"/>
      <c r="ONF37" s="116"/>
      <c r="ONG37" s="116"/>
      <c r="ONH37" s="116"/>
      <c r="ONI37" s="116"/>
      <c r="ONJ37" s="116"/>
      <c r="ONK37" s="116"/>
      <c r="ONL37" s="116"/>
      <c r="ONM37" s="116"/>
      <c r="ONN37" s="116"/>
      <c r="ONO37" s="116"/>
      <c r="ONP37" s="116"/>
      <c r="ONQ37" s="116"/>
      <c r="ONR37" s="116"/>
      <c r="ONS37" s="116"/>
      <c r="ONT37" s="116"/>
      <c r="ONU37" s="116"/>
      <c r="ONV37" s="116"/>
      <c r="ONW37" s="116"/>
      <c r="ONX37" s="116"/>
      <c r="ONY37" s="116"/>
      <c r="ONZ37" s="116"/>
      <c r="OOA37" s="116"/>
      <c r="OOB37" s="116"/>
      <c r="OOC37" s="116"/>
      <c r="OOD37" s="116"/>
      <c r="OOE37" s="116"/>
      <c r="OOF37" s="116"/>
      <c r="OOG37" s="116"/>
      <c r="OOH37" s="116"/>
      <c r="OOI37" s="116"/>
      <c r="OOJ37" s="116"/>
      <c r="OOK37" s="116"/>
      <c r="OOL37" s="116"/>
      <c r="OOM37" s="116"/>
      <c r="OON37" s="116"/>
      <c r="OOO37" s="116"/>
      <c r="OOP37" s="116"/>
      <c r="OOQ37" s="116"/>
      <c r="OOR37" s="116"/>
      <c r="OOS37" s="116"/>
      <c r="OOT37" s="116"/>
      <c r="OOU37" s="116"/>
      <c r="OOV37" s="116"/>
      <c r="OOW37" s="116"/>
      <c r="OOX37" s="116"/>
      <c r="OOY37" s="116"/>
      <c r="OOZ37" s="116"/>
      <c r="OPA37" s="116"/>
      <c r="OPB37" s="116"/>
      <c r="OPC37" s="116"/>
      <c r="OPD37" s="116"/>
      <c r="OPE37" s="116"/>
      <c r="OPF37" s="116"/>
      <c r="OPG37" s="116"/>
      <c r="OPH37" s="116"/>
      <c r="OPI37" s="116"/>
      <c r="OPJ37" s="116"/>
      <c r="OPK37" s="116"/>
      <c r="OPL37" s="116"/>
      <c r="OPM37" s="116"/>
      <c r="OPN37" s="116"/>
      <c r="OPO37" s="116"/>
      <c r="OPP37" s="116"/>
      <c r="OPQ37" s="116"/>
      <c r="OPR37" s="116"/>
      <c r="OPS37" s="116"/>
      <c r="OPT37" s="116"/>
      <c r="OPU37" s="116"/>
      <c r="OPV37" s="116"/>
      <c r="OPW37" s="116"/>
      <c r="OPX37" s="116"/>
      <c r="OPY37" s="116"/>
      <c r="OPZ37" s="116"/>
      <c r="OQA37" s="116"/>
      <c r="OQB37" s="116"/>
      <c r="OQC37" s="116"/>
      <c r="OQD37" s="116"/>
      <c r="OQE37" s="116"/>
      <c r="OQF37" s="116"/>
      <c r="OQG37" s="116"/>
      <c r="OQH37" s="116"/>
      <c r="OQI37" s="116"/>
      <c r="OQJ37" s="116"/>
      <c r="OQK37" s="116"/>
      <c r="OQL37" s="116"/>
      <c r="OQM37" s="116"/>
      <c r="OQN37" s="116"/>
      <c r="OQO37" s="116"/>
      <c r="OQP37" s="116"/>
      <c r="OQQ37" s="116"/>
      <c r="OQR37" s="116"/>
      <c r="OQS37" s="116"/>
      <c r="OQT37" s="116"/>
      <c r="OQU37" s="116"/>
      <c r="OQV37" s="116"/>
      <c r="OQW37" s="116"/>
      <c r="OQX37" s="116"/>
      <c r="OQY37" s="116"/>
      <c r="OQZ37" s="116"/>
      <c r="ORA37" s="116"/>
      <c r="ORB37" s="116"/>
      <c r="ORC37" s="116"/>
      <c r="ORD37" s="116"/>
      <c r="ORE37" s="116"/>
      <c r="ORF37" s="116"/>
      <c r="ORG37" s="116"/>
      <c r="ORH37" s="116"/>
      <c r="ORI37" s="116"/>
      <c r="ORJ37" s="116"/>
      <c r="ORK37" s="116"/>
      <c r="ORL37" s="116"/>
      <c r="ORM37" s="116"/>
      <c r="ORN37" s="116"/>
      <c r="ORO37" s="116"/>
      <c r="ORP37" s="116"/>
      <c r="ORQ37" s="116"/>
      <c r="ORR37" s="116"/>
      <c r="ORS37" s="116"/>
      <c r="ORT37" s="116"/>
      <c r="ORU37" s="116"/>
      <c r="ORV37" s="116"/>
      <c r="ORW37" s="116"/>
      <c r="ORX37" s="116"/>
      <c r="ORY37" s="116"/>
      <c r="ORZ37" s="116"/>
      <c r="OSA37" s="116"/>
      <c r="OSB37" s="116"/>
      <c r="OSC37" s="116"/>
      <c r="OSD37" s="116"/>
      <c r="OSE37" s="116"/>
      <c r="OSF37" s="116"/>
      <c r="OSG37" s="116"/>
      <c r="OSH37" s="116"/>
      <c r="OSI37" s="116"/>
      <c r="OSJ37" s="116"/>
      <c r="OSK37" s="116"/>
      <c r="OSL37" s="116"/>
      <c r="OSM37" s="116"/>
      <c r="OSN37" s="116"/>
      <c r="OSO37" s="116"/>
      <c r="OSP37" s="116"/>
      <c r="OSQ37" s="116"/>
      <c r="OSR37" s="116"/>
      <c r="OSS37" s="116"/>
      <c r="OST37" s="116"/>
      <c r="OSU37" s="116"/>
      <c r="OSV37" s="116"/>
      <c r="OSW37" s="116"/>
      <c r="OSX37" s="116"/>
      <c r="OSY37" s="116"/>
      <c r="OSZ37" s="116"/>
      <c r="OTA37" s="116"/>
      <c r="OTB37" s="116"/>
      <c r="OTC37" s="116"/>
      <c r="OTD37" s="116"/>
      <c r="OTE37" s="116"/>
      <c r="OTF37" s="116"/>
      <c r="OTG37" s="116"/>
      <c r="OTH37" s="116"/>
      <c r="OTI37" s="116"/>
      <c r="OTJ37" s="116"/>
      <c r="OTK37" s="116"/>
      <c r="OTL37" s="116"/>
      <c r="OTM37" s="116"/>
      <c r="OTN37" s="116"/>
      <c r="OTO37" s="116"/>
      <c r="OTP37" s="116"/>
      <c r="OTQ37" s="116"/>
      <c r="OTR37" s="116"/>
      <c r="OTS37" s="116"/>
      <c r="OTT37" s="116"/>
      <c r="OTU37" s="116"/>
      <c r="OTV37" s="116"/>
      <c r="OTW37" s="116"/>
      <c r="OTX37" s="116"/>
      <c r="OTY37" s="116"/>
      <c r="OTZ37" s="116"/>
      <c r="OUA37" s="116"/>
      <c r="OUB37" s="116"/>
      <c r="OUC37" s="116"/>
      <c r="OUD37" s="116"/>
      <c r="OUE37" s="116"/>
      <c r="OUF37" s="116"/>
      <c r="OUG37" s="116"/>
      <c r="OUH37" s="116"/>
      <c r="OUI37" s="116"/>
      <c r="OUJ37" s="116"/>
      <c r="OUK37" s="116"/>
      <c r="OUL37" s="116"/>
      <c r="OUM37" s="116"/>
      <c r="OUN37" s="116"/>
      <c r="OUO37" s="116"/>
      <c r="OUP37" s="116"/>
      <c r="OUQ37" s="116"/>
      <c r="OUR37" s="116"/>
      <c r="OUS37" s="116"/>
      <c r="OUT37" s="116"/>
      <c r="OUU37" s="116"/>
      <c r="OUV37" s="116"/>
      <c r="OUW37" s="116"/>
      <c r="OUX37" s="116"/>
      <c r="OUY37" s="116"/>
      <c r="OUZ37" s="116"/>
      <c r="OVA37" s="116"/>
      <c r="OVB37" s="116"/>
      <c r="OVC37" s="116"/>
      <c r="OVD37" s="116"/>
      <c r="OVE37" s="116"/>
      <c r="OVF37" s="116"/>
      <c r="OVG37" s="116"/>
      <c r="OVH37" s="116"/>
      <c r="OVI37" s="116"/>
      <c r="OVJ37" s="116"/>
      <c r="OVK37" s="116"/>
      <c r="OVL37" s="116"/>
      <c r="OVM37" s="116"/>
      <c r="OVN37" s="116"/>
      <c r="OVO37" s="116"/>
      <c r="OVP37" s="116"/>
      <c r="OVQ37" s="116"/>
      <c r="OVR37" s="116"/>
      <c r="OVS37" s="116"/>
      <c r="OVT37" s="116"/>
      <c r="OVU37" s="116"/>
      <c r="OVV37" s="116"/>
      <c r="OVW37" s="116"/>
      <c r="OVX37" s="116"/>
      <c r="OVY37" s="116"/>
      <c r="OVZ37" s="116"/>
      <c r="OWA37" s="116"/>
      <c r="OWB37" s="116"/>
      <c r="OWC37" s="116"/>
      <c r="OWD37" s="116"/>
      <c r="OWE37" s="116"/>
      <c r="OWF37" s="116"/>
      <c r="OWG37" s="116"/>
      <c r="OWH37" s="116"/>
      <c r="OWI37" s="116"/>
      <c r="OWJ37" s="116"/>
      <c r="OWK37" s="116"/>
      <c r="OWL37" s="116"/>
      <c r="OWM37" s="116"/>
      <c r="OWN37" s="116"/>
      <c r="OWO37" s="116"/>
      <c r="OWP37" s="116"/>
      <c r="OWQ37" s="116"/>
      <c r="OWR37" s="116"/>
      <c r="OWS37" s="116"/>
      <c r="OWT37" s="116"/>
      <c r="OWU37" s="116"/>
      <c r="OWV37" s="116"/>
      <c r="OWW37" s="116"/>
      <c r="OWX37" s="116"/>
      <c r="OWY37" s="116"/>
      <c r="OWZ37" s="116"/>
      <c r="OXA37" s="116"/>
      <c r="OXB37" s="116"/>
      <c r="OXC37" s="116"/>
      <c r="OXD37" s="116"/>
      <c r="OXE37" s="116"/>
      <c r="OXF37" s="116"/>
      <c r="OXG37" s="116"/>
      <c r="OXH37" s="116"/>
      <c r="OXI37" s="116"/>
      <c r="OXJ37" s="116"/>
      <c r="OXK37" s="116"/>
      <c r="OXL37" s="116"/>
      <c r="OXM37" s="116"/>
      <c r="OXN37" s="116"/>
      <c r="OXO37" s="116"/>
      <c r="OXP37" s="116"/>
      <c r="OXQ37" s="116"/>
      <c r="OXR37" s="116"/>
      <c r="OXS37" s="116"/>
      <c r="OXT37" s="116"/>
      <c r="OXU37" s="116"/>
      <c r="OXV37" s="116"/>
      <c r="OXW37" s="116"/>
      <c r="OXX37" s="116"/>
      <c r="OXY37" s="116"/>
      <c r="OXZ37" s="116"/>
      <c r="OYA37" s="116"/>
      <c r="OYB37" s="116"/>
      <c r="OYC37" s="116"/>
      <c r="OYD37" s="116"/>
      <c r="OYE37" s="116"/>
      <c r="OYF37" s="116"/>
      <c r="OYG37" s="116"/>
      <c r="OYH37" s="116"/>
      <c r="OYI37" s="116"/>
      <c r="OYJ37" s="116"/>
      <c r="OYK37" s="116"/>
      <c r="OYL37" s="116"/>
      <c r="OYM37" s="116"/>
      <c r="OYN37" s="116"/>
      <c r="OYO37" s="116"/>
      <c r="OYP37" s="116"/>
      <c r="OYQ37" s="116"/>
      <c r="OYR37" s="116"/>
      <c r="OYS37" s="116"/>
      <c r="OYT37" s="116"/>
      <c r="OYU37" s="116"/>
      <c r="OYV37" s="116"/>
      <c r="OYW37" s="116"/>
      <c r="OYX37" s="116"/>
      <c r="OYY37" s="116"/>
      <c r="OYZ37" s="116"/>
      <c r="OZA37" s="116"/>
      <c r="OZB37" s="116"/>
      <c r="OZC37" s="116"/>
      <c r="OZD37" s="116"/>
      <c r="OZE37" s="116"/>
      <c r="OZF37" s="116"/>
      <c r="OZG37" s="116"/>
      <c r="OZH37" s="116"/>
      <c r="OZI37" s="116"/>
      <c r="OZJ37" s="116"/>
      <c r="OZK37" s="116"/>
      <c r="OZL37" s="116"/>
      <c r="OZM37" s="116"/>
      <c r="OZN37" s="116"/>
      <c r="OZO37" s="116"/>
      <c r="OZP37" s="116"/>
      <c r="OZQ37" s="116"/>
      <c r="OZR37" s="116"/>
      <c r="OZS37" s="116"/>
      <c r="OZT37" s="116"/>
      <c r="OZU37" s="116"/>
      <c r="OZV37" s="116"/>
      <c r="OZW37" s="116"/>
      <c r="OZX37" s="116"/>
      <c r="OZY37" s="116"/>
      <c r="OZZ37" s="116"/>
      <c r="PAA37" s="116"/>
      <c r="PAB37" s="116"/>
      <c r="PAC37" s="116"/>
      <c r="PAD37" s="116"/>
      <c r="PAE37" s="116"/>
      <c r="PAF37" s="116"/>
      <c r="PAG37" s="116"/>
      <c r="PAH37" s="116"/>
      <c r="PAI37" s="116"/>
      <c r="PAJ37" s="116"/>
      <c r="PAK37" s="116"/>
      <c r="PAL37" s="116"/>
      <c r="PAM37" s="116"/>
      <c r="PAN37" s="116"/>
      <c r="PAO37" s="116"/>
      <c r="PAP37" s="116"/>
      <c r="PAQ37" s="116"/>
      <c r="PAR37" s="116"/>
      <c r="PAS37" s="116"/>
      <c r="PAT37" s="116"/>
      <c r="PAU37" s="116"/>
      <c r="PAV37" s="116"/>
      <c r="PAW37" s="116"/>
      <c r="PAX37" s="116"/>
      <c r="PAY37" s="116"/>
      <c r="PAZ37" s="116"/>
      <c r="PBA37" s="116"/>
      <c r="PBB37" s="116"/>
      <c r="PBC37" s="116"/>
      <c r="PBD37" s="116"/>
      <c r="PBE37" s="116"/>
      <c r="PBF37" s="116"/>
      <c r="PBG37" s="116"/>
      <c r="PBH37" s="116"/>
      <c r="PBI37" s="116"/>
      <c r="PBJ37" s="116"/>
      <c r="PBK37" s="116"/>
      <c r="PBL37" s="116"/>
      <c r="PBM37" s="116"/>
      <c r="PBN37" s="116"/>
      <c r="PBO37" s="116"/>
      <c r="PBP37" s="116"/>
      <c r="PBQ37" s="116"/>
      <c r="PBR37" s="116"/>
      <c r="PBS37" s="116"/>
      <c r="PBT37" s="116"/>
      <c r="PBU37" s="116"/>
      <c r="PBV37" s="116"/>
      <c r="PBW37" s="116"/>
      <c r="PBX37" s="116"/>
      <c r="PBY37" s="116"/>
      <c r="PBZ37" s="116"/>
      <c r="PCA37" s="116"/>
      <c r="PCB37" s="116"/>
      <c r="PCC37" s="116"/>
      <c r="PCD37" s="116"/>
      <c r="PCE37" s="116"/>
      <c r="PCF37" s="116"/>
      <c r="PCG37" s="116"/>
      <c r="PCH37" s="116"/>
      <c r="PCI37" s="116"/>
      <c r="PCJ37" s="116"/>
      <c r="PCK37" s="116"/>
      <c r="PCL37" s="116"/>
      <c r="PCM37" s="116"/>
      <c r="PCN37" s="116"/>
      <c r="PCO37" s="116"/>
      <c r="PCP37" s="116"/>
      <c r="PCQ37" s="116"/>
      <c r="PCR37" s="116"/>
      <c r="PCS37" s="116"/>
      <c r="PCT37" s="116"/>
      <c r="PCU37" s="116"/>
      <c r="PCV37" s="116"/>
      <c r="PCW37" s="116"/>
      <c r="PCX37" s="116"/>
      <c r="PCY37" s="116"/>
      <c r="PCZ37" s="116"/>
      <c r="PDA37" s="116"/>
      <c r="PDB37" s="116"/>
      <c r="PDC37" s="116"/>
      <c r="PDD37" s="116"/>
      <c r="PDE37" s="116"/>
      <c r="PDF37" s="116"/>
      <c r="PDG37" s="116"/>
      <c r="PDH37" s="116"/>
      <c r="PDI37" s="116"/>
      <c r="PDJ37" s="116"/>
      <c r="PDK37" s="116"/>
      <c r="PDL37" s="116"/>
      <c r="PDM37" s="116"/>
      <c r="PDN37" s="116"/>
      <c r="PDO37" s="116"/>
      <c r="PDP37" s="116"/>
      <c r="PDQ37" s="116"/>
      <c r="PDR37" s="116"/>
      <c r="PDS37" s="116"/>
      <c r="PDT37" s="116"/>
      <c r="PDU37" s="116"/>
      <c r="PDV37" s="116"/>
      <c r="PDW37" s="116"/>
      <c r="PDX37" s="116"/>
      <c r="PDY37" s="116"/>
      <c r="PDZ37" s="116"/>
      <c r="PEA37" s="116"/>
      <c r="PEB37" s="116"/>
      <c r="PEC37" s="116"/>
      <c r="PED37" s="116"/>
      <c r="PEE37" s="116"/>
      <c r="PEF37" s="116"/>
      <c r="PEG37" s="116"/>
      <c r="PEH37" s="116"/>
      <c r="PEI37" s="116"/>
      <c r="PEJ37" s="116"/>
      <c r="PEK37" s="116"/>
      <c r="PEL37" s="116"/>
      <c r="PEM37" s="116"/>
      <c r="PEN37" s="116"/>
      <c r="PEO37" s="116"/>
      <c r="PEP37" s="116"/>
      <c r="PEQ37" s="116"/>
      <c r="PER37" s="116"/>
      <c r="PES37" s="116"/>
      <c r="PET37" s="116"/>
      <c r="PEU37" s="116"/>
      <c r="PEV37" s="116"/>
      <c r="PEW37" s="116"/>
      <c r="PEX37" s="116"/>
      <c r="PEY37" s="116"/>
      <c r="PEZ37" s="116"/>
      <c r="PFA37" s="116"/>
      <c r="PFB37" s="116"/>
      <c r="PFC37" s="116"/>
      <c r="PFD37" s="116"/>
      <c r="PFE37" s="116"/>
      <c r="PFF37" s="116"/>
      <c r="PFG37" s="116"/>
      <c r="PFH37" s="116"/>
      <c r="PFI37" s="116"/>
      <c r="PFJ37" s="116"/>
      <c r="PFK37" s="116"/>
      <c r="PFL37" s="116"/>
      <c r="PFM37" s="116"/>
      <c r="PFN37" s="116"/>
      <c r="PFO37" s="116"/>
      <c r="PFP37" s="116"/>
      <c r="PFQ37" s="116"/>
      <c r="PFR37" s="116"/>
      <c r="PFS37" s="116"/>
      <c r="PFT37" s="116"/>
      <c r="PFU37" s="116"/>
      <c r="PFV37" s="116"/>
      <c r="PFW37" s="116"/>
      <c r="PFX37" s="116"/>
      <c r="PFY37" s="116"/>
      <c r="PFZ37" s="116"/>
      <c r="PGA37" s="116"/>
      <c r="PGB37" s="116"/>
      <c r="PGC37" s="116"/>
      <c r="PGD37" s="116"/>
      <c r="PGE37" s="116"/>
      <c r="PGF37" s="116"/>
      <c r="PGG37" s="116"/>
      <c r="PGH37" s="116"/>
      <c r="PGI37" s="116"/>
      <c r="PGJ37" s="116"/>
      <c r="PGK37" s="116"/>
      <c r="PGL37" s="116"/>
      <c r="PGM37" s="116"/>
      <c r="PGN37" s="116"/>
      <c r="PGO37" s="116"/>
      <c r="PGP37" s="116"/>
      <c r="PGQ37" s="116"/>
      <c r="PGR37" s="116"/>
      <c r="PGS37" s="116"/>
      <c r="PGT37" s="116"/>
      <c r="PGU37" s="116"/>
      <c r="PGV37" s="116"/>
      <c r="PGW37" s="116"/>
      <c r="PGX37" s="116"/>
      <c r="PGY37" s="116"/>
      <c r="PGZ37" s="116"/>
      <c r="PHA37" s="116"/>
      <c r="PHB37" s="116"/>
      <c r="PHC37" s="116"/>
      <c r="PHD37" s="116"/>
      <c r="PHE37" s="116"/>
      <c r="PHF37" s="116"/>
      <c r="PHG37" s="116"/>
      <c r="PHH37" s="116"/>
      <c r="PHI37" s="116"/>
      <c r="PHJ37" s="116"/>
      <c r="PHK37" s="116"/>
      <c r="PHL37" s="116"/>
      <c r="PHM37" s="116"/>
      <c r="PHN37" s="116"/>
      <c r="PHO37" s="116"/>
      <c r="PHP37" s="116"/>
      <c r="PHQ37" s="116"/>
      <c r="PHR37" s="116"/>
      <c r="PHS37" s="116"/>
      <c r="PHT37" s="116"/>
      <c r="PHU37" s="116"/>
      <c r="PHV37" s="116"/>
      <c r="PHW37" s="116"/>
      <c r="PHX37" s="116"/>
      <c r="PHY37" s="116"/>
      <c r="PHZ37" s="116"/>
      <c r="PIA37" s="116"/>
      <c r="PIB37" s="116"/>
      <c r="PIC37" s="116"/>
      <c r="PID37" s="116"/>
      <c r="PIE37" s="116"/>
      <c r="PIF37" s="116"/>
      <c r="PIG37" s="116"/>
      <c r="PIH37" s="116"/>
      <c r="PII37" s="116"/>
      <c r="PIJ37" s="116"/>
      <c r="PIK37" s="116"/>
      <c r="PIL37" s="116"/>
      <c r="PIM37" s="116"/>
      <c r="PIN37" s="116"/>
      <c r="PIO37" s="116"/>
      <c r="PIP37" s="116"/>
      <c r="PIQ37" s="116"/>
      <c r="PIR37" s="116"/>
      <c r="PIS37" s="116"/>
      <c r="PIT37" s="116"/>
      <c r="PIU37" s="116"/>
      <c r="PIV37" s="116"/>
      <c r="PIW37" s="116"/>
      <c r="PIX37" s="116"/>
      <c r="PIY37" s="116"/>
      <c r="PIZ37" s="116"/>
      <c r="PJA37" s="116"/>
      <c r="PJB37" s="116"/>
      <c r="PJC37" s="116"/>
      <c r="PJD37" s="116"/>
      <c r="PJE37" s="116"/>
      <c r="PJF37" s="116"/>
      <c r="PJG37" s="116"/>
      <c r="PJH37" s="116"/>
      <c r="PJI37" s="116"/>
      <c r="PJJ37" s="116"/>
      <c r="PJK37" s="116"/>
      <c r="PJL37" s="116"/>
      <c r="PJM37" s="116"/>
      <c r="PJN37" s="116"/>
      <c r="PJO37" s="116"/>
      <c r="PJP37" s="116"/>
      <c r="PJQ37" s="116"/>
      <c r="PJR37" s="116"/>
      <c r="PJS37" s="116"/>
      <c r="PJT37" s="116"/>
      <c r="PJU37" s="116"/>
      <c r="PJV37" s="116"/>
      <c r="PJW37" s="116"/>
      <c r="PJX37" s="116"/>
      <c r="PJY37" s="116"/>
      <c r="PJZ37" s="116"/>
      <c r="PKA37" s="116"/>
      <c r="PKB37" s="116"/>
      <c r="PKC37" s="116"/>
      <c r="PKD37" s="116"/>
      <c r="PKE37" s="116"/>
      <c r="PKF37" s="116"/>
      <c r="PKG37" s="116"/>
      <c r="PKH37" s="116"/>
      <c r="PKI37" s="116"/>
      <c r="PKJ37" s="116"/>
      <c r="PKK37" s="116"/>
      <c r="PKL37" s="116"/>
      <c r="PKM37" s="116"/>
      <c r="PKN37" s="116"/>
      <c r="PKO37" s="116"/>
      <c r="PKP37" s="116"/>
      <c r="PKQ37" s="116"/>
      <c r="PKR37" s="116"/>
      <c r="PKS37" s="116"/>
      <c r="PKT37" s="116"/>
      <c r="PKU37" s="116"/>
      <c r="PKV37" s="116"/>
      <c r="PKW37" s="116"/>
      <c r="PKX37" s="116"/>
      <c r="PKY37" s="116"/>
      <c r="PKZ37" s="116"/>
      <c r="PLA37" s="116"/>
      <c r="PLB37" s="116"/>
      <c r="PLC37" s="116"/>
      <c r="PLD37" s="116"/>
      <c r="PLE37" s="116"/>
      <c r="PLF37" s="116"/>
      <c r="PLG37" s="116"/>
      <c r="PLH37" s="116"/>
      <c r="PLI37" s="116"/>
      <c r="PLJ37" s="116"/>
      <c r="PLK37" s="116"/>
      <c r="PLL37" s="116"/>
      <c r="PLM37" s="116"/>
      <c r="PLN37" s="116"/>
      <c r="PLO37" s="116"/>
      <c r="PLP37" s="116"/>
      <c r="PLQ37" s="116"/>
      <c r="PLR37" s="116"/>
      <c r="PLS37" s="116"/>
      <c r="PLT37" s="116"/>
      <c r="PLU37" s="116"/>
      <c r="PLV37" s="116"/>
      <c r="PLW37" s="116"/>
      <c r="PLX37" s="116"/>
      <c r="PLY37" s="116"/>
      <c r="PLZ37" s="116"/>
      <c r="PMA37" s="116"/>
      <c r="PMB37" s="116"/>
      <c r="PMC37" s="116"/>
      <c r="PMD37" s="116"/>
      <c r="PME37" s="116"/>
      <c r="PMF37" s="116"/>
      <c r="PMG37" s="116"/>
      <c r="PMH37" s="116"/>
      <c r="PMI37" s="116"/>
      <c r="PMJ37" s="116"/>
      <c r="PMK37" s="116"/>
      <c r="PML37" s="116"/>
      <c r="PMM37" s="116"/>
      <c r="PMN37" s="116"/>
      <c r="PMO37" s="116"/>
      <c r="PMP37" s="116"/>
      <c r="PMQ37" s="116"/>
      <c r="PMR37" s="116"/>
      <c r="PMS37" s="116"/>
      <c r="PMT37" s="116"/>
      <c r="PMU37" s="116"/>
      <c r="PMV37" s="116"/>
      <c r="PMW37" s="116"/>
      <c r="PMX37" s="116"/>
      <c r="PMY37" s="116"/>
      <c r="PMZ37" s="116"/>
      <c r="PNA37" s="116"/>
      <c r="PNB37" s="116"/>
      <c r="PNC37" s="116"/>
      <c r="PND37" s="116"/>
      <c r="PNE37" s="116"/>
      <c r="PNF37" s="116"/>
      <c r="PNG37" s="116"/>
      <c r="PNH37" s="116"/>
      <c r="PNI37" s="116"/>
      <c r="PNJ37" s="116"/>
      <c r="PNK37" s="116"/>
      <c r="PNL37" s="116"/>
      <c r="PNM37" s="116"/>
      <c r="PNN37" s="116"/>
      <c r="PNO37" s="116"/>
      <c r="PNP37" s="116"/>
      <c r="PNQ37" s="116"/>
      <c r="PNR37" s="116"/>
      <c r="PNS37" s="116"/>
      <c r="PNT37" s="116"/>
      <c r="PNU37" s="116"/>
      <c r="PNV37" s="116"/>
      <c r="PNW37" s="116"/>
      <c r="PNX37" s="116"/>
      <c r="PNY37" s="116"/>
      <c r="PNZ37" s="116"/>
      <c r="POA37" s="116"/>
      <c r="POB37" s="116"/>
      <c r="POC37" s="116"/>
      <c r="POD37" s="116"/>
      <c r="POE37" s="116"/>
      <c r="POF37" s="116"/>
      <c r="POG37" s="116"/>
      <c r="POH37" s="116"/>
      <c r="POI37" s="116"/>
      <c r="POJ37" s="116"/>
      <c r="POK37" s="116"/>
      <c r="POL37" s="116"/>
      <c r="POM37" s="116"/>
      <c r="PON37" s="116"/>
      <c r="POO37" s="116"/>
      <c r="POP37" s="116"/>
      <c r="POQ37" s="116"/>
      <c r="POR37" s="116"/>
      <c r="POS37" s="116"/>
      <c r="POT37" s="116"/>
      <c r="POU37" s="116"/>
      <c r="POV37" s="116"/>
      <c r="POW37" s="116"/>
      <c r="POX37" s="116"/>
      <c r="POY37" s="116"/>
      <c r="POZ37" s="116"/>
      <c r="PPA37" s="116"/>
      <c r="PPB37" s="116"/>
      <c r="PPC37" s="116"/>
      <c r="PPD37" s="116"/>
      <c r="PPE37" s="116"/>
      <c r="PPF37" s="116"/>
      <c r="PPG37" s="116"/>
      <c r="PPH37" s="116"/>
      <c r="PPI37" s="116"/>
      <c r="PPJ37" s="116"/>
      <c r="PPK37" s="116"/>
      <c r="PPL37" s="116"/>
      <c r="PPM37" s="116"/>
      <c r="PPN37" s="116"/>
      <c r="PPO37" s="116"/>
      <c r="PPP37" s="116"/>
      <c r="PPQ37" s="116"/>
      <c r="PPR37" s="116"/>
      <c r="PPS37" s="116"/>
      <c r="PPT37" s="116"/>
      <c r="PPU37" s="116"/>
      <c r="PPV37" s="116"/>
      <c r="PPW37" s="116"/>
      <c r="PPX37" s="116"/>
      <c r="PPY37" s="116"/>
      <c r="PPZ37" s="116"/>
      <c r="PQA37" s="116"/>
      <c r="PQB37" s="116"/>
      <c r="PQC37" s="116"/>
      <c r="PQD37" s="116"/>
      <c r="PQE37" s="116"/>
      <c r="PQF37" s="116"/>
      <c r="PQG37" s="116"/>
      <c r="PQH37" s="116"/>
      <c r="PQI37" s="116"/>
      <c r="PQJ37" s="116"/>
      <c r="PQK37" s="116"/>
      <c r="PQL37" s="116"/>
      <c r="PQM37" s="116"/>
      <c r="PQN37" s="116"/>
      <c r="PQO37" s="116"/>
      <c r="PQP37" s="116"/>
      <c r="PQQ37" s="116"/>
      <c r="PQR37" s="116"/>
      <c r="PQS37" s="116"/>
      <c r="PQT37" s="116"/>
      <c r="PQU37" s="116"/>
      <c r="PQV37" s="116"/>
      <c r="PQW37" s="116"/>
      <c r="PQX37" s="116"/>
      <c r="PQY37" s="116"/>
      <c r="PQZ37" s="116"/>
      <c r="PRA37" s="116"/>
      <c r="PRB37" s="116"/>
      <c r="PRC37" s="116"/>
      <c r="PRD37" s="116"/>
      <c r="PRE37" s="116"/>
      <c r="PRF37" s="116"/>
      <c r="PRG37" s="116"/>
      <c r="PRH37" s="116"/>
      <c r="PRI37" s="116"/>
      <c r="PRJ37" s="116"/>
      <c r="PRK37" s="116"/>
      <c r="PRL37" s="116"/>
      <c r="PRM37" s="116"/>
      <c r="PRN37" s="116"/>
      <c r="PRO37" s="116"/>
      <c r="PRP37" s="116"/>
      <c r="PRQ37" s="116"/>
      <c r="PRR37" s="116"/>
      <c r="PRS37" s="116"/>
      <c r="PRT37" s="116"/>
      <c r="PRU37" s="116"/>
      <c r="PRV37" s="116"/>
      <c r="PRW37" s="116"/>
      <c r="PRX37" s="116"/>
      <c r="PRY37" s="116"/>
      <c r="PRZ37" s="116"/>
      <c r="PSA37" s="116"/>
      <c r="PSB37" s="116"/>
      <c r="PSC37" s="116"/>
      <c r="PSD37" s="116"/>
      <c r="PSE37" s="116"/>
      <c r="PSF37" s="116"/>
      <c r="PSG37" s="116"/>
      <c r="PSH37" s="116"/>
      <c r="PSI37" s="116"/>
      <c r="PSJ37" s="116"/>
      <c r="PSK37" s="116"/>
      <c r="PSL37" s="116"/>
      <c r="PSM37" s="116"/>
      <c r="PSN37" s="116"/>
      <c r="PSO37" s="116"/>
      <c r="PSP37" s="116"/>
      <c r="PSQ37" s="116"/>
      <c r="PSR37" s="116"/>
      <c r="PSS37" s="116"/>
      <c r="PST37" s="116"/>
      <c r="PSU37" s="116"/>
      <c r="PSV37" s="116"/>
      <c r="PSW37" s="116"/>
      <c r="PSX37" s="116"/>
      <c r="PSY37" s="116"/>
      <c r="PSZ37" s="116"/>
      <c r="PTA37" s="116"/>
      <c r="PTB37" s="116"/>
      <c r="PTC37" s="116"/>
      <c r="PTD37" s="116"/>
      <c r="PTE37" s="116"/>
      <c r="PTF37" s="116"/>
      <c r="PTG37" s="116"/>
      <c r="PTH37" s="116"/>
      <c r="PTI37" s="116"/>
      <c r="PTJ37" s="116"/>
      <c r="PTK37" s="116"/>
      <c r="PTL37" s="116"/>
      <c r="PTM37" s="116"/>
      <c r="PTN37" s="116"/>
      <c r="PTO37" s="116"/>
      <c r="PTP37" s="116"/>
      <c r="PTQ37" s="116"/>
      <c r="PTR37" s="116"/>
      <c r="PTS37" s="116"/>
      <c r="PTT37" s="116"/>
      <c r="PTU37" s="116"/>
      <c r="PTV37" s="116"/>
      <c r="PTW37" s="116"/>
      <c r="PTX37" s="116"/>
      <c r="PTY37" s="116"/>
      <c r="PTZ37" s="116"/>
      <c r="PUA37" s="116"/>
      <c r="PUB37" s="116"/>
      <c r="PUC37" s="116"/>
      <c r="PUD37" s="116"/>
      <c r="PUE37" s="116"/>
      <c r="PUF37" s="116"/>
      <c r="PUG37" s="116"/>
      <c r="PUH37" s="116"/>
      <c r="PUI37" s="116"/>
      <c r="PUJ37" s="116"/>
      <c r="PUK37" s="116"/>
      <c r="PUL37" s="116"/>
      <c r="PUM37" s="116"/>
      <c r="PUN37" s="116"/>
      <c r="PUO37" s="116"/>
      <c r="PUP37" s="116"/>
      <c r="PUQ37" s="116"/>
      <c r="PUR37" s="116"/>
      <c r="PUS37" s="116"/>
      <c r="PUT37" s="116"/>
      <c r="PUU37" s="116"/>
      <c r="PUV37" s="116"/>
      <c r="PUW37" s="116"/>
      <c r="PUX37" s="116"/>
      <c r="PUY37" s="116"/>
      <c r="PUZ37" s="116"/>
      <c r="PVA37" s="116"/>
      <c r="PVB37" s="116"/>
      <c r="PVC37" s="116"/>
      <c r="PVD37" s="116"/>
      <c r="PVE37" s="116"/>
      <c r="PVF37" s="116"/>
      <c r="PVG37" s="116"/>
      <c r="PVH37" s="116"/>
      <c r="PVI37" s="116"/>
      <c r="PVJ37" s="116"/>
      <c r="PVK37" s="116"/>
      <c r="PVL37" s="116"/>
      <c r="PVM37" s="116"/>
      <c r="PVN37" s="116"/>
      <c r="PVO37" s="116"/>
      <c r="PVP37" s="116"/>
      <c r="PVQ37" s="116"/>
      <c r="PVR37" s="116"/>
      <c r="PVS37" s="116"/>
      <c r="PVT37" s="116"/>
      <c r="PVU37" s="116"/>
      <c r="PVV37" s="116"/>
      <c r="PVW37" s="116"/>
      <c r="PVX37" s="116"/>
      <c r="PVY37" s="116"/>
      <c r="PVZ37" s="116"/>
      <c r="PWA37" s="116"/>
      <c r="PWB37" s="116"/>
      <c r="PWC37" s="116"/>
      <c r="PWD37" s="116"/>
      <c r="PWE37" s="116"/>
      <c r="PWF37" s="116"/>
      <c r="PWG37" s="116"/>
      <c r="PWH37" s="116"/>
      <c r="PWI37" s="116"/>
      <c r="PWJ37" s="116"/>
      <c r="PWK37" s="116"/>
      <c r="PWL37" s="116"/>
      <c r="PWM37" s="116"/>
      <c r="PWN37" s="116"/>
      <c r="PWO37" s="116"/>
      <c r="PWP37" s="116"/>
      <c r="PWQ37" s="116"/>
      <c r="PWR37" s="116"/>
      <c r="PWS37" s="116"/>
      <c r="PWT37" s="116"/>
      <c r="PWU37" s="116"/>
      <c r="PWV37" s="116"/>
      <c r="PWW37" s="116"/>
      <c r="PWX37" s="116"/>
      <c r="PWY37" s="116"/>
      <c r="PWZ37" s="116"/>
      <c r="PXA37" s="116"/>
      <c r="PXB37" s="116"/>
      <c r="PXC37" s="116"/>
      <c r="PXD37" s="116"/>
      <c r="PXE37" s="116"/>
      <c r="PXF37" s="116"/>
      <c r="PXG37" s="116"/>
      <c r="PXH37" s="116"/>
      <c r="PXI37" s="116"/>
      <c r="PXJ37" s="116"/>
      <c r="PXK37" s="116"/>
      <c r="PXL37" s="116"/>
      <c r="PXM37" s="116"/>
      <c r="PXN37" s="116"/>
      <c r="PXO37" s="116"/>
      <c r="PXP37" s="116"/>
      <c r="PXQ37" s="116"/>
      <c r="PXR37" s="116"/>
      <c r="PXS37" s="116"/>
      <c r="PXT37" s="116"/>
      <c r="PXU37" s="116"/>
      <c r="PXV37" s="116"/>
      <c r="PXW37" s="116"/>
      <c r="PXX37" s="116"/>
      <c r="PXY37" s="116"/>
      <c r="PXZ37" s="116"/>
      <c r="PYA37" s="116"/>
      <c r="PYB37" s="116"/>
      <c r="PYC37" s="116"/>
      <c r="PYD37" s="116"/>
      <c r="PYE37" s="116"/>
      <c r="PYF37" s="116"/>
      <c r="PYG37" s="116"/>
      <c r="PYH37" s="116"/>
      <c r="PYI37" s="116"/>
      <c r="PYJ37" s="116"/>
      <c r="PYK37" s="116"/>
      <c r="PYL37" s="116"/>
      <c r="PYM37" s="116"/>
      <c r="PYN37" s="116"/>
      <c r="PYO37" s="116"/>
      <c r="PYP37" s="116"/>
      <c r="PYQ37" s="116"/>
      <c r="PYR37" s="116"/>
      <c r="PYS37" s="116"/>
      <c r="PYT37" s="116"/>
      <c r="PYU37" s="116"/>
      <c r="PYV37" s="116"/>
      <c r="PYW37" s="116"/>
      <c r="PYX37" s="116"/>
      <c r="PYY37" s="116"/>
      <c r="PYZ37" s="116"/>
      <c r="PZA37" s="116"/>
      <c r="PZB37" s="116"/>
      <c r="PZC37" s="116"/>
      <c r="PZD37" s="116"/>
      <c r="PZE37" s="116"/>
      <c r="PZF37" s="116"/>
      <c r="PZG37" s="116"/>
      <c r="PZH37" s="116"/>
      <c r="PZI37" s="116"/>
      <c r="PZJ37" s="116"/>
      <c r="PZK37" s="116"/>
      <c r="PZL37" s="116"/>
      <c r="PZM37" s="116"/>
      <c r="PZN37" s="116"/>
      <c r="PZO37" s="116"/>
      <c r="PZP37" s="116"/>
      <c r="PZQ37" s="116"/>
      <c r="PZR37" s="116"/>
      <c r="PZS37" s="116"/>
      <c r="PZT37" s="116"/>
      <c r="PZU37" s="116"/>
      <c r="PZV37" s="116"/>
      <c r="PZW37" s="116"/>
      <c r="PZX37" s="116"/>
      <c r="PZY37" s="116"/>
      <c r="PZZ37" s="116"/>
      <c r="QAA37" s="116"/>
      <c r="QAB37" s="116"/>
      <c r="QAC37" s="116"/>
      <c r="QAD37" s="116"/>
      <c r="QAE37" s="116"/>
      <c r="QAF37" s="116"/>
      <c r="QAG37" s="116"/>
      <c r="QAH37" s="116"/>
      <c r="QAI37" s="116"/>
      <c r="QAJ37" s="116"/>
      <c r="QAK37" s="116"/>
      <c r="QAL37" s="116"/>
      <c r="QAM37" s="116"/>
      <c r="QAN37" s="116"/>
      <c r="QAO37" s="116"/>
      <c r="QAP37" s="116"/>
      <c r="QAQ37" s="116"/>
      <c r="QAR37" s="116"/>
      <c r="QAS37" s="116"/>
      <c r="QAT37" s="116"/>
      <c r="QAU37" s="116"/>
      <c r="QAV37" s="116"/>
      <c r="QAW37" s="116"/>
      <c r="QAX37" s="116"/>
      <c r="QAY37" s="116"/>
      <c r="QAZ37" s="116"/>
      <c r="QBA37" s="116"/>
      <c r="QBB37" s="116"/>
      <c r="QBC37" s="116"/>
      <c r="QBD37" s="116"/>
      <c r="QBE37" s="116"/>
      <c r="QBF37" s="116"/>
      <c r="QBG37" s="116"/>
      <c r="QBH37" s="116"/>
      <c r="QBI37" s="116"/>
      <c r="QBJ37" s="116"/>
      <c r="QBK37" s="116"/>
      <c r="QBL37" s="116"/>
      <c r="QBM37" s="116"/>
      <c r="QBN37" s="116"/>
      <c r="QBO37" s="116"/>
      <c r="QBP37" s="116"/>
      <c r="QBQ37" s="116"/>
      <c r="QBR37" s="116"/>
      <c r="QBS37" s="116"/>
      <c r="QBT37" s="116"/>
      <c r="QBU37" s="116"/>
      <c r="QBV37" s="116"/>
      <c r="QBW37" s="116"/>
      <c r="QBX37" s="116"/>
      <c r="QBY37" s="116"/>
      <c r="QBZ37" s="116"/>
      <c r="QCA37" s="116"/>
      <c r="QCB37" s="116"/>
      <c r="QCC37" s="116"/>
      <c r="QCD37" s="116"/>
      <c r="QCE37" s="116"/>
      <c r="QCF37" s="116"/>
      <c r="QCG37" s="116"/>
      <c r="QCH37" s="116"/>
      <c r="QCI37" s="116"/>
      <c r="QCJ37" s="116"/>
      <c r="QCK37" s="116"/>
      <c r="QCL37" s="116"/>
      <c r="QCM37" s="116"/>
      <c r="QCN37" s="116"/>
      <c r="QCO37" s="116"/>
      <c r="QCP37" s="116"/>
      <c r="QCQ37" s="116"/>
      <c r="QCR37" s="116"/>
      <c r="QCS37" s="116"/>
      <c r="QCT37" s="116"/>
      <c r="QCU37" s="116"/>
      <c r="QCV37" s="116"/>
      <c r="QCW37" s="116"/>
      <c r="QCX37" s="116"/>
      <c r="QCY37" s="116"/>
      <c r="QCZ37" s="116"/>
      <c r="QDA37" s="116"/>
      <c r="QDB37" s="116"/>
      <c r="QDC37" s="116"/>
      <c r="QDD37" s="116"/>
      <c r="QDE37" s="116"/>
      <c r="QDF37" s="116"/>
      <c r="QDG37" s="116"/>
      <c r="QDH37" s="116"/>
      <c r="QDI37" s="116"/>
      <c r="QDJ37" s="116"/>
      <c r="QDK37" s="116"/>
      <c r="QDL37" s="116"/>
      <c r="QDM37" s="116"/>
      <c r="QDN37" s="116"/>
      <c r="QDO37" s="116"/>
      <c r="QDP37" s="116"/>
      <c r="QDQ37" s="116"/>
      <c r="QDR37" s="116"/>
      <c r="QDS37" s="116"/>
      <c r="QDT37" s="116"/>
      <c r="QDU37" s="116"/>
      <c r="QDV37" s="116"/>
      <c r="QDW37" s="116"/>
      <c r="QDX37" s="116"/>
      <c r="QDY37" s="116"/>
      <c r="QDZ37" s="116"/>
      <c r="QEA37" s="116"/>
      <c r="QEB37" s="116"/>
      <c r="QEC37" s="116"/>
      <c r="QED37" s="116"/>
      <c r="QEE37" s="116"/>
      <c r="QEF37" s="116"/>
      <c r="QEG37" s="116"/>
      <c r="QEH37" s="116"/>
      <c r="QEI37" s="116"/>
      <c r="QEJ37" s="116"/>
      <c r="QEK37" s="116"/>
      <c r="QEL37" s="116"/>
      <c r="QEM37" s="116"/>
      <c r="QEN37" s="116"/>
      <c r="QEO37" s="116"/>
      <c r="QEP37" s="116"/>
      <c r="QEQ37" s="116"/>
      <c r="QER37" s="116"/>
      <c r="QES37" s="116"/>
      <c r="QET37" s="116"/>
      <c r="QEU37" s="116"/>
      <c r="QEV37" s="116"/>
      <c r="QEW37" s="116"/>
      <c r="QEX37" s="116"/>
      <c r="QEY37" s="116"/>
      <c r="QEZ37" s="116"/>
      <c r="QFA37" s="116"/>
      <c r="QFB37" s="116"/>
      <c r="QFC37" s="116"/>
      <c r="QFD37" s="116"/>
      <c r="QFE37" s="116"/>
      <c r="QFF37" s="116"/>
      <c r="QFG37" s="116"/>
      <c r="QFH37" s="116"/>
      <c r="QFI37" s="116"/>
      <c r="QFJ37" s="116"/>
      <c r="QFK37" s="116"/>
      <c r="QFL37" s="116"/>
      <c r="QFM37" s="116"/>
      <c r="QFN37" s="116"/>
      <c r="QFO37" s="116"/>
      <c r="QFP37" s="116"/>
      <c r="QFQ37" s="116"/>
      <c r="QFR37" s="116"/>
      <c r="QFS37" s="116"/>
      <c r="QFT37" s="116"/>
      <c r="QFU37" s="116"/>
      <c r="QFV37" s="116"/>
      <c r="QFW37" s="116"/>
      <c r="QFX37" s="116"/>
      <c r="QFY37" s="116"/>
      <c r="QFZ37" s="116"/>
      <c r="QGA37" s="116"/>
      <c r="QGB37" s="116"/>
      <c r="QGC37" s="116"/>
      <c r="QGD37" s="116"/>
      <c r="QGE37" s="116"/>
      <c r="QGF37" s="116"/>
      <c r="QGG37" s="116"/>
      <c r="QGH37" s="116"/>
      <c r="QGI37" s="116"/>
      <c r="QGJ37" s="116"/>
      <c r="QGK37" s="116"/>
      <c r="QGL37" s="116"/>
      <c r="QGM37" s="116"/>
      <c r="QGN37" s="116"/>
      <c r="QGO37" s="116"/>
      <c r="QGP37" s="116"/>
      <c r="QGQ37" s="116"/>
      <c r="QGR37" s="116"/>
      <c r="QGS37" s="116"/>
      <c r="QGT37" s="116"/>
      <c r="QGU37" s="116"/>
      <c r="QGV37" s="116"/>
      <c r="QGW37" s="116"/>
      <c r="QGX37" s="116"/>
      <c r="QGY37" s="116"/>
      <c r="QGZ37" s="116"/>
      <c r="QHA37" s="116"/>
      <c r="QHB37" s="116"/>
      <c r="QHC37" s="116"/>
      <c r="QHD37" s="116"/>
      <c r="QHE37" s="116"/>
      <c r="QHF37" s="116"/>
      <c r="QHG37" s="116"/>
      <c r="QHH37" s="116"/>
      <c r="QHI37" s="116"/>
      <c r="QHJ37" s="116"/>
      <c r="QHK37" s="116"/>
      <c r="QHL37" s="116"/>
      <c r="QHM37" s="116"/>
      <c r="QHN37" s="116"/>
      <c r="QHO37" s="116"/>
      <c r="QHP37" s="116"/>
      <c r="QHQ37" s="116"/>
      <c r="QHR37" s="116"/>
      <c r="QHS37" s="116"/>
      <c r="QHT37" s="116"/>
      <c r="QHU37" s="116"/>
      <c r="QHV37" s="116"/>
      <c r="QHW37" s="116"/>
      <c r="QHX37" s="116"/>
      <c r="QHY37" s="116"/>
      <c r="QHZ37" s="116"/>
      <c r="QIA37" s="116"/>
      <c r="QIB37" s="116"/>
      <c r="QIC37" s="116"/>
      <c r="QID37" s="116"/>
      <c r="QIE37" s="116"/>
      <c r="QIF37" s="116"/>
      <c r="QIG37" s="116"/>
      <c r="QIH37" s="116"/>
      <c r="QII37" s="116"/>
      <c r="QIJ37" s="116"/>
      <c r="QIK37" s="116"/>
      <c r="QIL37" s="116"/>
      <c r="QIM37" s="116"/>
      <c r="QIN37" s="116"/>
      <c r="QIO37" s="116"/>
      <c r="QIP37" s="116"/>
      <c r="QIQ37" s="116"/>
      <c r="QIR37" s="116"/>
      <c r="QIS37" s="116"/>
      <c r="QIT37" s="116"/>
      <c r="QIU37" s="116"/>
      <c r="QIV37" s="116"/>
      <c r="QIW37" s="116"/>
      <c r="QIX37" s="116"/>
      <c r="QIY37" s="116"/>
      <c r="QIZ37" s="116"/>
      <c r="QJA37" s="116"/>
      <c r="QJB37" s="116"/>
      <c r="QJC37" s="116"/>
      <c r="QJD37" s="116"/>
      <c r="QJE37" s="116"/>
      <c r="QJF37" s="116"/>
      <c r="QJG37" s="116"/>
      <c r="QJH37" s="116"/>
      <c r="QJI37" s="116"/>
      <c r="QJJ37" s="116"/>
      <c r="QJK37" s="116"/>
      <c r="QJL37" s="116"/>
      <c r="QJM37" s="116"/>
      <c r="QJN37" s="116"/>
      <c r="QJO37" s="116"/>
      <c r="QJP37" s="116"/>
      <c r="QJQ37" s="116"/>
      <c r="QJR37" s="116"/>
      <c r="QJS37" s="116"/>
      <c r="QJT37" s="116"/>
      <c r="QJU37" s="116"/>
      <c r="QJV37" s="116"/>
      <c r="QJW37" s="116"/>
      <c r="QJX37" s="116"/>
      <c r="QJY37" s="116"/>
      <c r="QJZ37" s="116"/>
      <c r="QKA37" s="116"/>
      <c r="QKB37" s="116"/>
      <c r="QKC37" s="116"/>
      <c r="QKD37" s="116"/>
      <c r="QKE37" s="116"/>
      <c r="QKF37" s="116"/>
      <c r="QKG37" s="116"/>
      <c r="QKH37" s="116"/>
      <c r="QKI37" s="116"/>
      <c r="QKJ37" s="116"/>
      <c r="QKK37" s="116"/>
      <c r="QKL37" s="116"/>
      <c r="QKM37" s="116"/>
      <c r="QKN37" s="116"/>
      <c r="QKO37" s="116"/>
      <c r="QKP37" s="116"/>
      <c r="QKQ37" s="116"/>
      <c r="QKR37" s="116"/>
      <c r="QKS37" s="116"/>
      <c r="QKT37" s="116"/>
      <c r="QKU37" s="116"/>
      <c r="QKV37" s="116"/>
      <c r="QKW37" s="116"/>
      <c r="QKX37" s="116"/>
      <c r="QKY37" s="116"/>
      <c r="QKZ37" s="116"/>
      <c r="QLA37" s="116"/>
      <c r="QLB37" s="116"/>
      <c r="QLC37" s="116"/>
      <c r="QLD37" s="116"/>
      <c r="QLE37" s="116"/>
      <c r="QLF37" s="116"/>
      <c r="QLG37" s="116"/>
      <c r="QLH37" s="116"/>
      <c r="QLI37" s="116"/>
      <c r="QLJ37" s="116"/>
      <c r="QLK37" s="116"/>
      <c r="QLL37" s="116"/>
      <c r="QLM37" s="116"/>
      <c r="QLN37" s="116"/>
      <c r="QLO37" s="116"/>
      <c r="QLP37" s="116"/>
      <c r="QLQ37" s="116"/>
      <c r="QLR37" s="116"/>
      <c r="QLS37" s="116"/>
      <c r="QLT37" s="116"/>
      <c r="QLU37" s="116"/>
      <c r="QLV37" s="116"/>
      <c r="QLW37" s="116"/>
      <c r="QLX37" s="116"/>
      <c r="QLY37" s="116"/>
      <c r="QLZ37" s="116"/>
      <c r="QMA37" s="116"/>
      <c r="QMB37" s="116"/>
      <c r="QMC37" s="116"/>
      <c r="QMD37" s="116"/>
      <c r="QME37" s="116"/>
      <c r="QMF37" s="116"/>
      <c r="QMG37" s="116"/>
      <c r="QMH37" s="116"/>
      <c r="QMI37" s="116"/>
      <c r="QMJ37" s="116"/>
      <c r="QMK37" s="116"/>
      <c r="QML37" s="116"/>
      <c r="QMM37" s="116"/>
      <c r="QMN37" s="116"/>
      <c r="QMO37" s="116"/>
      <c r="QMP37" s="116"/>
      <c r="QMQ37" s="116"/>
      <c r="QMR37" s="116"/>
      <c r="QMS37" s="116"/>
      <c r="QMT37" s="116"/>
      <c r="QMU37" s="116"/>
      <c r="QMV37" s="116"/>
      <c r="QMW37" s="116"/>
      <c r="QMX37" s="116"/>
      <c r="QMY37" s="116"/>
      <c r="QMZ37" s="116"/>
      <c r="QNA37" s="116"/>
      <c r="QNB37" s="116"/>
      <c r="QNC37" s="116"/>
      <c r="QND37" s="116"/>
      <c r="QNE37" s="116"/>
      <c r="QNF37" s="116"/>
      <c r="QNG37" s="116"/>
      <c r="QNH37" s="116"/>
      <c r="QNI37" s="116"/>
      <c r="QNJ37" s="116"/>
      <c r="QNK37" s="116"/>
      <c r="QNL37" s="116"/>
      <c r="QNM37" s="116"/>
      <c r="QNN37" s="116"/>
      <c r="QNO37" s="116"/>
      <c r="QNP37" s="116"/>
      <c r="QNQ37" s="116"/>
      <c r="QNR37" s="116"/>
      <c r="QNS37" s="116"/>
      <c r="QNT37" s="116"/>
      <c r="QNU37" s="116"/>
      <c r="QNV37" s="116"/>
      <c r="QNW37" s="116"/>
      <c r="QNX37" s="116"/>
      <c r="QNY37" s="116"/>
      <c r="QNZ37" s="116"/>
      <c r="QOA37" s="116"/>
      <c r="QOB37" s="116"/>
      <c r="QOC37" s="116"/>
      <c r="QOD37" s="116"/>
      <c r="QOE37" s="116"/>
      <c r="QOF37" s="116"/>
      <c r="QOG37" s="116"/>
      <c r="QOH37" s="116"/>
      <c r="QOI37" s="116"/>
      <c r="QOJ37" s="116"/>
      <c r="QOK37" s="116"/>
      <c r="QOL37" s="116"/>
      <c r="QOM37" s="116"/>
      <c r="QON37" s="116"/>
      <c r="QOO37" s="116"/>
      <c r="QOP37" s="116"/>
      <c r="QOQ37" s="116"/>
      <c r="QOR37" s="116"/>
      <c r="QOS37" s="116"/>
      <c r="QOT37" s="116"/>
      <c r="QOU37" s="116"/>
      <c r="QOV37" s="116"/>
      <c r="QOW37" s="116"/>
      <c r="QOX37" s="116"/>
      <c r="QOY37" s="116"/>
      <c r="QOZ37" s="116"/>
      <c r="QPA37" s="116"/>
      <c r="QPB37" s="116"/>
      <c r="QPC37" s="116"/>
      <c r="QPD37" s="116"/>
      <c r="QPE37" s="116"/>
      <c r="QPF37" s="116"/>
      <c r="QPG37" s="116"/>
      <c r="QPH37" s="116"/>
      <c r="QPI37" s="116"/>
      <c r="QPJ37" s="116"/>
      <c r="QPK37" s="116"/>
      <c r="QPL37" s="116"/>
      <c r="QPM37" s="116"/>
      <c r="QPN37" s="116"/>
      <c r="QPO37" s="116"/>
      <c r="QPP37" s="116"/>
      <c r="QPQ37" s="116"/>
      <c r="QPR37" s="116"/>
      <c r="QPS37" s="116"/>
      <c r="QPT37" s="116"/>
      <c r="QPU37" s="116"/>
      <c r="QPV37" s="116"/>
      <c r="QPW37" s="116"/>
      <c r="QPX37" s="116"/>
      <c r="QPY37" s="116"/>
      <c r="QPZ37" s="116"/>
      <c r="QQA37" s="116"/>
      <c r="QQB37" s="116"/>
      <c r="QQC37" s="116"/>
      <c r="QQD37" s="116"/>
      <c r="QQE37" s="116"/>
      <c r="QQF37" s="116"/>
      <c r="QQG37" s="116"/>
      <c r="QQH37" s="116"/>
      <c r="QQI37" s="116"/>
      <c r="QQJ37" s="116"/>
      <c r="QQK37" s="116"/>
      <c r="QQL37" s="116"/>
      <c r="QQM37" s="116"/>
      <c r="QQN37" s="116"/>
      <c r="QQO37" s="116"/>
      <c r="QQP37" s="116"/>
      <c r="QQQ37" s="116"/>
      <c r="QQR37" s="116"/>
      <c r="QQS37" s="116"/>
      <c r="QQT37" s="116"/>
      <c r="QQU37" s="116"/>
      <c r="QQV37" s="116"/>
      <c r="QQW37" s="116"/>
      <c r="QQX37" s="116"/>
      <c r="QQY37" s="116"/>
      <c r="QQZ37" s="116"/>
      <c r="QRA37" s="116"/>
      <c r="QRB37" s="116"/>
      <c r="QRC37" s="116"/>
      <c r="QRD37" s="116"/>
      <c r="QRE37" s="116"/>
      <c r="QRF37" s="116"/>
      <c r="QRG37" s="116"/>
      <c r="QRH37" s="116"/>
      <c r="QRI37" s="116"/>
      <c r="QRJ37" s="116"/>
      <c r="QRK37" s="116"/>
      <c r="QRL37" s="116"/>
      <c r="QRM37" s="116"/>
      <c r="QRN37" s="116"/>
      <c r="QRO37" s="116"/>
      <c r="QRP37" s="116"/>
      <c r="QRQ37" s="116"/>
      <c r="QRR37" s="116"/>
      <c r="QRS37" s="116"/>
      <c r="QRT37" s="116"/>
      <c r="QRU37" s="116"/>
      <c r="QRV37" s="116"/>
      <c r="QRW37" s="116"/>
      <c r="QRX37" s="116"/>
      <c r="QRY37" s="116"/>
      <c r="QRZ37" s="116"/>
      <c r="QSA37" s="116"/>
      <c r="QSB37" s="116"/>
      <c r="QSC37" s="116"/>
      <c r="QSD37" s="116"/>
      <c r="QSE37" s="116"/>
      <c r="QSF37" s="116"/>
      <c r="QSG37" s="116"/>
      <c r="QSH37" s="116"/>
      <c r="QSI37" s="116"/>
      <c r="QSJ37" s="116"/>
      <c r="QSK37" s="116"/>
      <c r="QSL37" s="116"/>
      <c r="QSM37" s="116"/>
      <c r="QSN37" s="116"/>
      <c r="QSO37" s="116"/>
      <c r="QSP37" s="116"/>
      <c r="QSQ37" s="116"/>
      <c r="QSR37" s="116"/>
      <c r="QSS37" s="116"/>
      <c r="QST37" s="116"/>
      <c r="QSU37" s="116"/>
      <c r="QSV37" s="116"/>
      <c r="QSW37" s="116"/>
      <c r="QSX37" s="116"/>
      <c r="QSY37" s="116"/>
      <c r="QSZ37" s="116"/>
      <c r="QTA37" s="116"/>
      <c r="QTB37" s="116"/>
      <c r="QTC37" s="116"/>
      <c r="QTD37" s="116"/>
      <c r="QTE37" s="116"/>
      <c r="QTF37" s="116"/>
      <c r="QTG37" s="116"/>
      <c r="QTH37" s="116"/>
      <c r="QTI37" s="116"/>
      <c r="QTJ37" s="116"/>
      <c r="QTK37" s="116"/>
      <c r="QTL37" s="116"/>
      <c r="QTM37" s="116"/>
      <c r="QTN37" s="116"/>
      <c r="QTO37" s="116"/>
      <c r="QTP37" s="116"/>
      <c r="QTQ37" s="116"/>
      <c r="QTR37" s="116"/>
      <c r="QTS37" s="116"/>
      <c r="QTT37" s="116"/>
      <c r="QTU37" s="116"/>
      <c r="QTV37" s="116"/>
      <c r="QTW37" s="116"/>
      <c r="QTX37" s="116"/>
      <c r="QTY37" s="116"/>
      <c r="QTZ37" s="116"/>
      <c r="QUA37" s="116"/>
      <c r="QUB37" s="116"/>
      <c r="QUC37" s="116"/>
      <c r="QUD37" s="116"/>
      <c r="QUE37" s="116"/>
      <c r="QUF37" s="116"/>
      <c r="QUG37" s="116"/>
      <c r="QUH37" s="116"/>
      <c r="QUI37" s="116"/>
      <c r="QUJ37" s="116"/>
      <c r="QUK37" s="116"/>
      <c r="QUL37" s="116"/>
      <c r="QUM37" s="116"/>
      <c r="QUN37" s="116"/>
      <c r="QUO37" s="116"/>
      <c r="QUP37" s="116"/>
      <c r="QUQ37" s="116"/>
      <c r="QUR37" s="116"/>
      <c r="QUS37" s="116"/>
      <c r="QUT37" s="116"/>
      <c r="QUU37" s="116"/>
      <c r="QUV37" s="116"/>
      <c r="QUW37" s="116"/>
      <c r="QUX37" s="116"/>
      <c r="QUY37" s="116"/>
      <c r="QUZ37" s="116"/>
      <c r="QVA37" s="116"/>
      <c r="QVB37" s="116"/>
      <c r="QVC37" s="116"/>
      <c r="QVD37" s="116"/>
      <c r="QVE37" s="116"/>
      <c r="QVF37" s="116"/>
      <c r="QVG37" s="116"/>
      <c r="QVH37" s="116"/>
      <c r="QVI37" s="116"/>
      <c r="QVJ37" s="116"/>
      <c r="QVK37" s="116"/>
      <c r="QVL37" s="116"/>
      <c r="QVM37" s="116"/>
      <c r="QVN37" s="116"/>
      <c r="QVO37" s="116"/>
      <c r="QVP37" s="116"/>
      <c r="QVQ37" s="116"/>
      <c r="QVR37" s="116"/>
      <c r="QVS37" s="116"/>
      <c r="QVT37" s="116"/>
      <c r="QVU37" s="116"/>
      <c r="QVV37" s="116"/>
      <c r="QVW37" s="116"/>
      <c r="QVX37" s="116"/>
      <c r="QVY37" s="116"/>
      <c r="QVZ37" s="116"/>
      <c r="QWA37" s="116"/>
      <c r="QWB37" s="116"/>
      <c r="QWC37" s="116"/>
      <c r="QWD37" s="116"/>
      <c r="QWE37" s="116"/>
      <c r="QWF37" s="116"/>
      <c r="QWG37" s="116"/>
      <c r="QWH37" s="116"/>
      <c r="QWI37" s="116"/>
      <c r="QWJ37" s="116"/>
      <c r="QWK37" s="116"/>
      <c r="QWL37" s="116"/>
      <c r="QWM37" s="116"/>
      <c r="QWN37" s="116"/>
      <c r="QWO37" s="116"/>
      <c r="QWP37" s="116"/>
      <c r="QWQ37" s="116"/>
      <c r="QWR37" s="116"/>
      <c r="QWS37" s="116"/>
      <c r="QWT37" s="116"/>
      <c r="QWU37" s="116"/>
      <c r="QWV37" s="116"/>
      <c r="QWW37" s="116"/>
      <c r="QWX37" s="116"/>
      <c r="QWY37" s="116"/>
      <c r="QWZ37" s="116"/>
      <c r="QXA37" s="116"/>
      <c r="QXB37" s="116"/>
      <c r="QXC37" s="116"/>
      <c r="QXD37" s="116"/>
      <c r="QXE37" s="116"/>
      <c r="QXF37" s="116"/>
      <c r="QXG37" s="116"/>
      <c r="QXH37" s="116"/>
      <c r="QXI37" s="116"/>
      <c r="QXJ37" s="116"/>
      <c r="QXK37" s="116"/>
      <c r="QXL37" s="116"/>
      <c r="QXM37" s="116"/>
      <c r="QXN37" s="116"/>
      <c r="QXO37" s="116"/>
      <c r="QXP37" s="116"/>
      <c r="QXQ37" s="116"/>
      <c r="QXR37" s="116"/>
      <c r="QXS37" s="116"/>
      <c r="QXT37" s="116"/>
      <c r="QXU37" s="116"/>
      <c r="QXV37" s="116"/>
      <c r="QXW37" s="116"/>
      <c r="QXX37" s="116"/>
      <c r="QXY37" s="116"/>
      <c r="QXZ37" s="116"/>
      <c r="QYA37" s="116"/>
      <c r="QYB37" s="116"/>
      <c r="QYC37" s="116"/>
      <c r="QYD37" s="116"/>
      <c r="QYE37" s="116"/>
      <c r="QYF37" s="116"/>
      <c r="QYG37" s="116"/>
      <c r="QYH37" s="116"/>
      <c r="QYI37" s="116"/>
      <c r="QYJ37" s="116"/>
      <c r="QYK37" s="116"/>
      <c r="QYL37" s="116"/>
      <c r="QYM37" s="116"/>
      <c r="QYN37" s="116"/>
      <c r="QYO37" s="116"/>
      <c r="QYP37" s="116"/>
      <c r="QYQ37" s="116"/>
      <c r="QYR37" s="116"/>
      <c r="QYS37" s="116"/>
      <c r="QYT37" s="116"/>
      <c r="QYU37" s="116"/>
      <c r="QYV37" s="116"/>
      <c r="QYW37" s="116"/>
      <c r="QYX37" s="116"/>
      <c r="QYY37" s="116"/>
      <c r="QYZ37" s="116"/>
      <c r="QZA37" s="116"/>
      <c r="QZB37" s="116"/>
      <c r="QZC37" s="116"/>
      <c r="QZD37" s="116"/>
      <c r="QZE37" s="116"/>
      <c r="QZF37" s="116"/>
      <c r="QZG37" s="116"/>
      <c r="QZH37" s="116"/>
      <c r="QZI37" s="116"/>
      <c r="QZJ37" s="116"/>
      <c r="QZK37" s="116"/>
      <c r="QZL37" s="116"/>
      <c r="QZM37" s="116"/>
      <c r="QZN37" s="116"/>
      <c r="QZO37" s="116"/>
      <c r="QZP37" s="116"/>
      <c r="QZQ37" s="116"/>
      <c r="QZR37" s="116"/>
      <c r="QZS37" s="116"/>
      <c r="QZT37" s="116"/>
      <c r="QZU37" s="116"/>
      <c r="QZV37" s="116"/>
      <c r="QZW37" s="116"/>
      <c r="QZX37" s="116"/>
      <c r="QZY37" s="116"/>
      <c r="QZZ37" s="116"/>
      <c r="RAA37" s="116"/>
      <c r="RAB37" s="116"/>
      <c r="RAC37" s="116"/>
      <c r="RAD37" s="116"/>
      <c r="RAE37" s="116"/>
      <c r="RAF37" s="116"/>
      <c r="RAG37" s="116"/>
      <c r="RAH37" s="116"/>
      <c r="RAI37" s="116"/>
      <c r="RAJ37" s="116"/>
      <c r="RAK37" s="116"/>
      <c r="RAL37" s="116"/>
      <c r="RAM37" s="116"/>
      <c r="RAN37" s="116"/>
      <c r="RAO37" s="116"/>
      <c r="RAP37" s="116"/>
      <c r="RAQ37" s="116"/>
      <c r="RAR37" s="116"/>
      <c r="RAS37" s="116"/>
      <c r="RAT37" s="116"/>
      <c r="RAU37" s="116"/>
      <c r="RAV37" s="116"/>
      <c r="RAW37" s="116"/>
      <c r="RAX37" s="116"/>
      <c r="RAY37" s="116"/>
      <c r="RAZ37" s="116"/>
      <c r="RBA37" s="116"/>
      <c r="RBB37" s="116"/>
      <c r="RBC37" s="116"/>
      <c r="RBD37" s="116"/>
      <c r="RBE37" s="116"/>
      <c r="RBF37" s="116"/>
      <c r="RBG37" s="116"/>
      <c r="RBH37" s="116"/>
      <c r="RBI37" s="116"/>
      <c r="RBJ37" s="116"/>
      <c r="RBK37" s="116"/>
      <c r="RBL37" s="116"/>
      <c r="RBM37" s="116"/>
      <c r="RBN37" s="116"/>
      <c r="RBO37" s="116"/>
      <c r="RBP37" s="116"/>
      <c r="RBQ37" s="116"/>
      <c r="RBR37" s="116"/>
      <c r="RBS37" s="116"/>
      <c r="RBT37" s="116"/>
      <c r="RBU37" s="116"/>
      <c r="RBV37" s="116"/>
      <c r="RBW37" s="116"/>
      <c r="RBX37" s="116"/>
      <c r="RBY37" s="116"/>
      <c r="RBZ37" s="116"/>
      <c r="RCA37" s="116"/>
      <c r="RCB37" s="116"/>
      <c r="RCC37" s="116"/>
      <c r="RCD37" s="116"/>
      <c r="RCE37" s="116"/>
      <c r="RCF37" s="116"/>
      <c r="RCG37" s="116"/>
      <c r="RCH37" s="116"/>
      <c r="RCI37" s="116"/>
      <c r="RCJ37" s="116"/>
      <c r="RCK37" s="116"/>
      <c r="RCL37" s="116"/>
      <c r="RCM37" s="116"/>
      <c r="RCN37" s="116"/>
      <c r="RCO37" s="116"/>
      <c r="RCP37" s="116"/>
      <c r="RCQ37" s="116"/>
      <c r="RCR37" s="116"/>
      <c r="RCS37" s="116"/>
      <c r="RCT37" s="116"/>
      <c r="RCU37" s="116"/>
      <c r="RCV37" s="116"/>
      <c r="RCW37" s="116"/>
      <c r="RCX37" s="116"/>
      <c r="RCY37" s="116"/>
      <c r="RCZ37" s="116"/>
      <c r="RDA37" s="116"/>
      <c r="RDB37" s="116"/>
      <c r="RDC37" s="116"/>
      <c r="RDD37" s="116"/>
      <c r="RDE37" s="116"/>
      <c r="RDF37" s="116"/>
      <c r="RDG37" s="116"/>
      <c r="RDH37" s="116"/>
      <c r="RDI37" s="116"/>
      <c r="RDJ37" s="116"/>
      <c r="RDK37" s="116"/>
      <c r="RDL37" s="116"/>
      <c r="RDM37" s="116"/>
      <c r="RDN37" s="116"/>
      <c r="RDO37" s="116"/>
      <c r="RDP37" s="116"/>
      <c r="RDQ37" s="116"/>
      <c r="RDR37" s="116"/>
      <c r="RDS37" s="116"/>
      <c r="RDT37" s="116"/>
      <c r="RDU37" s="116"/>
      <c r="RDV37" s="116"/>
      <c r="RDW37" s="116"/>
      <c r="RDX37" s="116"/>
      <c r="RDY37" s="116"/>
      <c r="RDZ37" s="116"/>
      <c r="REA37" s="116"/>
      <c r="REB37" s="116"/>
      <c r="REC37" s="116"/>
      <c r="RED37" s="116"/>
      <c r="REE37" s="116"/>
      <c r="REF37" s="116"/>
      <c r="REG37" s="116"/>
      <c r="REH37" s="116"/>
      <c r="REI37" s="116"/>
      <c r="REJ37" s="116"/>
      <c r="REK37" s="116"/>
      <c r="REL37" s="116"/>
      <c r="REM37" s="116"/>
      <c r="REN37" s="116"/>
      <c r="REO37" s="116"/>
      <c r="REP37" s="116"/>
      <c r="REQ37" s="116"/>
      <c r="RER37" s="116"/>
      <c r="RES37" s="116"/>
      <c r="RET37" s="116"/>
      <c r="REU37" s="116"/>
      <c r="REV37" s="116"/>
      <c r="REW37" s="116"/>
      <c r="REX37" s="116"/>
      <c r="REY37" s="116"/>
      <c r="REZ37" s="116"/>
      <c r="RFA37" s="116"/>
      <c r="RFB37" s="116"/>
      <c r="RFC37" s="116"/>
      <c r="RFD37" s="116"/>
      <c r="RFE37" s="116"/>
      <c r="RFF37" s="116"/>
      <c r="RFG37" s="116"/>
      <c r="RFH37" s="116"/>
      <c r="RFI37" s="116"/>
      <c r="RFJ37" s="116"/>
      <c r="RFK37" s="116"/>
      <c r="RFL37" s="116"/>
      <c r="RFM37" s="116"/>
      <c r="RFN37" s="116"/>
      <c r="RFO37" s="116"/>
      <c r="RFP37" s="116"/>
      <c r="RFQ37" s="116"/>
      <c r="RFR37" s="116"/>
      <c r="RFS37" s="116"/>
      <c r="RFT37" s="116"/>
      <c r="RFU37" s="116"/>
      <c r="RFV37" s="116"/>
      <c r="RFW37" s="116"/>
      <c r="RFX37" s="116"/>
      <c r="RFY37" s="116"/>
      <c r="RFZ37" s="116"/>
      <c r="RGA37" s="116"/>
      <c r="RGB37" s="116"/>
      <c r="RGC37" s="116"/>
      <c r="RGD37" s="116"/>
      <c r="RGE37" s="116"/>
      <c r="RGF37" s="116"/>
      <c r="RGG37" s="116"/>
      <c r="RGH37" s="116"/>
      <c r="RGI37" s="116"/>
      <c r="RGJ37" s="116"/>
      <c r="RGK37" s="116"/>
      <c r="RGL37" s="116"/>
      <c r="RGM37" s="116"/>
      <c r="RGN37" s="116"/>
      <c r="RGO37" s="116"/>
      <c r="RGP37" s="116"/>
      <c r="RGQ37" s="116"/>
      <c r="RGR37" s="116"/>
      <c r="RGS37" s="116"/>
      <c r="RGT37" s="116"/>
      <c r="RGU37" s="116"/>
      <c r="RGV37" s="116"/>
      <c r="RGW37" s="116"/>
      <c r="RGX37" s="116"/>
      <c r="RGY37" s="116"/>
      <c r="RGZ37" s="116"/>
      <c r="RHA37" s="116"/>
      <c r="RHB37" s="116"/>
      <c r="RHC37" s="116"/>
      <c r="RHD37" s="116"/>
      <c r="RHE37" s="116"/>
      <c r="RHF37" s="116"/>
      <c r="RHG37" s="116"/>
      <c r="RHH37" s="116"/>
      <c r="RHI37" s="116"/>
      <c r="RHJ37" s="116"/>
      <c r="RHK37" s="116"/>
      <c r="RHL37" s="116"/>
      <c r="RHM37" s="116"/>
      <c r="RHN37" s="116"/>
      <c r="RHO37" s="116"/>
      <c r="RHP37" s="116"/>
      <c r="RHQ37" s="116"/>
      <c r="RHR37" s="116"/>
      <c r="RHS37" s="116"/>
      <c r="RHT37" s="116"/>
      <c r="RHU37" s="116"/>
      <c r="RHV37" s="116"/>
      <c r="RHW37" s="116"/>
      <c r="RHX37" s="116"/>
      <c r="RHY37" s="116"/>
      <c r="RHZ37" s="116"/>
      <c r="RIA37" s="116"/>
      <c r="RIB37" s="116"/>
      <c r="RIC37" s="116"/>
      <c r="RID37" s="116"/>
      <c r="RIE37" s="116"/>
      <c r="RIF37" s="116"/>
      <c r="RIG37" s="116"/>
      <c r="RIH37" s="116"/>
      <c r="RII37" s="116"/>
      <c r="RIJ37" s="116"/>
      <c r="RIK37" s="116"/>
      <c r="RIL37" s="116"/>
      <c r="RIM37" s="116"/>
      <c r="RIN37" s="116"/>
      <c r="RIO37" s="116"/>
      <c r="RIP37" s="116"/>
      <c r="RIQ37" s="116"/>
      <c r="RIR37" s="116"/>
      <c r="RIS37" s="116"/>
      <c r="RIT37" s="116"/>
      <c r="RIU37" s="116"/>
      <c r="RIV37" s="116"/>
      <c r="RIW37" s="116"/>
      <c r="RIX37" s="116"/>
      <c r="RIY37" s="116"/>
      <c r="RIZ37" s="116"/>
      <c r="RJA37" s="116"/>
      <c r="RJB37" s="116"/>
      <c r="RJC37" s="116"/>
      <c r="RJD37" s="116"/>
      <c r="RJE37" s="116"/>
      <c r="RJF37" s="116"/>
      <c r="RJG37" s="116"/>
      <c r="RJH37" s="116"/>
      <c r="RJI37" s="116"/>
      <c r="RJJ37" s="116"/>
      <c r="RJK37" s="116"/>
      <c r="RJL37" s="116"/>
      <c r="RJM37" s="116"/>
      <c r="RJN37" s="116"/>
      <c r="RJO37" s="116"/>
      <c r="RJP37" s="116"/>
      <c r="RJQ37" s="116"/>
      <c r="RJR37" s="116"/>
      <c r="RJS37" s="116"/>
      <c r="RJT37" s="116"/>
      <c r="RJU37" s="116"/>
      <c r="RJV37" s="116"/>
      <c r="RJW37" s="116"/>
      <c r="RJX37" s="116"/>
      <c r="RJY37" s="116"/>
      <c r="RJZ37" s="116"/>
      <c r="RKA37" s="116"/>
      <c r="RKB37" s="116"/>
      <c r="RKC37" s="116"/>
      <c r="RKD37" s="116"/>
      <c r="RKE37" s="116"/>
      <c r="RKF37" s="116"/>
      <c r="RKG37" s="116"/>
      <c r="RKH37" s="116"/>
      <c r="RKI37" s="116"/>
      <c r="RKJ37" s="116"/>
      <c r="RKK37" s="116"/>
      <c r="RKL37" s="116"/>
      <c r="RKM37" s="116"/>
      <c r="RKN37" s="116"/>
      <c r="RKO37" s="116"/>
      <c r="RKP37" s="116"/>
      <c r="RKQ37" s="116"/>
      <c r="RKR37" s="116"/>
      <c r="RKS37" s="116"/>
      <c r="RKT37" s="116"/>
      <c r="RKU37" s="116"/>
      <c r="RKV37" s="116"/>
      <c r="RKW37" s="116"/>
      <c r="RKX37" s="116"/>
      <c r="RKY37" s="116"/>
      <c r="RKZ37" s="116"/>
      <c r="RLA37" s="116"/>
      <c r="RLB37" s="116"/>
      <c r="RLC37" s="116"/>
      <c r="RLD37" s="116"/>
      <c r="RLE37" s="116"/>
      <c r="RLF37" s="116"/>
      <c r="RLG37" s="116"/>
      <c r="RLH37" s="116"/>
      <c r="RLI37" s="116"/>
      <c r="RLJ37" s="116"/>
      <c r="RLK37" s="116"/>
      <c r="RLL37" s="116"/>
      <c r="RLM37" s="116"/>
      <c r="RLN37" s="116"/>
      <c r="RLO37" s="116"/>
      <c r="RLP37" s="116"/>
      <c r="RLQ37" s="116"/>
      <c r="RLR37" s="116"/>
      <c r="RLS37" s="116"/>
      <c r="RLT37" s="116"/>
      <c r="RLU37" s="116"/>
      <c r="RLV37" s="116"/>
      <c r="RLW37" s="116"/>
      <c r="RLX37" s="116"/>
      <c r="RLY37" s="116"/>
      <c r="RLZ37" s="116"/>
      <c r="RMA37" s="116"/>
      <c r="RMB37" s="116"/>
      <c r="RMC37" s="116"/>
      <c r="RMD37" s="116"/>
      <c r="RME37" s="116"/>
      <c r="RMF37" s="116"/>
      <c r="RMG37" s="116"/>
      <c r="RMH37" s="116"/>
      <c r="RMI37" s="116"/>
      <c r="RMJ37" s="116"/>
      <c r="RMK37" s="116"/>
      <c r="RML37" s="116"/>
      <c r="RMM37" s="116"/>
      <c r="RMN37" s="116"/>
      <c r="RMO37" s="116"/>
      <c r="RMP37" s="116"/>
      <c r="RMQ37" s="116"/>
      <c r="RMR37" s="116"/>
      <c r="RMS37" s="116"/>
      <c r="RMT37" s="116"/>
      <c r="RMU37" s="116"/>
      <c r="RMV37" s="116"/>
      <c r="RMW37" s="116"/>
      <c r="RMX37" s="116"/>
      <c r="RMY37" s="116"/>
      <c r="RMZ37" s="116"/>
      <c r="RNA37" s="116"/>
      <c r="RNB37" s="116"/>
      <c r="RNC37" s="116"/>
      <c r="RND37" s="116"/>
      <c r="RNE37" s="116"/>
      <c r="RNF37" s="116"/>
      <c r="RNG37" s="116"/>
      <c r="RNH37" s="116"/>
      <c r="RNI37" s="116"/>
      <c r="RNJ37" s="116"/>
      <c r="RNK37" s="116"/>
      <c r="RNL37" s="116"/>
      <c r="RNM37" s="116"/>
      <c r="RNN37" s="116"/>
      <c r="RNO37" s="116"/>
      <c r="RNP37" s="116"/>
      <c r="RNQ37" s="116"/>
      <c r="RNR37" s="116"/>
      <c r="RNS37" s="116"/>
      <c r="RNT37" s="116"/>
      <c r="RNU37" s="116"/>
      <c r="RNV37" s="116"/>
      <c r="RNW37" s="116"/>
      <c r="RNX37" s="116"/>
      <c r="RNY37" s="116"/>
      <c r="RNZ37" s="116"/>
      <c r="ROA37" s="116"/>
      <c r="ROB37" s="116"/>
      <c r="ROC37" s="116"/>
      <c r="ROD37" s="116"/>
      <c r="ROE37" s="116"/>
      <c r="ROF37" s="116"/>
      <c r="ROG37" s="116"/>
      <c r="ROH37" s="116"/>
      <c r="ROI37" s="116"/>
      <c r="ROJ37" s="116"/>
      <c r="ROK37" s="116"/>
      <c r="ROL37" s="116"/>
      <c r="ROM37" s="116"/>
      <c r="RON37" s="116"/>
      <c r="ROO37" s="116"/>
      <c r="ROP37" s="116"/>
      <c r="ROQ37" s="116"/>
      <c r="ROR37" s="116"/>
      <c r="ROS37" s="116"/>
      <c r="ROT37" s="116"/>
      <c r="ROU37" s="116"/>
      <c r="ROV37" s="116"/>
      <c r="ROW37" s="116"/>
      <c r="ROX37" s="116"/>
      <c r="ROY37" s="116"/>
      <c r="ROZ37" s="116"/>
      <c r="RPA37" s="116"/>
      <c r="RPB37" s="116"/>
      <c r="RPC37" s="116"/>
      <c r="RPD37" s="116"/>
      <c r="RPE37" s="116"/>
      <c r="RPF37" s="116"/>
      <c r="RPG37" s="116"/>
      <c r="RPH37" s="116"/>
      <c r="RPI37" s="116"/>
      <c r="RPJ37" s="116"/>
      <c r="RPK37" s="116"/>
      <c r="RPL37" s="116"/>
      <c r="RPM37" s="116"/>
      <c r="RPN37" s="116"/>
      <c r="RPO37" s="116"/>
      <c r="RPP37" s="116"/>
      <c r="RPQ37" s="116"/>
      <c r="RPR37" s="116"/>
      <c r="RPS37" s="116"/>
      <c r="RPT37" s="116"/>
      <c r="RPU37" s="116"/>
      <c r="RPV37" s="116"/>
      <c r="RPW37" s="116"/>
      <c r="RPX37" s="116"/>
      <c r="RPY37" s="116"/>
      <c r="RPZ37" s="116"/>
      <c r="RQA37" s="116"/>
      <c r="RQB37" s="116"/>
      <c r="RQC37" s="116"/>
      <c r="RQD37" s="116"/>
      <c r="RQE37" s="116"/>
      <c r="RQF37" s="116"/>
      <c r="RQG37" s="116"/>
      <c r="RQH37" s="116"/>
      <c r="RQI37" s="116"/>
      <c r="RQJ37" s="116"/>
      <c r="RQK37" s="116"/>
      <c r="RQL37" s="116"/>
      <c r="RQM37" s="116"/>
      <c r="RQN37" s="116"/>
      <c r="RQO37" s="116"/>
      <c r="RQP37" s="116"/>
      <c r="RQQ37" s="116"/>
      <c r="RQR37" s="116"/>
      <c r="RQS37" s="116"/>
      <c r="RQT37" s="116"/>
      <c r="RQU37" s="116"/>
      <c r="RQV37" s="116"/>
      <c r="RQW37" s="116"/>
      <c r="RQX37" s="116"/>
      <c r="RQY37" s="116"/>
      <c r="RQZ37" s="116"/>
      <c r="RRA37" s="116"/>
      <c r="RRB37" s="116"/>
      <c r="RRC37" s="116"/>
      <c r="RRD37" s="116"/>
      <c r="RRE37" s="116"/>
      <c r="RRF37" s="116"/>
      <c r="RRG37" s="116"/>
      <c r="RRH37" s="116"/>
      <c r="RRI37" s="116"/>
      <c r="RRJ37" s="116"/>
      <c r="RRK37" s="116"/>
      <c r="RRL37" s="116"/>
      <c r="RRM37" s="116"/>
      <c r="RRN37" s="116"/>
      <c r="RRO37" s="116"/>
      <c r="RRP37" s="116"/>
      <c r="RRQ37" s="116"/>
      <c r="RRR37" s="116"/>
      <c r="RRS37" s="116"/>
      <c r="RRT37" s="116"/>
      <c r="RRU37" s="116"/>
      <c r="RRV37" s="116"/>
      <c r="RRW37" s="116"/>
      <c r="RRX37" s="116"/>
      <c r="RRY37" s="116"/>
      <c r="RRZ37" s="116"/>
      <c r="RSA37" s="116"/>
      <c r="RSB37" s="116"/>
      <c r="RSC37" s="116"/>
      <c r="RSD37" s="116"/>
      <c r="RSE37" s="116"/>
      <c r="RSF37" s="116"/>
      <c r="RSG37" s="116"/>
      <c r="RSH37" s="116"/>
      <c r="RSI37" s="116"/>
      <c r="RSJ37" s="116"/>
      <c r="RSK37" s="116"/>
      <c r="RSL37" s="116"/>
      <c r="RSM37" s="116"/>
      <c r="RSN37" s="116"/>
      <c r="RSO37" s="116"/>
      <c r="RSP37" s="116"/>
      <c r="RSQ37" s="116"/>
      <c r="RSR37" s="116"/>
      <c r="RSS37" s="116"/>
      <c r="RST37" s="116"/>
      <c r="RSU37" s="116"/>
      <c r="RSV37" s="116"/>
      <c r="RSW37" s="116"/>
      <c r="RSX37" s="116"/>
      <c r="RSY37" s="116"/>
      <c r="RSZ37" s="116"/>
      <c r="RTA37" s="116"/>
      <c r="RTB37" s="116"/>
      <c r="RTC37" s="116"/>
      <c r="RTD37" s="116"/>
      <c r="RTE37" s="116"/>
      <c r="RTF37" s="116"/>
      <c r="RTG37" s="116"/>
      <c r="RTH37" s="116"/>
      <c r="RTI37" s="116"/>
      <c r="RTJ37" s="116"/>
      <c r="RTK37" s="116"/>
      <c r="RTL37" s="116"/>
      <c r="RTM37" s="116"/>
      <c r="RTN37" s="116"/>
      <c r="RTO37" s="116"/>
      <c r="RTP37" s="116"/>
      <c r="RTQ37" s="116"/>
      <c r="RTR37" s="116"/>
      <c r="RTS37" s="116"/>
      <c r="RTT37" s="116"/>
      <c r="RTU37" s="116"/>
      <c r="RTV37" s="116"/>
      <c r="RTW37" s="116"/>
      <c r="RTX37" s="116"/>
      <c r="RTY37" s="116"/>
      <c r="RTZ37" s="116"/>
      <c r="RUA37" s="116"/>
      <c r="RUB37" s="116"/>
      <c r="RUC37" s="116"/>
      <c r="RUD37" s="116"/>
      <c r="RUE37" s="116"/>
      <c r="RUF37" s="116"/>
      <c r="RUG37" s="116"/>
      <c r="RUH37" s="116"/>
      <c r="RUI37" s="116"/>
      <c r="RUJ37" s="116"/>
      <c r="RUK37" s="116"/>
      <c r="RUL37" s="116"/>
      <c r="RUM37" s="116"/>
      <c r="RUN37" s="116"/>
      <c r="RUO37" s="116"/>
      <c r="RUP37" s="116"/>
      <c r="RUQ37" s="116"/>
      <c r="RUR37" s="116"/>
      <c r="RUS37" s="116"/>
      <c r="RUT37" s="116"/>
      <c r="RUU37" s="116"/>
      <c r="RUV37" s="116"/>
      <c r="RUW37" s="116"/>
      <c r="RUX37" s="116"/>
      <c r="RUY37" s="116"/>
      <c r="RUZ37" s="116"/>
      <c r="RVA37" s="116"/>
      <c r="RVB37" s="116"/>
      <c r="RVC37" s="116"/>
      <c r="RVD37" s="116"/>
      <c r="RVE37" s="116"/>
      <c r="RVF37" s="116"/>
      <c r="RVG37" s="116"/>
      <c r="RVH37" s="116"/>
      <c r="RVI37" s="116"/>
      <c r="RVJ37" s="116"/>
      <c r="RVK37" s="116"/>
      <c r="RVL37" s="116"/>
      <c r="RVM37" s="116"/>
      <c r="RVN37" s="116"/>
      <c r="RVO37" s="116"/>
      <c r="RVP37" s="116"/>
      <c r="RVQ37" s="116"/>
      <c r="RVR37" s="116"/>
      <c r="RVS37" s="116"/>
      <c r="RVT37" s="116"/>
      <c r="RVU37" s="116"/>
      <c r="RVV37" s="116"/>
      <c r="RVW37" s="116"/>
      <c r="RVX37" s="116"/>
      <c r="RVY37" s="116"/>
      <c r="RVZ37" s="116"/>
      <c r="RWA37" s="116"/>
      <c r="RWB37" s="116"/>
      <c r="RWC37" s="116"/>
      <c r="RWD37" s="116"/>
      <c r="RWE37" s="116"/>
      <c r="RWF37" s="116"/>
      <c r="RWG37" s="116"/>
      <c r="RWH37" s="116"/>
      <c r="RWI37" s="116"/>
      <c r="RWJ37" s="116"/>
      <c r="RWK37" s="116"/>
      <c r="RWL37" s="116"/>
      <c r="RWM37" s="116"/>
      <c r="RWN37" s="116"/>
      <c r="RWO37" s="116"/>
      <c r="RWP37" s="116"/>
      <c r="RWQ37" s="116"/>
      <c r="RWR37" s="116"/>
      <c r="RWS37" s="116"/>
      <c r="RWT37" s="116"/>
      <c r="RWU37" s="116"/>
      <c r="RWV37" s="116"/>
      <c r="RWW37" s="116"/>
      <c r="RWX37" s="116"/>
      <c r="RWY37" s="116"/>
      <c r="RWZ37" s="116"/>
      <c r="RXA37" s="116"/>
      <c r="RXB37" s="116"/>
      <c r="RXC37" s="116"/>
      <c r="RXD37" s="116"/>
      <c r="RXE37" s="116"/>
      <c r="RXF37" s="116"/>
      <c r="RXG37" s="116"/>
      <c r="RXH37" s="116"/>
      <c r="RXI37" s="116"/>
      <c r="RXJ37" s="116"/>
      <c r="RXK37" s="116"/>
      <c r="RXL37" s="116"/>
      <c r="RXM37" s="116"/>
      <c r="RXN37" s="116"/>
      <c r="RXO37" s="116"/>
      <c r="RXP37" s="116"/>
      <c r="RXQ37" s="116"/>
      <c r="RXR37" s="116"/>
      <c r="RXS37" s="116"/>
      <c r="RXT37" s="116"/>
      <c r="RXU37" s="116"/>
      <c r="RXV37" s="116"/>
      <c r="RXW37" s="116"/>
      <c r="RXX37" s="116"/>
      <c r="RXY37" s="116"/>
      <c r="RXZ37" s="116"/>
      <c r="RYA37" s="116"/>
      <c r="RYB37" s="116"/>
      <c r="RYC37" s="116"/>
      <c r="RYD37" s="116"/>
      <c r="RYE37" s="116"/>
      <c r="RYF37" s="116"/>
      <c r="RYG37" s="116"/>
      <c r="RYH37" s="116"/>
      <c r="RYI37" s="116"/>
      <c r="RYJ37" s="116"/>
      <c r="RYK37" s="116"/>
      <c r="RYL37" s="116"/>
      <c r="RYM37" s="116"/>
      <c r="RYN37" s="116"/>
      <c r="RYO37" s="116"/>
      <c r="RYP37" s="116"/>
      <c r="RYQ37" s="116"/>
      <c r="RYR37" s="116"/>
      <c r="RYS37" s="116"/>
      <c r="RYT37" s="116"/>
      <c r="RYU37" s="116"/>
      <c r="RYV37" s="116"/>
      <c r="RYW37" s="116"/>
      <c r="RYX37" s="116"/>
      <c r="RYY37" s="116"/>
      <c r="RYZ37" s="116"/>
      <c r="RZA37" s="116"/>
      <c r="RZB37" s="116"/>
      <c r="RZC37" s="116"/>
      <c r="RZD37" s="116"/>
      <c r="RZE37" s="116"/>
      <c r="RZF37" s="116"/>
      <c r="RZG37" s="116"/>
      <c r="RZH37" s="116"/>
      <c r="RZI37" s="116"/>
      <c r="RZJ37" s="116"/>
      <c r="RZK37" s="116"/>
      <c r="RZL37" s="116"/>
      <c r="RZM37" s="116"/>
      <c r="RZN37" s="116"/>
      <c r="RZO37" s="116"/>
      <c r="RZP37" s="116"/>
      <c r="RZQ37" s="116"/>
      <c r="RZR37" s="116"/>
      <c r="RZS37" s="116"/>
      <c r="RZT37" s="116"/>
      <c r="RZU37" s="116"/>
      <c r="RZV37" s="116"/>
      <c r="RZW37" s="116"/>
      <c r="RZX37" s="116"/>
      <c r="RZY37" s="116"/>
      <c r="RZZ37" s="116"/>
      <c r="SAA37" s="116"/>
      <c r="SAB37" s="116"/>
      <c r="SAC37" s="116"/>
      <c r="SAD37" s="116"/>
      <c r="SAE37" s="116"/>
      <c r="SAF37" s="116"/>
      <c r="SAG37" s="116"/>
      <c r="SAH37" s="116"/>
      <c r="SAI37" s="116"/>
      <c r="SAJ37" s="116"/>
      <c r="SAK37" s="116"/>
      <c r="SAL37" s="116"/>
      <c r="SAM37" s="116"/>
      <c r="SAN37" s="116"/>
      <c r="SAO37" s="116"/>
      <c r="SAP37" s="116"/>
      <c r="SAQ37" s="116"/>
      <c r="SAR37" s="116"/>
      <c r="SAS37" s="116"/>
      <c r="SAT37" s="116"/>
      <c r="SAU37" s="116"/>
      <c r="SAV37" s="116"/>
      <c r="SAW37" s="116"/>
      <c r="SAX37" s="116"/>
      <c r="SAY37" s="116"/>
      <c r="SAZ37" s="116"/>
      <c r="SBA37" s="116"/>
      <c r="SBB37" s="116"/>
      <c r="SBC37" s="116"/>
      <c r="SBD37" s="116"/>
      <c r="SBE37" s="116"/>
      <c r="SBF37" s="116"/>
      <c r="SBG37" s="116"/>
      <c r="SBH37" s="116"/>
      <c r="SBI37" s="116"/>
      <c r="SBJ37" s="116"/>
      <c r="SBK37" s="116"/>
      <c r="SBL37" s="116"/>
      <c r="SBM37" s="116"/>
      <c r="SBN37" s="116"/>
      <c r="SBO37" s="116"/>
      <c r="SBP37" s="116"/>
      <c r="SBQ37" s="116"/>
      <c r="SBR37" s="116"/>
      <c r="SBS37" s="116"/>
      <c r="SBT37" s="116"/>
      <c r="SBU37" s="116"/>
      <c r="SBV37" s="116"/>
      <c r="SBW37" s="116"/>
      <c r="SBX37" s="116"/>
      <c r="SBY37" s="116"/>
      <c r="SBZ37" s="116"/>
      <c r="SCA37" s="116"/>
      <c r="SCB37" s="116"/>
      <c r="SCC37" s="116"/>
      <c r="SCD37" s="116"/>
      <c r="SCE37" s="116"/>
      <c r="SCF37" s="116"/>
      <c r="SCG37" s="116"/>
      <c r="SCH37" s="116"/>
      <c r="SCI37" s="116"/>
      <c r="SCJ37" s="116"/>
      <c r="SCK37" s="116"/>
      <c r="SCL37" s="116"/>
      <c r="SCM37" s="116"/>
      <c r="SCN37" s="116"/>
      <c r="SCO37" s="116"/>
      <c r="SCP37" s="116"/>
      <c r="SCQ37" s="116"/>
      <c r="SCR37" s="116"/>
      <c r="SCS37" s="116"/>
      <c r="SCT37" s="116"/>
      <c r="SCU37" s="116"/>
      <c r="SCV37" s="116"/>
      <c r="SCW37" s="116"/>
      <c r="SCX37" s="116"/>
      <c r="SCY37" s="116"/>
      <c r="SCZ37" s="116"/>
      <c r="SDA37" s="116"/>
      <c r="SDB37" s="116"/>
      <c r="SDC37" s="116"/>
      <c r="SDD37" s="116"/>
      <c r="SDE37" s="116"/>
      <c r="SDF37" s="116"/>
      <c r="SDG37" s="116"/>
      <c r="SDH37" s="116"/>
      <c r="SDI37" s="116"/>
      <c r="SDJ37" s="116"/>
      <c r="SDK37" s="116"/>
      <c r="SDL37" s="116"/>
      <c r="SDM37" s="116"/>
      <c r="SDN37" s="116"/>
      <c r="SDO37" s="116"/>
      <c r="SDP37" s="116"/>
      <c r="SDQ37" s="116"/>
      <c r="SDR37" s="116"/>
      <c r="SDS37" s="116"/>
      <c r="SDT37" s="116"/>
      <c r="SDU37" s="116"/>
      <c r="SDV37" s="116"/>
      <c r="SDW37" s="116"/>
      <c r="SDX37" s="116"/>
      <c r="SDY37" s="116"/>
      <c r="SDZ37" s="116"/>
      <c r="SEA37" s="116"/>
      <c r="SEB37" s="116"/>
      <c r="SEC37" s="116"/>
      <c r="SED37" s="116"/>
      <c r="SEE37" s="116"/>
      <c r="SEF37" s="116"/>
      <c r="SEG37" s="116"/>
      <c r="SEH37" s="116"/>
      <c r="SEI37" s="116"/>
      <c r="SEJ37" s="116"/>
      <c r="SEK37" s="116"/>
      <c r="SEL37" s="116"/>
      <c r="SEM37" s="116"/>
      <c r="SEN37" s="116"/>
      <c r="SEO37" s="116"/>
      <c r="SEP37" s="116"/>
      <c r="SEQ37" s="116"/>
      <c r="SER37" s="116"/>
      <c r="SES37" s="116"/>
      <c r="SET37" s="116"/>
      <c r="SEU37" s="116"/>
      <c r="SEV37" s="116"/>
      <c r="SEW37" s="116"/>
      <c r="SEX37" s="116"/>
      <c r="SEY37" s="116"/>
      <c r="SEZ37" s="116"/>
      <c r="SFA37" s="116"/>
      <c r="SFB37" s="116"/>
      <c r="SFC37" s="116"/>
      <c r="SFD37" s="116"/>
      <c r="SFE37" s="116"/>
      <c r="SFF37" s="116"/>
      <c r="SFG37" s="116"/>
      <c r="SFH37" s="116"/>
      <c r="SFI37" s="116"/>
      <c r="SFJ37" s="116"/>
      <c r="SFK37" s="116"/>
      <c r="SFL37" s="116"/>
      <c r="SFM37" s="116"/>
      <c r="SFN37" s="116"/>
      <c r="SFO37" s="116"/>
      <c r="SFP37" s="116"/>
      <c r="SFQ37" s="116"/>
      <c r="SFR37" s="116"/>
      <c r="SFS37" s="116"/>
      <c r="SFT37" s="116"/>
      <c r="SFU37" s="116"/>
      <c r="SFV37" s="116"/>
      <c r="SFW37" s="116"/>
      <c r="SFX37" s="116"/>
      <c r="SFY37" s="116"/>
      <c r="SFZ37" s="116"/>
      <c r="SGA37" s="116"/>
      <c r="SGB37" s="116"/>
      <c r="SGC37" s="116"/>
      <c r="SGD37" s="116"/>
      <c r="SGE37" s="116"/>
      <c r="SGF37" s="116"/>
      <c r="SGG37" s="116"/>
      <c r="SGH37" s="116"/>
      <c r="SGI37" s="116"/>
      <c r="SGJ37" s="116"/>
      <c r="SGK37" s="116"/>
      <c r="SGL37" s="116"/>
      <c r="SGM37" s="116"/>
      <c r="SGN37" s="116"/>
      <c r="SGO37" s="116"/>
      <c r="SGP37" s="116"/>
      <c r="SGQ37" s="116"/>
      <c r="SGR37" s="116"/>
      <c r="SGS37" s="116"/>
      <c r="SGT37" s="116"/>
      <c r="SGU37" s="116"/>
      <c r="SGV37" s="116"/>
      <c r="SGW37" s="116"/>
      <c r="SGX37" s="116"/>
      <c r="SGY37" s="116"/>
      <c r="SGZ37" s="116"/>
      <c r="SHA37" s="116"/>
      <c r="SHB37" s="116"/>
      <c r="SHC37" s="116"/>
      <c r="SHD37" s="116"/>
      <c r="SHE37" s="116"/>
      <c r="SHF37" s="116"/>
      <c r="SHG37" s="116"/>
      <c r="SHH37" s="116"/>
      <c r="SHI37" s="116"/>
      <c r="SHJ37" s="116"/>
      <c r="SHK37" s="116"/>
      <c r="SHL37" s="116"/>
      <c r="SHM37" s="116"/>
      <c r="SHN37" s="116"/>
      <c r="SHO37" s="116"/>
      <c r="SHP37" s="116"/>
      <c r="SHQ37" s="116"/>
      <c r="SHR37" s="116"/>
      <c r="SHS37" s="116"/>
      <c r="SHT37" s="116"/>
      <c r="SHU37" s="116"/>
      <c r="SHV37" s="116"/>
      <c r="SHW37" s="116"/>
      <c r="SHX37" s="116"/>
      <c r="SHY37" s="116"/>
      <c r="SHZ37" s="116"/>
      <c r="SIA37" s="116"/>
      <c r="SIB37" s="116"/>
      <c r="SIC37" s="116"/>
      <c r="SID37" s="116"/>
      <c r="SIE37" s="116"/>
      <c r="SIF37" s="116"/>
      <c r="SIG37" s="116"/>
      <c r="SIH37" s="116"/>
      <c r="SII37" s="116"/>
      <c r="SIJ37" s="116"/>
      <c r="SIK37" s="116"/>
      <c r="SIL37" s="116"/>
      <c r="SIM37" s="116"/>
      <c r="SIN37" s="116"/>
      <c r="SIO37" s="116"/>
      <c r="SIP37" s="116"/>
      <c r="SIQ37" s="116"/>
      <c r="SIR37" s="116"/>
      <c r="SIS37" s="116"/>
      <c r="SIT37" s="116"/>
      <c r="SIU37" s="116"/>
      <c r="SIV37" s="116"/>
      <c r="SIW37" s="116"/>
      <c r="SIX37" s="116"/>
      <c r="SIY37" s="116"/>
      <c r="SIZ37" s="116"/>
      <c r="SJA37" s="116"/>
      <c r="SJB37" s="116"/>
      <c r="SJC37" s="116"/>
      <c r="SJD37" s="116"/>
      <c r="SJE37" s="116"/>
      <c r="SJF37" s="116"/>
      <c r="SJG37" s="116"/>
      <c r="SJH37" s="116"/>
      <c r="SJI37" s="116"/>
      <c r="SJJ37" s="116"/>
      <c r="SJK37" s="116"/>
      <c r="SJL37" s="116"/>
      <c r="SJM37" s="116"/>
      <c r="SJN37" s="116"/>
      <c r="SJO37" s="116"/>
      <c r="SJP37" s="116"/>
      <c r="SJQ37" s="116"/>
      <c r="SJR37" s="116"/>
      <c r="SJS37" s="116"/>
      <c r="SJT37" s="116"/>
      <c r="SJU37" s="116"/>
      <c r="SJV37" s="116"/>
      <c r="SJW37" s="116"/>
      <c r="SJX37" s="116"/>
      <c r="SJY37" s="116"/>
      <c r="SJZ37" s="116"/>
      <c r="SKA37" s="116"/>
      <c r="SKB37" s="116"/>
      <c r="SKC37" s="116"/>
      <c r="SKD37" s="116"/>
      <c r="SKE37" s="116"/>
      <c r="SKF37" s="116"/>
      <c r="SKG37" s="116"/>
      <c r="SKH37" s="116"/>
      <c r="SKI37" s="116"/>
      <c r="SKJ37" s="116"/>
      <c r="SKK37" s="116"/>
      <c r="SKL37" s="116"/>
      <c r="SKM37" s="116"/>
      <c r="SKN37" s="116"/>
      <c r="SKO37" s="116"/>
      <c r="SKP37" s="116"/>
      <c r="SKQ37" s="116"/>
      <c r="SKR37" s="116"/>
      <c r="SKS37" s="116"/>
      <c r="SKT37" s="116"/>
      <c r="SKU37" s="116"/>
      <c r="SKV37" s="116"/>
      <c r="SKW37" s="116"/>
      <c r="SKX37" s="116"/>
      <c r="SKY37" s="116"/>
      <c r="SKZ37" s="116"/>
      <c r="SLA37" s="116"/>
      <c r="SLB37" s="116"/>
      <c r="SLC37" s="116"/>
      <c r="SLD37" s="116"/>
      <c r="SLE37" s="116"/>
      <c r="SLF37" s="116"/>
      <c r="SLG37" s="116"/>
      <c r="SLH37" s="116"/>
      <c r="SLI37" s="116"/>
      <c r="SLJ37" s="116"/>
      <c r="SLK37" s="116"/>
      <c r="SLL37" s="116"/>
      <c r="SLM37" s="116"/>
      <c r="SLN37" s="116"/>
      <c r="SLO37" s="116"/>
      <c r="SLP37" s="116"/>
      <c r="SLQ37" s="116"/>
      <c r="SLR37" s="116"/>
      <c r="SLS37" s="116"/>
      <c r="SLT37" s="116"/>
      <c r="SLU37" s="116"/>
      <c r="SLV37" s="116"/>
      <c r="SLW37" s="116"/>
      <c r="SLX37" s="116"/>
      <c r="SLY37" s="116"/>
      <c r="SLZ37" s="116"/>
      <c r="SMA37" s="116"/>
      <c r="SMB37" s="116"/>
      <c r="SMC37" s="116"/>
      <c r="SMD37" s="116"/>
      <c r="SME37" s="116"/>
      <c r="SMF37" s="116"/>
      <c r="SMG37" s="116"/>
      <c r="SMH37" s="116"/>
      <c r="SMI37" s="116"/>
      <c r="SMJ37" s="116"/>
      <c r="SMK37" s="116"/>
      <c r="SML37" s="116"/>
      <c r="SMM37" s="116"/>
      <c r="SMN37" s="116"/>
      <c r="SMO37" s="116"/>
      <c r="SMP37" s="116"/>
      <c r="SMQ37" s="116"/>
      <c r="SMR37" s="116"/>
      <c r="SMS37" s="116"/>
      <c r="SMT37" s="116"/>
      <c r="SMU37" s="116"/>
      <c r="SMV37" s="116"/>
      <c r="SMW37" s="116"/>
      <c r="SMX37" s="116"/>
      <c r="SMY37" s="116"/>
      <c r="SMZ37" s="116"/>
      <c r="SNA37" s="116"/>
      <c r="SNB37" s="116"/>
      <c r="SNC37" s="116"/>
      <c r="SND37" s="116"/>
      <c r="SNE37" s="116"/>
      <c r="SNF37" s="116"/>
      <c r="SNG37" s="116"/>
      <c r="SNH37" s="116"/>
      <c r="SNI37" s="116"/>
      <c r="SNJ37" s="116"/>
      <c r="SNK37" s="116"/>
      <c r="SNL37" s="116"/>
      <c r="SNM37" s="116"/>
      <c r="SNN37" s="116"/>
      <c r="SNO37" s="116"/>
      <c r="SNP37" s="116"/>
      <c r="SNQ37" s="116"/>
      <c r="SNR37" s="116"/>
      <c r="SNS37" s="116"/>
      <c r="SNT37" s="116"/>
      <c r="SNU37" s="116"/>
      <c r="SNV37" s="116"/>
      <c r="SNW37" s="116"/>
      <c r="SNX37" s="116"/>
      <c r="SNY37" s="116"/>
      <c r="SNZ37" s="116"/>
      <c r="SOA37" s="116"/>
      <c r="SOB37" s="116"/>
      <c r="SOC37" s="116"/>
      <c r="SOD37" s="116"/>
      <c r="SOE37" s="116"/>
      <c r="SOF37" s="116"/>
      <c r="SOG37" s="116"/>
      <c r="SOH37" s="116"/>
      <c r="SOI37" s="116"/>
      <c r="SOJ37" s="116"/>
      <c r="SOK37" s="116"/>
      <c r="SOL37" s="116"/>
      <c r="SOM37" s="116"/>
      <c r="SON37" s="116"/>
      <c r="SOO37" s="116"/>
      <c r="SOP37" s="116"/>
      <c r="SOQ37" s="116"/>
      <c r="SOR37" s="116"/>
      <c r="SOS37" s="116"/>
      <c r="SOT37" s="116"/>
      <c r="SOU37" s="116"/>
      <c r="SOV37" s="116"/>
      <c r="SOW37" s="116"/>
      <c r="SOX37" s="116"/>
      <c r="SOY37" s="116"/>
      <c r="SOZ37" s="116"/>
      <c r="SPA37" s="116"/>
      <c r="SPB37" s="116"/>
      <c r="SPC37" s="116"/>
      <c r="SPD37" s="116"/>
      <c r="SPE37" s="116"/>
      <c r="SPF37" s="116"/>
      <c r="SPG37" s="116"/>
      <c r="SPH37" s="116"/>
      <c r="SPI37" s="116"/>
      <c r="SPJ37" s="116"/>
      <c r="SPK37" s="116"/>
      <c r="SPL37" s="116"/>
      <c r="SPM37" s="116"/>
      <c r="SPN37" s="116"/>
      <c r="SPO37" s="116"/>
      <c r="SPP37" s="116"/>
      <c r="SPQ37" s="116"/>
      <c r="SPR37" s="116"/>
      <c r="SPS37" s="116"/>
      <c r="SPT37" s="116"/>
      <c r="SPU37" s="116"/>
      <c r="SPV37" s="116"/>
      <c r="SPW37" s="116"/>
      <c r="SPX37" s="116"/>
      <c r="SPY37" s="116"/>
      <c r="SPZ37" s="116"/>
      <c r="SQA37" s="116"/>
      <c r="SQB37" s="116"/>
      <c r="SQC37" s="116"/>
      <c r="SQD37" s="116"/>
      <c r="SQE37" s="116"/>
      <c r="SQF37" s="116"/>
      <c r="SQG37" s="116"/>
      <c r="SQH37" s="116"/>
      <c r="SQI37" s="116"/>
      <c r="SQJ37" s="116"/>
      <c r="SQK37" s="116"/>
      <c r="SQL37" s="116"/>
      <c r="SQM37" s="116"/>
      <c r="SQN37" s="116"/>
      <c r="SQO37" s="116"/>
      <c r="SQP37" s="116"/>
      <c r="SQQ37" s="116"/>
      <c r="SQR37" s="116"/>
      <c r="SQS37" s="116"/>
      <c r="SQT37" s="116"/>
      <c r="SQU37" s="116"/>
      <c r="SQV37" s="116"/>
      <c r="SQW37" s="116"/>
      <c r="SQX37" s="116"/>
      <c r="SQY37" s="116"/>
      <c r="SQZ37" s="116"/>
      <c r="SRA37" s="116"/>
      <c r="SRB37" s="116"/>
      <c r="SRC37" s="116"/>
      <c r="SRD37" s="116"/>
      <c r="SRE37" s="116"/>
      <c r="SRF37" s="116"/>
      <c r="SRG37" s="116"/>
      <c r="SRH37" s="116"/>
      <c r="SRI37" s="116"/>
      <c r="SRJ37" s="116"/>
      <c r="SRK37" s="116"/>
      <c r="SRL37" s="116"/>
      <c r="SRM37" s="116"/>
      <c r="SRN37" s="116"/>
      <c r="SRO37" s="116"/>
      <c r="SRP37" s="116"/>
      <c r="SRQ37" s="116"/>
      <c r="SRR37" s="116"/>
      <c r="SRS37" s="116"/>
      <c r="SRT37" s="116"/>
      <c r="SRU37" s="116"/>
      <c r="SRV37" s="116"/>
      <c r="SRW37" s="116"/>
      <c r="SRX37" s="116"/>
      <c r="SRY37" s="116"/>
      <c r="SRZ37" s="116"/>
      <c r="SSA37" s="116"/>
      <c r="SSB37" s="116"/>
      <c r="SSC37" s="116"/>
      <c r="SSD37" s="116"/>
      <c r="SSE37" s="116"/>
      <c r="SSF37" s="116"/>
      <c r="SSG37" s="116"/>
      <c r="SSH37" s="116"/>
      <c r="SSI37" s="116"/>
      <c r="SSJ37" s="116"/>
      <c r="SSK37" s="116"/>
      <c r="SSL37" s="116"/>
      <c r="SSM37" s="116"/>
      <c r="SSN37" s="116"/>
      <c r="SSO37" s="116"/>
      <c r="SSP37" s="116"/>
      <c r="SSQ37" s="116"/>
      <c r="SSR37" s="116"/>
      <c r="SSS37" s="116"/>
      <c r="SST37" s="116"/>
      <c r="SSU37" s="116"/>
      <c r="SSV37" s="116"/>
      <c r="SSW37" s="116"/>
      <c r="SSX37" s="116"/>
      <c r="SSY37" s="116"/>
      <c r="SSZ37" s="116"/>
      <c r="STA37" s="116"/>
      <c r="STB37" s="116"/>
      <c r="STC37" s="116"/>
      <c r="STD37" s="116"/>
      <c r="STE37" s="116"/>
      <c r="STF37" s="116"/>
      <c r="STG37" s="116"/>
      <c r="STH37" s="116"/>
      <c r="STI37" s="116"/>
      <c r="STJ37" s="116"/>
      <c r="STK37" s="116"/>
      <c r="STL37" s="116"/>
      <c r="STM37" s="116"/>
      <c r="STN37" s="116"/>
      <c r="STO37" s="116"/>
      <c r="STP37" s="116"/>
      <c r="STQ37" s="116"/>
      <c r="STR37" s="116"/>
      <c r="STS37" s="116"/>
      <c r="STT37" s="116"/>
      <c r="STU37" s="116"/>
      <c r="STV37" s="116"/>
      <c r="STW37" s="116"/>
      <c r="STX37" s="116"/>
      <c r="STY37" s="116"/>
      <c r="STZ37" s="116"/>
      <c r="SUA37" s="116"/>
      <c r="SUB37" s="116"/>
      <c r="SUC37" s="116"/>
      <c r="SUD37" s="116"/>
      <c r="SUE37" s="116"/>
      <c r="SUF37" s="116"/>
      <c r="SUG37" s="116"/>
      <c r="SUH37" s="116"/>
      <c r="SUI37" s="116"/>
      <c r="SUJ37" s="116"/>
      <c r="SUK37" s="116"/>
      <c r="SUL37" s="116"/>
      <c r="SUM37" s="116"/>
      <c r="SUN37" s="116"/>
      <c r="SUO37" s="116"/>
      <c r="SUP37" s="116"/>
      <c r="SUQ37" s="116"/>
      <c r="SUR37" s="116"/>
      <c r="SUS37" s="116"/>
      <c r="SUT37" s="116"/>
      <c r="SUU37" s="116"/>
      <c r="SUV37" s="116"/>
      <c r="SUW37" s="116"/>
      <c r="SUX37" s="116"/>
      <c r="SUY37" s="116"/>
      <c r="SUZ37" s="116"/>
      <c r="SVA37" s="116"/>
      <c r="SVB37" s="116"/>
      <c r="SVC37" s="116"/>
      <c r="SVD37" s="116"/>
      <c r="SVE37" s="116"/>
      <c r="SVF37" s="116"/>
      <c r="SVG37" s="116"/>
      <c r="SVH37" s="116"/>
      <c r="SVI37" s="116"/>
      <c r="SVJ37" s="116"/>
      <c r="SVK37" s="116"/>
      <c r="SVL37" s="116"/>
      <c r="SVM37" s="116"/>
      <c r="SVN37" s="116"/>
      <c r="SVO37" s="116"/>
      <c r="SVP37" s="116"/>
      <c r="SVQ37" s="116"/>
      <c r="SVR37" s="116"/>
      <c r="SVS37" s="116"/>
      <c r="SVT37" s="116"/>
      <c r="SVU37" s="116"/>
      <c r="SVV37" s="116"/>
      <c r="SVW37" s="116"/>
      <c r="SVX37" s="116"/>
      <c r="SVY37" s="116"/>
      <c r="SVZ37" s="116"/>
      <c r="SWA37" s="116"/>
      <c r="SWB37" s="116"/>
      <c r="SWC37" s="116"/>
      <c r="SWD37" s="116"/>
      <c r="SWE37" s="116"/>
      <c r="SWF37" s="116"/>
      <c r="SWG37" s="116"/>
      <c r="SWH37" s="116"/>
      <c r="SWI37" s="116"/>
      <c r="SWJ37" s="116"/>
      <c r="SWK37" s="116"/>
      <c r="SWL37" s="116"/>
      <c r="SWM37" s="116"/>
      <c r="SWN37" s="116"/>
      <c r="SWO37" s="116"/>
      <c r="SWP37" s="116"/>
      <c r="SWQ37" s="116"/>
      <c r="SWR37" s="116"/>
      <c r="SWS37" s="116"/>
      <c r="SWT37" s="116"/>
      <c r="SWU37" s="116"/>
      <c r="SWV37" s="116"/>
      <c r="SWW37" s="116"/>
      <c r="SWX37" s="116"/>
      <c r="SWY37" s="116"/>
      <c r="SWZ37" s="116"/>
      <c r="SXA37" s="116"/>
      <c r="SXB37" s="116"/>
      <c r="SXC37" s="116"/>
      <c r="SXD37" s="116"/>
      <c r="SXE37" s="116"/>
      <c r="SXF37" s="116"/>
      <c r="SXG37" s="116"/>
      <c r="SXH37" s="116"/>
      <c r="SXI37" s="116"/>
      <c r="SXJ37" s="116"/>
      <c r="SXK37" s="116"/>
      <c r="SXL37" s="116"/>
      <c r="SXM37" s="116"/>
      <c r="SXN37" s="116"/>
      <c r="SXO37" s="116"/>
      <c r="SXP37" s="116"/>
      <c r="SXQ37" s="116"/>
      <c r="SXR37" s="116"/>
      <c r="SXS37" s="116"/>
      <c r="SXT37" s="116"/>
      <c r="SXU37" s="116"/>
      <c r="SXV37" s="116"/>
      <c r="SXW37" s="116"/>
      <c r="SXX37" s="116"/>
      <c r="SXY37" s="116"/>
      <c r="SXZ37" s="116"/>
      <c r="SYA37" s="116"/>
      <c r="SYB37" s="116"/>
      <c r="SYC37" s="116"/>
      <c r="SYD37" s="116"/>
      <c r="SYE37" s="116"/>
      <c r="SYF37" s="116"/>
      <c r="SYG37" s="116"/>
      <c r="SYH37" s="116"/>
      <c r="SYI37" s="116"/>
      <c r="SYJ37" s="116"/>
      <c r="SYK37" s="116"/>
      <c r="SYL37" s="116"/>
      <c r="SYM37" s="116"/>
      <c r="SYN37" s="116"/>
      <c r="SYO37" s="116"/>
      <c r="SYP37" s="116"/>
      <c r="SYQ37" s="116"/>
      <c r="SYR37" s="116"/>
      <c r="SYS37" s="116"/>
      <c r="SYT37" s="116"/>
      <c r="SYU37" s="116"/>
      <c r="SYV37" s="116"/>
      <c r="SYW37" s="116"/>
      <c r="SYX37" s="116"/>
      <c r="SYY37" s="116"/>
      <c r="SYZ37" s="116"/>
      <c r="SZA37" s="116"/>
      <c r="SZB37" s="116"/>
      <c r="SZC37" s="116"/>
      <c r="SZD37" s="116"/>
      <c r="SZE37" s="116"/>
      <c r="SZF37" s="116"/>
      <c r="SZG37" s="116"/>
      <c r="SZH37" s="116"/>
      <c r="SZI37" s="116"/>
      <c r="SZJ37" s="116"/>
      <c r="SZK37" s="116"/>
      <c r="SZL37" s="116"/>
      <c r="SZM37" s="116"/>
      <c r="SZN37" s="116"/>
      <c r="SZO37" s="116"/>
      <c r="SZP37" s="116"/>
      <c r="SZQ37" s="116"/>
      <c r="SZR37" s="116"/>
      <c r="SZS37" s="116"/>
      <c r="SZT37" s="116"/>
      <c r="SZU37" s="116"/>
      <c r="SZV37" s="116"/>
      <c r="SZW37" s="116"/>
      <c r="SZX37" s="116"/>
      <c r="SZY37" s="116"/>
      <c r="SZZ37" s="116"/>
      <c r="TAA37" s="116"/>
      <c r="TAB37" s="116"/>
      <c r="TAC37" s="116"/>
      <c r="TAD37" s="116"/>
      <c r="TAE37" s="116"/>
      <c r="TAF37" s="116"/>
      <c r="TAG37" s="116"/>
      <c r="TAH37" s="116"/>
      <c r="TAI37" s="116"/>
      <c r="TAJ37" s="116"/>
      <c r="TAK37" s="116"/>
      <c r="TAL37" s="116"/>
      <c r="TAM37" s="116"/>
      <c r="TAN37" s="116"/>
      <c r="TAO37" s="116"/>
      <c r="TAP37" s="116"/>
      <c r="TAQ37" s="116"/>
      <c r="TAR37" s="116"/>
      <c r="TAS37" s="116"/>
      <c r="TAT37" s="116"/>
      <c r="TAU37" s="116"/>
      <c r="TAV37" s="116"/>
      <c r="TAW37" s="116"/>
      <c r="TAX37" s="116"/>
      <c r="TAY37" s="116"/>
      <c r="TAZ37" s="116"/>
      <c r="TBA37" s="116"/>
      <c r="TBB37" s="116"/>
      <c r="TBC37" s="116"/>
      <c r="TBD37" s="116"/>
      <c r="TBE37" s="116"/>
      <c r="TBF37" s="116"/>
      <c r="TBG37" s="116"/>
      <c r="TBH37" s="116"/>
      <c r="TBI37" s="116"/>
      <c r="TBJ37" s="116"/>
      <c r="TBK37" s="116"/>
      <c r="TBL37" s="116"/>
      <c r="TBM37" s="116"/>
      <c r="TBN37" s="116"/>
      <c r="TBO37" s="116"/>
      <c r="TBP37" s="116"/>
      <c r="TBQ37" s="116"/>
      <c r="TBR37" s="116"/>
      <c r="TBS37" s="116"/>
      <c r="TBT37" s="116"/>
      <c r="TBU37" s="116"/>
      <c r="TBV37" s="116"/>
      <c r="TBW37" s="116"/>
      <c r="TBX37" s="116"/>
      <c r="TBY37" s="116"/>
      <c r="TBZ37" s="116"/>
      <c r="TCA37" s="116"/>
      <c r="TCB37" s="116"/>
      <c r="TCC37" s="116"/>
      <c r="TCD37" s="116"/>
      <c r="TCE37" s="116"/>
      <c r="TCF37" s="116"/>
      <c r="TCG37" s="116"/>
      <c r="TCH37" s="116"/>
      <c r="TCI37" s="116"/>
      <c r="TCJ37" s="116"/>
      <c r="TCK37" s="116"/>
      <c r="TCL37" s="116"/>
      <c r="TCM37" s="116"/>
      <c r="TCN37" s="116"/>
      <c r="TCO37" s="116"/>
      <c r="TCP37" s="116"/>
      <c r="TCQ37" s="116"/>
      <c r="TCR37" s="116"/>
      <c r="TCS37" s="116"/>
      <c r="TCT37" s="116"/>
      <c r="TCU37" s="116"/>
      <c r="TCV37" s="116"/>
      <c r="TCW37" s="116"/>
      <c r="TCX37" s="116"/>
      <c r="TCY37" s="116"/>
      <c r="TCZ37" s="116"/>
      <c r="TDA37" s="116"/>
      <c r="TDB37" s="116"/>
      <c r="TDC37" s="116"/>
      <c r="TDD37" s="116"/>
      <c r="TDE37" s="116"/>
      <c r="TDF37" s="116"/>
      <c r="TDG37" s="116"/>
      <c r="TDH37" s="116"/>
      <c r="TDI37" s="116"/>
      <c r="TDJ37" s="116"/>
      <c r="TDK37" s="116"/>
      <c r="TDL37" s="116"/>
      <c r="TDM37" s="116"/>
      <c r="TDN37" s="116"/>
      <c r="TDO37" s="116"/>
      <c r="TDP37" s="116"/>
      <c r="TDQ37" s="116"/>
      <c r="TDR37" s="116"/>
      <c r="TDS37" s="116"/>
      <c r="TDT37" s="116"/>
      <c r="TDU37" s="116"/>
      <c r="TDV37" s="116"/>
      <c r="TDW37" s="116"/>
      <c r="TDX37" s="116"/>
      <c r="TDY37" s="116"/>
      <c r="TDZ37" s="116"/>
      <c r="TEA37" s="116"/>
      <c r="TEB37" s="116"/>
      <c r="TEC37" s="116"/>
      <c r="TED37" s="116"/>
      <c r="TEE37" s="116"/>
      <c r="TEF37" s="116"/>
      <c r="TEG37" s="116"/>
      <c r="TEH37" s="116"/>
      <c r="TEI37" s="116"/>
      <c r="TEJ37" s="116"/>
      <c r="TEK37" s="116"/>
      <c r="TEL37" s="116"/>
      <c r="TEM37" s="116"/>
      <c r="TEN37" s="116"/>
      <c r="TEO37" s="116"/>
      <c r="TEP37" s="116"/>
      <c r="TEQ37" s="116"/>
      <c r="TER37" s="116"/>
      <c r="TES37" s="116"/>
      <c r="TET37" s="116"/>
      <c r="TEU37" s="116"/>
      <c r="TEV37" s="116"/>
      <c r="TEW37" s="116"/>
      <c r="TEX37" s="116"/>
      <c r="TEY37" s="116"/>
      <c r="TEZ37" s="116"/>
      <c r="TFA37" s="116"/>
      <c r="TFB37" s="116"/>
      <c r="TFC37" s="116"/>
      <c r="TFD37" s="116"/>
      <c r="TFE37" s="116"/>
      <c r="TFF37" s="116"/>
      <c r="TFG37" s="116"/>
      <c r="TFH37" s="116"/>
      <c r="TFI37" s="116"/>
      <c r="TFJ37" s="116"/>
      <c r="TFK37" s="116"/>
      <c r="TFL37" s="116"/>
      <c r="TFM37" s="116"/>
      <c r="TFN37" s="116"/>
      <c r="TFO37" s="116"/>
      <c r="TFP37" s="116"/>
      <c r="TFQ37" s="116"/>
      <c r="TFR37" s="116"/>
      <c r="TFS37" s="116"/>
      <c r="TFT37" s="116"/>
      <c r="TFU37" s="116"/>
      <c r="TFV37" s="116"/>
      <c r="TFW37" s="116"/>
      <c r="TFX37" s="116"/>
      <c r="TFY37" s="116"/>
      <c r="TFZ37" s="116"/>
      <c r="TGA37" s="116"/>
      <c r="TGB37" s="116"/>
      <c r="TGC37" s="116"/>
      <c r="TGD37" s="116"/>
      <c r="TGE37" s="116"/>
      <c r="TGF37" s="116"/>
      <c r="TGG37" s="116"/>
      <c r="TGH37" s="116"/>
      <c r="TGI37" s="116"/>
      <c r="TGJ37" s="116"/>
      <c r="TGK37" s="116"/>
      <c r="TGL37" s="116"/>
      <c r="TGM37" s="116"/>
      <c r="TGN37" s="116"/>
      <c r="TGO37" s="116"/>
      <c r="TGP37" s="116"/>
      <c r="TGQ37" s="116"/>
      <c r="TGR37" s="116"/>
      <c r="TGS37" s="116"/>
      <c r="TGT37" s="116"/>
      <c r="TGU37" s="116"/>
      <c r="TGV37" s="116"/>
      <c r="TGW37" s="116"/>
      <c r="TGX37" s="116"/>
      <c r="TGY37" s="116"/>
      <c r="TGZ37" s="116"/>
      <c r="THA37" s="116"/>
      <c r="THB37" s="116"/>
      <c r="THC37" s="116"/>
      <c r="THD37" s="116"/>
      <c r="THE37" s="116"/>
      <c r="THF37" s="116"/>
      <c r="THG37" s="116"/>
      <c r="THH37" s="116"/>
      <c r="THI37" s="116"/>
      <c r="THJ37" s="116"/>
      <c r="THK37" s="116"/>
      <c r="THL37" s="116"/>
      <c r="THM37" s="116"/>
      <c r="THN37" s="116"/>
      <c r="THO37" s="116"/>
      <c r="THP37" s="116"/>
      <c r="THQ37" s="116"/>
      <c r="THR37" s="116"/>
      <c r="THS37" s="116"/>
      <c r="THT37" s="116"/>
      <c r="THU37" s="116"/>
      <c r="THV37" s="116"/>
      <c r="THW37" s="116"/>
      <c r="THX37" s="116"/>
      <c r="THY37" s="116"/>
      <c r="THZ37" s="116"/>
      <c r="TIA37" s="116"/>
      <c r="TIB37" s="116"/>
      <c r="TIC37" s="116"/>
      <c r="TID37" s="116"/>
      <c r="TIE37" s="116"/>
      <c r="TIF37" s="116"/>
      <c r="TIG37" s="116"/>
      <c r="TIH37" s="116"/>
      <c r="TII37" s="116"/>
      <c r="TIJ37" s="116"/>
      <c r="TIK37" s="116"/>
      <c r="TIL37" s="116"/>
      <c r="TIM37" s="116"/>
      <c r="TIN37" s="116"/>
      <c r="TIO37" s="116"/>
      <c r="TIP37" s="116"/>
      <c r="TIQ37" s="116"/>
      <c r="TIR37" s="116"/>
      <c r="TIS37" s="116"/>
      <c r="TIT37" s="116"/>
      <c r="TIU37" s="116"/>
      <c r="TIV37" s="116"/>
      <c r="TIW37" s="116"/>
      <c r="TIX37" s="116"/>
      <c r="TIY37" s="116"/>
      <c r="TIZ37" s="116"/>
      <c r="TJA37" s="116"/>
      <c r="TJB37" s="116"/>
      <c r="TJC37" s="116"/>
      <c r="TJD37" s="116"/>
      <c r="TJE37" s="116"/>
      <c r="TJF37" s="116"/>
      <c r="TJG37" s="116"/>
      <c r="TJH37" s="116"/>
      <c r="TJI37" s="116"/>
      <c r="TJJ37" s="116"/>
      <c r="TJK37" s="116"/>
      <c r="TJL37" s="116"/>
      <c r="TJM37" s="116"/>
      <c r="TJN37" s="116"/>
      <c r="TJO37" s="116"/>
      <c r="TJP37" s="116"/>
      <c r="TJQ37" s="116"/>
      <c r="TJR37" s="116"/>
      <c r="TJS37" s="116"/>
      <c r="TJT37" s="116"/>
      <c r="TJU37" s="116"/>
      <c r="TJV37" s="116"/>
      <c r="TJW37" s="116"/>
      <c r="TJX37" s="116"/>
      <c r="TJY37" s="116"/>
      <c r="TJZ37" s="116"/>
      <c r="TKA37" s="116"/>
      <c r="TKB37" s="116"/>
      <c r="TKC37" s="116"/>
      <c r="TKD37" s="116"/>
      <c r="TKE37" s="116"/>
      <c r="TKF37" s="116"/>
      <c r="TKG37" s="116"/>
      <c r="TKH37" s="116"/>
      <c r="TKI37" s="116"/>
      <c r="TKJ37" s="116"/>
      <c r="TKK37" s="116"/>
      <c r="TKL37" s="116"/>
      <c r="TKM37" s="116"/>
      <c r="TKN37" s="116"/>
      <c r="TKO37" s="116"/>
      <c r="TKP37" s="116"/>
      <c r="TKQ37" s="116"/>
      <c r="TKR37" s="116"/>
      <c r="TKS37" s="116"/>
      <c r="TKT37" s="116"/>
      <c r="TKU37" s="116"/>
      <c r="TKV37" s="116"/>
      <c r="TKW37" s="116"/>
      <c r="TKX37" s="116"/>
      <c r="TKY37" s="116"/>
      <c r="TKZ37" s="116"/>
      <c r="TLA37" s="116"/>
      <c r="TLB37" s="116"/>
      <c r="TLC37" s="116"/>
      <c r="TLD37" s="116"/>
      <c r="TLE37" s="116"/>
      <c r="TLF37" s="116"/>
      <c r="TLG37" s="116"/>
      <c r="TLH37" s="116"/>
      <c r="TLI37" s="116"/>
      <c r="TLJ37" s="116"/>
      <c r="TLK37" s="116"/>
      <c r="TLL37" s="116"/>
      <c r="TLM37" s="116"/>
      <c r="TLN37" s="116"/>
      <c r="TLO37" s="116"/>
      <c r="TLP37" s="116"/>
      <c r="TLQ37" s="116"/>
      <c r="TLR37" s="116"/>
      <c r="TLS37" s="116"/>
      <c r="TLT37" s="116"/>
      <c r="TLU37" s="116"/>
      <c r="TLV37" s="116"/>
      <c r="TLW37" s="116"/>
      <c r="TLX37" s="116"/>
      <c r="TLY37" s="116"/>
      <c r="TLZ37" s="116"/>
      <c r="TMA37" s="116"/>
      <c r="TMB37" s="116"/>
      <c r="TMC37" s="116"/>
      <c r="TMD37" s="116"/>
      <c r="TME37" s="116"/>
      <c r="TMF37" s="116"/>
      <c r="TMG37" s="116"/>
      <c r="TMH37" s="116"/>
      <c r="TMI37" s="116"/>
      <c r="TMJ37" s="116"/>
      <c r="TMK37" s="116"/>
      <c r="TML37" s="116"/>
      <c r="TMM37" s="116"/>
      <c r="TMN37" s="116"/>
      <c r="TMO37" s="116"/>
      <c r="TMP37" s="116"/>
      <c r="TMQ37" s="116"/>
      <c r="TMR37" s="116"/>
      <c r="TMS37" s="116"/>
      <c r="TMT37" s="116"/>
      <c r="TMU37" s="116"/>
      <c r="TMV37" s="116"/>
      <c r="TMW37" s="116"/>
      <c r="TMX37" s="116"/>
      <c r="TMY37" s="116"/>
      <c r="TMZ37" s="116"/>
      <c r="TNA37" s="116"/>
      <c r="TNB37" s="116"/>
      <c r="TNC37" s="116"/>
      <c r="TND37" s="116"/>
      <c r="TNE37" s="116"/>
      <c r="TNF37" s="116"/>
      <c r="TNG37" s="116"/>
      <c r="TNH37" s="116"/>
      <c r="TNI37" s="116"/>
      <c r="TNJ37" s="116"/>
      <c r="TNK37" s="116"/>
      <c r="TNL37" s="116"/>
      <c r="TNM37" s="116"/>
      <c r="TNN37" s="116"/>
      <c r="TNO37" s="116"/>
      <c r="TNP37" s="116"/>
      <c r="TNQ37" s="116"/>
      <c r="TNR37" s="116"/>
      <c r="TNS37" s="116"/>
      <c r="TNT37" s="116"/>
      <c r="TNU37" s="116"/>
      <c r="TNV37" s="116"/>
      <c r="TNW37" s="116"/>
      <c r="TNX37" s="116"/>
      <c r="TNY37" s="116"/>
      <c r="TNZ37" s="116"/>
      <c r="TOA37" s="116"/>
      <c r="TOB37" s="116"/>
      <c r="TOC37" s="116"/>
      <c r="TOD37" s="116"/>
      <c r="TOE37" s="116"/>
      <c r="TOF37" s="116"/>
      <c r="TOG37" s="116"/>
      <c r="TOH37" s="116"/>
      <c r="TOI37" s="116"/>
      <c r="TOJ37" s="116"/>
      <c r="TOK37" s="116"/>
      <c r="TOL37" s="116"/>
      <c r="TOM37" s="116"/>
      <c r="TON37" s="116"/>
      <c r="TOO37" s="116"/>
      <c r="TOP37" s="116"/>
      <c r="TOQ37" s="116"/>
      <c r="TOR37" s="116"/>
      <c r="TOS37" s="116"/>
      <c r="TOT37" s="116"/>
      <c r="TOU37" s="116"/>
      <c r="TOV37" s="116"/>
      <c r="TOW37" s="116"/>
      <c r="TOX37" s="116"/>
      <c r="TOY37" s="116"/>
      <c r="TOZ37" s="116"/>
      <c r="TPA37" s="116"/>
      <c r="TPB37" s="116"/>
      <c r="TPC37" s="116"/>
      <c r="TPD37" s="116"/>
      <c r="TPE37" s="116"/>
      <c r="TPF37" s="116"/>
      <c r="TPG37" s="116"/>
      <c r="TPH37" s="116"/>
      <c r="TPI37" s="116"/>
      <c r="TPJ37" s="116"/>
      <c r="TPK37" s="116"/>
      <c r="TPL37" s="116"/>
      <c r="TPM37" s="116"/>
      <c r="TPN37" s="116"/>
      <c r="TPO37" s="116"/>
      <c r="TPP37" s="116"/>
      <c r="TPQ37" s="116"/>
      <c r="TPR37" s="116"/>
      <c r="TPS37" s="116"/>
      <c r="TPT37" s="116"/>
      <c r="TPU37" s="116"/>
      <c r="TPV37" s="116"/>
      <c r="TPW37" s="116"/>
      <c r="TPX37" s="116"/>
      <c r="TPY37" s="116"/>
      <c r="TPZ37" s="116"/>
      <c r="TQA37" s="116"/>
      <c r="TQB37" s="116"/>
      <c r="TQC37" s="116"/>
      <c r="TQD37" s="116"/>
      <c r="TQE37" s="116"/>
      <c r="TQF37" s="116"/>
      <c r="TQG37" s="116"/>
      <c r="TQH37" s="116"/>
      <c r="TQI37" s="116"/>
      <c r="TQJ37" s="116"/>
      <c r="TQK37" s="116"/>
      <c r="TQL37" s="116"/>
      <c r="TQM37" s="116"/>
      <c r="TQN37" s="116"/>
      <c r="TQO37" s="116"/>
      <c r="TQP37" s="116"/>
      <c r="TQQ37" s="116"/>
      <c r="TQR37" s="116"/>
      <c r="TQS37" s="116"/>
      <c r="TQT37" s="116"/>
      <c r="TQU37" s="116"/>
      <c r="TQV37" s="116"/>
      <c r="TQW37" s="116"/>
      <c r="TQX37" s="116"/>
      <c r="TQY37" s="116"/>
      <c r="TQZ37" s="116"/>
      <c r="TRA37" s="116"/>
      <c r="TRB37" s="116"/>
      <c r="TRC37" s="116"/>
      <c r="TRD37" s="116"/>
      <c r="TRE37" s="116"/>
      <c r="TRF37" s="116"/>
      <c r="TRG37" s="116"/>
      <c r="TRH37" s="116"/>
      <c r="TRI37" s="116"/>
      <c r="TRJ37" s="116"/>
      <c r="TRK37" s="116"/>
      <c r="TRL37" s="116"/>
      <c r="TRM37" s="116"/>
      <c r="TRN37" s="116"/>
      <c r="TRO37" s="116"/>
      <c r="TRP37" s="116"/>
      <c r="TRQ37" s="116"/>
      <c r="TRR37" s="116"/>
      <c r="TRS37" s="116"/>
      <c r="TRT37" s="116"/>
      <c r="TRU37" s="116"/>
      <c r="TRV37" s="116"/>
      <c r="TRW37" s="116"/>
      <c r="TRX37" s="116"/>
      <c r="TRY37" s="116"/>
      <c r="TRZ37" s="116"/>
      <c r="TSA37" s="116"/>
      <c r="TSB37" s="116"/>
      <c r="TSC37" s="116"/>
      <c r="TSD37" s="116"/>
      <c r="TSE37" s="116"/>
      <c r="TSF37" s="116"/>
      <c r="TSG37" s="116"/>
      <c r="TSH37" s="116"/>
      <c r="TSI37" s="116"/>
      <c r="TSJ37" s="116"/>
      <c r="TSK37" s="116"/>
      <c r="TSL37" s="116"/>
      <c r="TSM37" s="116"/>
      <c r="TSN37" s="116"/>
      <c r="TSO37" s="116"/>
      <c r="TSP37" s="116"/>
      <c r="TSQ37" s="116"/>
      <c r="TSR37" s="116"/>
      <c r="TSS37" s="116"/>
      <c r="TST37" s="116"/>
      <c r="TSU37" s="116"/>
      <c r="TSV37" s="116"/>
      <c r="TSW37" s="116"/>
      <c r="TSX37" s="116"/>
      <c r="TSY37" s="116"/>
      <c r="TSZ37" s="116"/>
      <c r="TTA37" s="116"/>
      <c r="TTB37" s="116"/>
      <c r="TTC37" s="116"/>
      <c r="TTD37" s="116"/>
      <c r="TTE37" s="116"/>
      <c r="TTF37" s="116"/>
      <c r="TTG37" s="116"/>
      <c r="TTH37" s="116"/>
      <c r="TTI37" s="116"/>
      <c r="TTJ37" s="116"/>
      <c r="TTK37" s="116"/>
      <c r="TTL37" s="116"/>
      <c r="TTM37" s="116"/>
      <c r="TTN37" s="116"/>
      <c r="TTO37" s="116"/>
      <c r="TTP37" s="116"/>
      <c r="TTQ37" s="116"/>
      <c r="TTR37" s="116"/>
      <c r="TTS37" s="116"/>
      <c r="TTT37" s="116"/>
      <c r="TTU37" s="116"/>
      <c r="TTV37" s="116"/>
      <c r="TTW37" s="116"/>
      <c r="TTX37" s="116"/>
      <c r="TTY37" s="116"/>
      <c r="TTZ37" s="116"/>
      <c r="TUA37" s="116"/>
      <c r="TUB37" s="116"/>
      <c r="TUC37" s="116"/>
      <c r="TUD37" s="116"/>
      <c r="TUE37" s="116"/>
      <c r="TUF37" s="116"/>
      <c r="TUG37" s="116"/>
      <c r="TUH37" s="116"/>
      <c r="TUI37" s="116"/>
      <c r="TUJ37" s="116"/>
      <c r="TUK37" s="116"/>
      <c r="TUL37" s="116"/>
      <c r="TUM37" s="116"/>
      <c r="TUN37" s="116"/>
      <c r="TUO37" s="116"/>
      <c r="TUP37" s="116"/>
      <c r="TUQ37" s="116"/>
      <c r="TUR37" s="116"/>
      <c r="TUS37" s="116"/>
      <c r="TUT37" s="116"/>
      <c r="TUU37" s="116"/>
      <c r="TUV37" s="116"/>
      <c r="TUW37" s="116"/>
      <c r="TUX37" s="116"/>
      <c r="TUY37" s="116"/>
      <c r="TUZ37" s="116"/>
      <c r="TVA37" s="116"/>
      <c r="TVB37" s="116"/>
      <c r="TVC37" s="116"/>
      <c r="TVD37" s="116"/>
      <c r="TVE37" s="116"/>
      <c r="TVF37" s="116"/>
      <c r="TVG37" s="116"/>
      <c r="TVH37" s="116"/>
      <c r="TVI37" s="116"/>
      <c r="TVJ37" s="116"/>
      <c r="TVK37" s="116"/>
      <c r="TVL37" s="116"/>
      <c r="TVM37" s="116"/>
      <c r="TVN37" s="116"/>
      <c r="TVO37" s="116"/>
      <c r="TVP37" s="116"/>
      <c r="TVQ37" s="116"/>
      <c r="TVR37" s="116"/>
      <c r="TVS37" s="116"/>
      <c r="TVT37" s="116"/>
      <c r="TVU37" s="116"/>
      <c r="TVV37" s="116"/>
      <c r="TVW37" s="116"/>
      <c r="TVX37" s="116"/>
      <c r="TVY37" s="116"/>
      <c r="TVZ37" s="116"/>
      <c r="TWA37" s="116"/>
      <c r="TWB37" s="116"/>
      <c r="TWC37" s="116"/>
      <c r="TWD37" s="116"/>
      <c r="TWE37" s="116"/>
      <c r="TWF37" s="116"/>
      <c r="TWG37" s="116"/>
      <c r="TWH37" s="116"/>
      <c r="TWI37" s="116"/>
      <c r="TWJ37" s="116"/>
      <c r="TWK37" s="116"/>
      <c r="TWL37" s="116"/>
      <c r="TWM37" s="116"/>
      <c r="TWN37" s="116"/>
      <c r="TWO37" s="116"/>
      <c r="TWP37" s="116"/>
      <c r="TWQ37" s="116"/>
      <c r="TWR37" s="116"/>
      <c r="TWS37" s="116"/>
      <c r="TWT37" s="116"/>
      <c r="TWU37" s="116"/>
      <c r="TWV37" s="116"/>
      <c r="TWW37" s="116"/>
      <c r="TWX37" s="116"/>
      <c r="TWY37" s="116"/>
      <c r="TWZ37" s="116"/>
      <c r="TXA37" s="116"/>
      <c r="TXB37" s="116"/>
      <c r="TXC37" s="116"/>
      <c r="TXD37" s="116"/>
      <c r="TXE37" s="116"/>
      <c r="TXF37" s="116"/>
      <c r="TXG37" s="116"/>
      <c r="TXH37" s="116"/>
      <c r="TXI37" s="116"/>
      <c r="TXJ37" s="116"/>
      <c r="TXK37" s="116"/>
      <c r="TXL37" s="116"/>
      <c r="TXM37" s="116"/>
      <c r="TXN37" s="116"/>
      <c r="TXO37" s="116"/>
      <c r="TXP37" s="116"/>
      <c r="TXQ37" s="116"/>
      <c r="TXR37" s="116"/>
      <c r="TXS37" s="116"/>
      <c r="TXT37" s="116"/>
      <c r="TXU37" s="116"/>
      <c r="TXV37" s="116"/>
      <c r="TXW37" s="116"/>
      <c r="TXX37" s="116"/>
      <c r="TXY37" s="116"/>
      <c r="TXZ37" s="116"/>
      <c r="TYA37" s="116"/>
      <c r="TYB37" s="116"/>
      <c r="TYC37" s="116"/>
      <c r="TYD37" s="116"/>
      <c r="TYE37" s="116"/>
      <c r="TYF37" s="116"/>
      <c r="TYG37" s="116"/>
      <c r="TYH37" s="116"/>
      <c r="TYI37" s="116"/>
      <c r="TYJ37" s="116"/>
      <c r="TYK37" s="116"/>
      <c r="TYL37" s="116"/>
      <c r="TYM37" s="116"/>
      <c r="TYN37" s="116"/>
      <c r="TYO37" s="116"/>
      <c r="TYP37" s="116"/>
      <c r="TYQ37" s="116"/>
      <c r="TYR37" s="116"/>
      <c r="TYS37" s="116"/>
      <c r="TYT37" s="116"/>
      <c r="TYU37" s="116"/>
      <c r="TYV37" s="116"/>
      <c r="TYW37" s="116"/>
      <c r="TYX37" s="116"/>
      <c r="TYY37" s="116"/>
      <c r="TYZ37" s="116"/>
      <c r="TZA37" s="116"/>
      <c r="TZB37" s="116"/>
      <c r="TZC37" s="116"/>
      <c r="TZD37" s="116"/>
      <c r="TZE37" s="116"/>
      <c r="TZF37" s="116"/>
      <c r="TZG37" s="116"/>
      <c r="TZH37" s="116"/>
      <c r="TZI37" s="116"/>
      <c r="TZJ37" s="116"/>
      <c r="TZK37" s="116"/>
      <c r="TZL37" s="116"/>
      <c r="TZM37" s="116"/>
      <c r="TZN37" s="116"/>
      <c r="TZO37" s="116"/>
      <c r="TZP37" s="116"/>
      <c r="TZQ37" s="116"/>
      <c r="TZR37" s="116"/>
      <c r="TZS37" s="116"/>
      <c r="TZT37" s="116"/>
      <c r="TZU37" s="116"/>
      <c r="TZV37" s="116"/>
      <c r="TZW37" s="116"/>
      <c r="TZX37" s="116"/>
      <c r="TZY37" s="116"/>
      <c r="TZZ37" s="116"/>
      <c r="UAA37" s="116"/>
      <c r="UAB37" s="116"/>
      <c r="UAC37" s="116"/>
      <c r="UAD37" s="116"/>
      <c r="UAE37" s="116"/>
      <c r="UAF37" s="116"/>
      <c r="UAG37" s="116"/>
      <c r="UAH37" s="116"/>
      <c r="UAI37" s="116"/>
      <c r="UAJ37" s="116"/>
      <c r="UAK37" s="116"/>
      <c r="UAL37" s="116"/>
      <c r="UAM37" s="116"/>
      <c r="UAN37" s="116"/>
      <c r="UAO37" s="116"/>
      <c r="UAP37" s="116"/>
      <c r="UAQ37" s="116"/>
      <c r="UAR37" s="116"/>
      <c r="UAS37" s="116"/>
      <c r="UAT37" s="116"/>
      <c r="UAU37" s="116"/>
      <c r="UAV37" s="116"/>
      <c r="UAW37" s="116"/>
      <c r="UAX37" s="116"/>
      <c r="UAY37" s="116"/>
      <c r="UAZ37" s="116"/>
      <c r="UBA37" s="116"/>
      <c r="UBB37" s="116"/>
      <c r="UBC37" s="116"/>
      <c r="UBD37" s="116"/>
      <c r="UBE37" s="116"/>
      <c r="UBF37" s="116"/>
      <c r="UBG37" s="116"/>
      <c r="UBH37" s="116"/>
      <c r="UBI37" s="116"/>
      <c r="UBJ37" s="116"/>
      <c r="UBK37" s="116"/>
      <c r="UBL37" s="116"/>
      <c r="UBM37" s="116"/>
      <c r="UBN37" s="116"/>
      <c r="UBO37" s="116"/>
      <c r="UBP37" s="116"/>
      <c r="UBQ37" s="116"/>
      <c r="UBR37" s="116"/>
      <c r="UBS37" s="116"/>
      <c r="UBT37" s="116"/>
      <c r="UBU37" s="116"/>
      <c r="UBV37" s="116"/>
      <c r="UBW37" s="116"/>
      <c r="UBX37" s="116"/>
      <c r="UBY37" s="116"/>
      <c r="UBZ37" s="116"/>
      <c r="UCA37" s="116"/>
      <c r="UCB37" s="116"/>
      <c r="UCC37" s="116"/>
      <c r="UCD37" s="116"/>
      <c r="UCE37" s="116"/>
      <c r="UCF37" s="116"/>
      <c r="UCG37" s="116"/>
      <c r="UCH37" s="116"/>
      <c r="UCI37" s="116"/>
      <c r="UCJ37" s="116"/>
      <c r="UCK37" s="116"/>
      <c r="UCL37" s="116"/>
      <c r="UCM37" s="116"/>
      <c r="UCN37" s="116"/>
      <c r="UCO37" s="116"/>
      <c r="UCP37" s="116"/>
      <c r="UCQ37" s="116"/>
      <c r="UCR37" s="116"/>
      <c r="UCS37" s="116"/>
      <c r="UCT37" s="116"/>
      <c r="UCU37" s="116"/>
      <c r="UCV37" s="116"/>
      <c r="UCW37" s="116"/>
      <c r="UCX37" s="116"/>
      <c r="UCY37" s="116"/>
      <c r="UCZ37" s="116"/>
      <c r="UDA37" s="116"/>
      <c r="UDB37" s="116"/>
      <c r="UDC37" s="116"/>
      <c r="UDD37" s="116"/>
      <c r="UDE37" s="116"/>
      <c r="UDF37" s="116"/>
      <c r="UDG37" s="116"/>
      <c r="UDH37" s="116"/>
      <c r="UDI37" s="116"/>
      <c r="UDJ37" s="116"/>
      <c r="UDK37" s="116"/>
      <c r="UDL37" s="116"/>
      <c r="UDM37" s="116"/>
      <c r="UDN37" s="116"/>
      <c r="UDO37" s="116"/>
      <c r="UDP37" s="116"/>
      <c r="UDQ37" s="116"/>
      <c r="UDR37" s="116"/>
      <c r="UDS37" s="116"/>
      <c r="UDT37" s="116"/>
      <c r="UDU37" s="116"/>
      <c r="UDV37" s="116"/>
      <c r="UDW37" s="116"/>
      <c r="UDX37" s="116"/>
      <c r="UDY37" s="116"/>
      <c r="UDZ37" s="116"/>
      <c r="UEA37" s="116"/>
      <c r="UEB37" s="116"/>
      <c r="UEC37" s="116"/>
      <c r="UED37" s="116"/>
      <c r="UEE37" s="116"/>
      <c r="UEF37" s="116"/>
      <c r="UEG37" s="116"/>
      <c r="UEH37" s="116"/>
      <c r="UEI37" s="116"/>
      <c r="UEJ37" s="116"/>
      <c r="UEK37" s="116"/>
      <c r="UEL37" s="116"/>
      <c r="UEM37" s="116"/>
      <c r="UEN37" s="116"/>
      <c r="UEO37" s="116"/>
      <c r="UEP37" s="116"/>
      <c r="UEQ37" s="116"/>
      <c r="UER37" s="116"/>
      <c r="UES37" s="116"/>
      <c r="UET37" s="116"/>
      <c r="UEU37" s="116"/>
      <c r="UEV37" s="116"/>
      <c r="UEW37" s="116"/>
      <c r="UEX37" s="116"/>
      <c r="UEY37" s="116"/>
      <c r="UEZ37" s="116"/>
      <c r="UFA37" s="116"/>
      <c r="UFB37" s="116"/>
      <c r="UFC37" s="116"/>
      <c r="UFD37" s="116"/>
      <c r="UFE37" s="116"/>
      <c r="UFF37" s="116"/>
      <c r="UFG37" s="116"/>
      <c r="UFH37" s="116"/>
      <c r="UFI37" s="116"/>
      <c r="UFJ37" s="116"/>
      <c r="UFK37" s="116"/>
      <c r="UFL37" s="116"/>
      <c r="UFM37" s="116"/>
      <c r="UFN37" s="116"/>
      <c r="UFO37" s="116"/>
      <c r="UFP37" s="116"/>
      <c r="UFQ37" s="116"/>
      <c r="UFR37" s="116"/>
      <c r="UFS37" s="116"/>
      <c r="UFT37" s="116"/>
      <c r="UFU37" s="116"/>
      <c r="UFV37" s="116"/>
      <c r="UFW37" s="116"/>
      <c r="UFX37" s="116"/>
      <c r="UFY37" s="116"/>
      <c r="UFZ37" s="116"/>
      <c r="UGA37" s="116"/>
      <c r="UGB37" s="116"/>
      <c r="UGC37" s="116"/>
      <c r="UGD37" s="116"/>
      <c r="UGE37" s="116"/>
      <c r="UGF37" s="116"/>
      <c r="UGG37" s="116"/>
      <c r="UGH37" s="116"/>
      <c r="UGI37" s="116"/>
      <c r="UGJ37" s="116"/>
      <c r="UGK37" s="116"/>
      <c r="UGL37" s="116"/>
      <c r="UGM37" s="116"/>
      <c r="UGN37" s="116"/>
      <c r="UGO37" s="116"/>
      <c r="UGP37" s="116"/>
      <c r="UGQ37" s="116"/>
      <c r="UGR37" s="116"/>
      <c r="UGS37" s="116"/>
      <c r="UGT37" s="116"/>
      <c r="UGU37" s="116"/>
      <c r="UGV37" s="116"/>
      <c r="UGW37" s="116"/>
      <c r="UGX37" s="116"/>
      <c r="UGY37" s="116"/>
      <c r="UGZ37" s="116"/>
      <c r="UHA37" s="116"/>
      <c r="UHB37" s="116"/>
      <c r="UHC37" s="116"/>
      <c r="UHD37" s="116"/>
      <c r="UHE37" s="116"/>
      <c r="UHF37" s="116"/>
      <c r="UHG37" s="116"/>
      <c r="UHH37" s="116"/>
      <c r="UHI37" s="116"/>
      <c r="UHJ37" s="116"/>
      <c r="UHK37" s="116"/>
      <c r="UHL37" s="116"/>
      <c r="UHM37" s="116"/>
      <c r="UHN37" s="116"/>
      <c r="UHO37" s="116"/>
      <c r="UHP37" s="116"/>
      <c r="UHQ37" s="116"/>
      <c r="UHR37" s="116"/>
      <c r="UHS37" s="116"/>
      <c r="UHT37" s="116"/>
      <c r="UHU37" s="116"/>
      <c r="UHV37" s="116"/>
      <c r="UHW37" s="116"/>
      <c r="UHX37" s="116"/>
      <c r="UHY37" s="116"/>
      <c r="UHZ37" s="116"/>
      <c r="UIA37" s="116"/>
      <c r="UIB37" s="116"/>
      <c r="UIC37" s="116"/>
      <c r="UID37" s="116"/>
      <c r="UIE37" s="116"/>
      <c r="UIF37" s="116"/>
      <c r="UIG37" s="116"/>
      <c r="UIH37" s="116"/>
      <c r="UII37" s="116"/>
      <c r="UIJ37" s="116"/>
      <c r="UIK37" s="116"/>
      <c r="UIL37" s="116"/>
      <c r="UIM37" s="116"/>
      <c r="UIN37" s="116"/>
      <c r="UIO37" s="116"/>
      <c r="UIP37" s="116"/>
      <c r="UIQ37" s="116"/>
      <c r="UIR37" s="116"/>
      <c r="UIS37" s="116"/>
      <c r="UIT37" s="116"/>
      <c r="UIU37" s="116"/>
      <c r="UIV37" s="116"/>
      <c r="UIW37" s="116"/>
      <c r="UIX37" s="116"/>
      <c r="UIY37" s="116"/>
      <c r="UIZ37" s="116"/>
      <c r="UJA37" s="116"/>
      <c r="UJB37" s="116"/>
      <c r="UJC37" s="116"/>
      <c r="UJD37" s="116"/>
      <c r="UJE37" s="116"/>
      <c r="UJF37" s="116"/>
      <c r="UJG37" s="116"/>
      <c r="UJH37" s="116"/>
      <c r="UJI37" s="116"/>
      <c r="UJJ37" s="116"/>
      <c r="UJK37" s="116"/>
      <c r="UJL37" s="116"/>
      <c r="UJM37" s="116"/>
      <c r="UJN37" s="116"/>
      <c r="UJO37" s="116"/>
      <c r="UJP37" s="116"/>
      <c r="UJQ37" s="116"/>
      <c r="UJR37" s="116"/>
      <c r="UJS37" s="116"/>
      <c r="UJT37" s="116"/>
      <c r="UJU37" s="116"/>
      <c r="UJV37" s="116"/>
      <c r="UJW37" s="116"/>
      <c r="UJX37" s="116"/>
      <c r="UJY37" s="116"/>
      <c r="UJZ37" s="116"/>
      <c r="UKA37" s="116"/>
      <c r="UKB37" s="116"/>
      <c r="UKC37" s="116"/>
      <c r="UKD37" s="116"/>
      <c r="UKE37" s="116"/>
      <c r="UKF37" s="116"/>
      <c r="UKG37" s="116"/>
      <c r="UKH37" s="116"/>
      <c r="UKI37" s="116"/>
      <c r="UKJ37" s="116"/>
      <c r="UKK37" s="116"/>
      <c r="UKL37" s="116"/>
      <c r="UKM37" s="116"/>
      <c r="UKN37" s="116"/>
      <c r="UKO37" s="116"/>
      <c r="UKP37" s="116"/>
      <c r="UKQ37" s="116"/>
      <c r="UKR37" s="116"/>
      <c r="UKS37" s="116"/>
      <c r="UKT37" s="116"/>
      <c r="UKU37" s="116"/>
      <c r="UKV37" s="116"/>
      <c r="UKW37" s="116"/>
      <c r="UKX37" s="116"/>
      <c r="UKY37" s="116"/>
      <c r="UKZ37" s="116"/>
      <c r="ULA37" s="116"/>
      <c r="ULB37" s="116"/>
      <c r="ULC37" s="116"/>
      <c r="ULD37" s="116"/>
      <c r="ULE37" s="116"/>
      <c r="ULF37" s="116"/>
      <c r="ULG37" s="116"/>
      <c r="ULH37" s="116"/>
      <c r="ULI37" s="116"/>
      <c r="ULJ37" s="116"/>
      <c r="ULK37" s="116"/>
      <c r="ULL37" s="116"/>
      <c r="ULM37" s="116"/>
      <c r="ULN37" s="116"/>
      <c r="ULO37" s="116"/>
      <c r="ULP37" s="116"/>
      <c r="ULQ37" s="116"/>
      <c r="ULR37" s="116"/>
      <c r="ULS37" s="116"/>
      <c r="ULT37" s="116"/>
      <c r="ULU37" s="116"/>
      <c r="ULV37" s="116"/>
      <c r="ULW37" s="116"/>
      <c r="ULX37" s="116"/>
      <c r="ULY37" s="116"/>
      <c r="ULZ37" s="116"/>
      <c r="UMA37" s="116"/>
      <c r="UMB37" s="116"/>
      <c r="UMC37" s="116"/>
      <c r="UMD37" s="116"/>
      <c r="UME37" s="116"/>
      <c r="UMF37" s="116"/>
      <c r="UMG37" s="116"/>
      <c r="UMH37" s="116"/>
      <c r="UMI37" s="116"/>
      <c r="UMJ37" s="116"/>
      <c r="UMK37" s="116"/>
      <c r="UML37" s="116"/>
      <c r="UMM37" s="116"/>
      <c r="UMN37" s="116"/>
      <c r="UMO37" s="116"/>
      <c r="UMP37" s="116"/>
      <c r="UMQ37" s="116"/>
      <c r="UMR37" s="116"/>
      <c r="UMS37" s="116"/>
      <c r="UMT37" s="116"/>
      <c r="UMU37" s="116"/>
      <c r="UMV37" s="116"/>
      <c r="UMW37" s="116"/>
      <c r="UMX37" s="116"/>
      <c r="UMY37" s="116"/>
      <c r="UMZ37" s="116"/>
      <c r="UNA37" s="116"/>
      <c r="UNB37" s="116"/>
      <c r="UNC37" s="116"/>
      <c r="UND37" s="116"/>
      <c r="UNE37" s="116"/>
      <c r="UNF37" s="116"/>
      <c r="UNG37" s="116"/>
      <c r="UNH37" s="116"/>
      <c r="UNI37" s="116"/>
      <c r="UNJ37" s="116"/>
      <c r="UNK37" s="116"/>
      <c r="UNL37" s="116"/>
      <c r="UNM37" s="116"/>
      <c r="UNN37" s="116"/>
      <c r="UNO37" s="116"/>
      <c r="UNP37" s="116"/>
      <c r="UNQ37" s="116"/>
      <c r="UNR37" s="116"/>
      <c r="UNS37" s="116"/>
      <c r="UNT37" s="116"/>
      <c r="UNU37" s="116"/>
      <c r="UNV37" s="116"/>
      <c r="UNW37" s="116"/>
      <c r="UNX37" s="116"/>
      <c r="UNY37" s="116"/>
      <c r="UNZ37" s="116"/>
      <c r="UOA37" s="116"/>
      <c r="UOB37" s="116"/>
      <c r="UOC37" s="116"/>
      <c r="UOD37" s="116"/>
      <c r="UOE37" s="116"/>
      <c r="UOF37" s="116"/>
      <c r="UOG37" s="116"/>
      <c r="UOH37" s="116"/>
      <c r="UOI37" s="116"/>
      <c r="UOJ37" s="116"/>
      <c r="UOK37" s="116"/>
      <c r="UOL37" s="116"/>
      <c r="UOM37" s="116"/>
      <c r="UON37" s="116"/>
      <c r="UOO37" s="116"/>
      <c r="UOP37" s="116"/>
      <c r="UOQ37" s="116"/>
      <c r="UOR37" s="116"/>
      <c r="UOS37" s="116"/>
      <c r="UOT37" s="116"/>
      <c r="UOU37" s="116"/>
      <c r="UOV37" s="116"/>
      <c r="UOW37" s="116"/>
      <c r="UOX37" s="116"/>
      <c r="UOY37" s="116"/>
      <c r="UOZ37" s="116"/>
      <c r="UPA37" s="116"/>
      <c r="UPB37" s="116"/>
      <c r="UPC37" s="116"/>
      <c r="UPD37" s="116"/>
      <c r="UPE37" s="116"/>
      <c r="UPF37" s="116"/>
      <c r="UPG37" s="116"/>
      <c r="UPH37" s="116"/>
      <c r="UPI37" s="116"/>
      <c r="UPJ37" s="116"/>
      <c r="UPK37" s="116"/>
      <c r="UPL37" s="116"/>
      <c r="UPM37" s="116"/>
      <c r="UPN37" s="116"/>
      <c r="UPO37" s="116"/>
      <c r="UPP37" s="116"/>
      <c r="UPQ37" s="116"/>
      <c r="UPR37" s="116"/>
      <c r="UPS37" s="116"/>
      <c r="UPT37" s="116"/>
      <c r="UPU37" s="116"/>
      <c r="UPV37" s="116"/>
      <c r="UPW37" s="116"/>
      <c r="UPX37" s="116"/>
      <c r="UPY37" s="116"/>
      <c r="UPZ37" s="116"/>
      <c r="UQA37" s="116"/>
      <c r="UQB37" s="116"/>
      <c r="UQC37" s="116"/>
      <c r="UQD37" s="116"/>
      <c r="UQE37" s="116"/>
      <c r="UQF37" s="116"/>
      <c r="UQG37" s="116"/>
      <c r="UQH37" s="116"/>
      <c r="UQI37" s="116"/>
      <c r="UQJ37" s="116"/>
      <c r="UQK37" s="116"/>
      <c r="UQL37" s="116"/>
      <c r="UQM37" s="116"/>
      <c r="UQN37" s="116"/>
      <c r="UQO37" s="116"/>
      <c r="UQP37" s="116"/>
      <c r="UQQ37" s="116"/>
      <c r="UQR37" s="116"/>
      <c r="UQS37" s="116"/>
      <c r="UQT37" s="116"/>
      <c r="UQU37" s="116"/>
      <c r="UQV37" s="116"/>
      <c r="UQW37" s="116"/>
      <c r="UQX37" s="116"/>
      <c r="UQY37" s="116"/>
      <c r="UQZ37" s="116"/>
      <c r="URA37" s="116"/>
      <c r="URB37" s="116"/>
      <c r="URC37" s="116"/>
      <c r="URD37" s="116"/>
      <c r="URE37" s="116"/>
      <c r="URF37" s="116"/>
      <c r="URG37" s="116"/>
      <c r="URH37" s="116"/>
      <c r="URI37" s="116"/>
      <c r="URJ37" s="116"/>
      <c r="URK37" s="116"/>
      <c r="URL37" s="116"/>
      <c r="URM37" s="116"/>
      <c r="URN37" s="116"/>
      <c r="URO37" s="116"/>
      <c r="URP37" s="116"/>
      <c r="URQ37" s="116"/>
      <c r="URR37" s="116"/>
      <c r="URS37" s="116"/>
      <c r="URT37" s="116"/>
      <c r="URU37" s="116"/>
      <c r="URV37" s="116"/>
      <c r="URW37" s="116"/>
      <c r="URX37" s="116"/>
      <c r="URY37" s="116"/>
      <c r="URZ37" s="116"/>
      <c r="USA37" s="116"/>
      <c r="USB37" s="116"/>
      <c r="USC37" s="116"/>
      <c r="USD37" s="116"/>
      <c r="USE37" s="116"/>
      <c r="USF37" s="116"/>
      <c r="USG37" s="116"/>
      <c r="USH37" s="116"/>
      <c r="USI37" s="116"/>
      <c r="USJ37" s="116"/>
      <c r="USK37" s="116"/>
      <c r="USL37" s="116"/>
      <c r="USM37" s="116"/>
      <c r="USN37" s="116"/>
      <c r="USO37" s="116"/>
      <c r="USP37" s="116"/>
      <c r="USQ37" s="116"/>
      <c r="USR37" s="116"/>
      <c r="USS37" s="116"/>
      <c r="UST37" s="116"/>
      <c r="USU37" s="116"/>
      <c r="USV37" s="116"/>
      <c r="USW37" s="116"/>
      <c r="USX37" s="116"/>
      <c r="USY37" s="116"/>
      <c r="USZ37" s="116"/>
      <c r="UTA37" s="116"/>
      <c r="UTB37" s="116"/>
      <c r="UTC37" s="116"/>
      <c r="UTD37" s="116"/>
      <c r="UTE37" s="116"/>
      <c r="UTF37" s="116"/>
      <c r="UTG37" s="116"/>
      <c r="UTH37" s="116"/>
      <c r="UTI37" s="116"/>
      <c r="UTJ37" s="116"/>
      <c r="UTK37" s="116"/>
      <c r="UTL37" s="116"/>
      <c r="UTM37" s="116"/>
      <c r="UTN37" s="116"/>
      <c r="UTO37" s="116"/>
      <c r="UTP37" s="116"/>
      <c r="UTQ37" s="116"/>
      <c r="UTR37" s="116"/>
      <c r="UTS37" s="116"/>
      <c r="UTT37" s="116"/>
      <c r="UTU37" s="116"/>
      <c r="UTV37" s="116"/>
      <c r="UTW37" s="116"/>
      <c r="UTX37" s="116"/>
      <c r="UTY37" s="116"/>
      <c r="UTZ37" s="116"/>
      <c r="UUA37" s="116"/>
      <c r="UUB37" s="116"/>
      <c r="UUC37" s="116"/>
      <c r="UUD37" s="116"/>
      <c r="UUE37" s="116"/>
      <c r="UUF37" s="116"/>
      <c r="UUG37" s="116"/>
      <c r="UUH37" s="116"/>
      <c r="UUI37" s="116"/>
      <c r="UUJ37" s="116"/>
      <c r="UUK37" s="116"/>
      <c r="UUL37" s="116"/>
      <c r="UUM37" s="116"/>
      <c r="UUN37" s="116"/>
      <c r="UUO37" s="116"/>
      <c r="UUP37" s="116"/>
      <c r="UUQ37" s="116"/>
      <c r="UUR37" s="116"/>
      <c r="UUS37" s="116"/>
      <c r="UUT37" s="116"/>
      <c r="UUU37" s="116"/>
      <c r="UUV37" s="116"/>
      <c r="UUW37" s="116"/>
      <c r="UUX37" s="116"/>
      <c r="UUY37" s="116"/>
      <c r="UUZ37" s="116"/>
      <c r="UVA37" s="116"/>
      <c r="UVB37" s="116"/>
      <c r="UVC37" s="116"/>
      <c r="UVD37" s="116"/>
      <c r="UVE37" s="116"/>
      <c r="UVF37" s="116"/>
      <c r="UVG37" s="116"/>
      <c r="UVH37" s="116"/>
      <c r="UVI37" s="116"/>
      <c r="UVJ37" s="116"/>
      <c r="UVK37" s="116"/>
      <c r="UVL37" s="116"/>
      <c r="UVM37" s="116"/>
      <c r="UVN37" s="116"/>
      <c r="UVO37" s="116"/>
      <c r="UVP37" s="116"/>
      <c r="UVQ37" s="116"/>
      <c r="UVR37" s="116"/>
      <c r="UVS37" s="116"/>
      <c r="UVT37" s="116"/>
      <c r="UVU37" s="116"/>
      <c r="UVV37" s="116"/>
      <c r="UVW37" s="116"/>
      <c r="UVX37" s="116"/>
      <c r="UVY37" s="116"/>
      <c r="UVZ37" s="116"/>
      <c r="UWA37" s="116"/>
      <c r="UWB37" s="116"/>
      <c r="UWC37" s="116"/>
      <c r="UWD37" s="116"/>
      <c r="UWE37" s="116"/>
      <c r="UWF37" s="116"/>
      <c r="UWG37" s="116"/>
      <c r="UWH37" s="116"/>
      <c r="UWI37" s="116"/>
      <c r="UWJ37" s="116"/>
      <c r="UWK37" s="116"/>
      <c r="UWL37" s="116"/>
      <c r="UWM37" s="116"/>
      <c r="UWN37" s="116"/>
      <c r="UWO37" s="116"/>
      <c r="UWP37" s="116"/>
      <c r="UWQ37" s="116"/>
      <c r="UWR37" s="116"/>
      <c r="UWS37" s="116"/>
      <c r="UWT37" s="116"/>
      <c r="UWU37" s="116"/>
      <c r="UWV37" s="116"/>
      <c r="UWW37" s="116"/>
      <c r="UWX37" s="116"/>
      <c r="UWY37" s="116"/>
      <c r="UWZ37" s="116"/>
      <c r="UXA37" s="116"/>
      <c r="UXB37" s="116"/>
      <c r="UXC37" s="116"/>
      <c r="UXD37" s="116"/>
      <c r="UXE37" s="116"/>
      <c r="UXF37" s="116"/>
      <c r="UXG37" s="116"/>
      <c r="UXH37" s="116"/>
      <c r="UXI37" s="116"/>
      <c r="UXJ37" s="116"/>
      <c r="UXK37" s="116"/>
      <c r="UXL37" s="116"/>
      <c r="UXM37" s="116"/>
      <c r="UXN37" s="116"/>
      <c r="UXO37" s="116"/>
      <c r="UXP37" s="116"/>
      <c r="UXQ37" s="116"/>
      <c r="UXR37" s="116"/>
      <c r="UXS37" s="116"/>
      <c r="UXT37" s="116"/>
      <c r="UXU37" s="116"/>
      <c r="UXV37" s="116"/>
      <c r="UXW37" s="116"/>
      <c r="UXX37" s="116"/>
      <c r="UXY37" s="116"/>
      <c r="UXZ37" s="116"/>
      <c r="UYA37" s="116"/>
      <c r="UYB37" s="116"/>
      <c r="UYC37" s="116"/>
      <c r="UYD37" s="116"/>
      <c r="UYE37" s="116"/>
      <c r="UYF37" s="116"/>
      <c r="UYG37" s="116"/>
      <c r="UYH37" s="116"/>
      <c r="UYI37" s="116"/>
      <c r="UYJ37" s="116"/>
      <c r="UYK37" s="116"/>
      <c r="UYL37" s="116"/>
      <c r="UYM37" s="116"/>
      <c r="UYN37" s="116"/>
      <c r="UYO37" s="116"/>
      <c r="UYP37" s="116"/>
      <c r="UYQ37" s="116"/>
      <c r="UYR37" s="116"/>
      <c r="UYS37" s="116"/>
      <c r="UYT37" s="116"/>
      <c r="UYU37" s="116"/>
      <c r="UYV37" s="116"/>
      <c r="UYW37" s="116"/>
      <c r="UYX37" s="116"/>
      <c r="UYY37" s="116"/>
      <c r="UYZ37" s="116"/>
      <c r="UZA37" s="116"/>
      <c r="UZB37" s="116"/>
      <c r="UZC37" s="116"/>
      <c r="UZD37" s="116"/>
      <c r="UZE37" s="116"/>
      <c r="UZF37" s="116"/>
      <c r="UZG37" s="116"/>
      <c r="UZH37" s="116"/>
      <c r="UZI37" s="116"/>
      <c r="UZJ37" s="116"/>
      <c r="UZK37" s="116"/>
      <c r="UZL37" s="116"/>
      <c r="UZM37" s="116"/>
      <c r="UZN37" s="116"/>
      <c r="UZO37" s="116"/>
      <c r="UZP37" s="116"/>
      <c r="UZQ37" s="116"/>
      <c r="UZR37" s="116"/>
      <c r="UZS37" s="116"/>
      <c r="UZT37" s="116"/>
      <c r="UZU37" s="116"/>
      <c r="UZV37" s="116"/>
      <c r="UZW37" s="116"/>
      <c r="UZX37" s="116"/>
      <c r="UZY37" s="116"/>
      <c r="UZZ37" s="116"/>
      <c r="VAA37" s="116"/>
      <c r="VAB37" s="116"/>
      <c r="VAC37" s="116"/>
      <c r="VAD37" s="116"/>
      <c r="VAE37" s="116"/>
      <c r="VAF37" s="116"/>
      <c r="VAG37" s="116"/>
      <c r="VAH37" s="116"/>
      <c r="VAI37" s="116"/>
      <c r="VAJ37" s="116"/>
      <c r="VAK37" s="116"/>
      <c r="VAL37" s="116"/>
      <c r="VAM37" s="116"/>
      <c r="VAN37" s="116"/>
      <c r="VAO37" s="116"/>
      <c r="VAP37" s="116"/>
      <c r="VAQ37" s="116"/>
      <c r="VAR37" s="116"/>
      <c r="VAS37" s="116"/>
      <c r="VAT37" s="116"/>
      <c r="VAU37" s="116"/>
      <c r="VAV37" s="116"/>
      <c r="VAW37" s="116"/>
      <c r="VAX37" s="116"/>
      <c r="VAY37" s="116"/>
      <c r="VAZ37" s="116"/>
      <c r="VBA37" s="116"/>
      <c r="VBB37" s="116"/>
      <c r="VBC37" s="116"/>
      <c r="VBD37" s="116"/>
      <c r="VBE37" s="116"/>
      <c r="VBF37" s="116"/>
      <c r="VBG37" s="116"/>
      <c r="VBH37" s="116"/>
      <c r="VBI37" s="116"/>
      <c r="VBJ37" s="116"/>
      <c r="VBK37" s="116"/>
      <c r="VBL37" s="116"/>
      <c r="VBM37" s="116"/>
      <c r="VBN37" s="116"/>
      <c r="VBO37" s="116"/>
      <c r="VBP37" s="116"/>
      <c r="VBQ37" s="116"/>
      <c r="VBR37" s="116"/>
      <c r="VBS37" s="116"/>
      <c r="VBT37" s="116"/>
      <c r="VBU37" s="116"/>
      <c r="VBV37" s="116"/>
      <c r="VBW37" s="116"/>
      <c r="VBX37" s="116"/>
      <c r="VBY37" s="116"/>
      <c r="VBZ37" s="116"/>
      <c r="VCA37" s="116"/>
      <c r="VCB37" s="116"/>
      <c r="VCC37" s="116"/>
      <c r="VCD37" s="116"/>
      <c r="VCE37" s="116"/>
      <c r="VCF37" s="116"/>
      <c r="VCG37" s="116"/>
      <c r="VCH37" s="116"/>
      <c r="VCI37" s="116"/>
      <c r="VCJ37" s="116"/>
      <c r="VCK37" s="116"/>
      <c r="VCL37" s="116"/>
      <c r="VCM37" s="116"/>
      <c r="VCN37" s="116"/>
      <c r="VCO37" s="116"/>
      <c r="VCP37" s="116"/>
      <c r="VCQ37" s="116"/>
      <c r="VCR37" s="116"/>
      <c r="VCS37" s="116"/>
      <c r="VCT37" s="116"/>
      <c r="VCU37" s="116"/>
      <c r="VCV37" s="116"/>
      <c r="VCW37" s="116"/>
      <c r="VCX37" s="116"/>
      <c r="VCY37" s="116"/>
      <c r="VCZ37" s="116"/>
      <c r="VDA37" s="116"/>
      <c r="VDB37" s="116"/>
      <c r="VDC37" s="116"/>
      <c r="VDD37" s="116"/>
      <c r="VDE37" s="116"/>
      <c r="VDF37" s="116"/>
      <c r="VDG37" s="116"/>
      <c r="VDH37" s="116"/>
      <c r="VDI37" s="116"/>
      <c r="VDJ37" s="116"/>
      <c r="VDK37" s="116"/>
      <c r="VDL37" s="116"/>
      <c r="VDM37" s="116"/>
      <c r="VDN37" s="116"/>
      <c r="VDO37" s="116"/>
      <c r="VDP37" s="116"/>
      <c r="VDQ37" s="116"/>
      <c r="VDR37" s="116"/>
      <c r="VDS37" s="116"/>
      <c r="VDT37" s="116"/>
      <c r="VDU37" s="116"/>
      <c r="VDV37" s="116"/>
      <c r="VDW37" s="116"/>
      <c r="VDX37" s="116"/>
      <c r="VDY37" s="116"/>
      <c r="VDZ37" s="116"/>
      <c r="VEA37" s="116"/>
      <c r="VEB37" s="116"/>
      <c r="VEC37" s="116"/>
      <c r="VED37" s="116"/>
      <c r="VEE37" s="116"/>
      <c r="VEF37" s="116"/>
      <c r="VEG37" s="116"/>
      <c r="VEH37" s="116"/>
      <c r="VEI37" s="116"/>
      <c r="VEJ37" s="116"/>
      <c r="VEK37" s="116"/>
      <c r="VEL37" s="116"/>
      <c r="VEM37" s="116"/>
      <c r="VEN37" s="116"/>
      <c r="VEO37" s="116"/>
      <c r="VEP37" s="116"/>
      <c r="VEQ37" s="116"/>
      <c r="VER37" s="116"/>
      <c r="VES37" s="116"/>
      <c r="VET37" s="116"/>
      <c r="VEU37" s="116"/>
      <c r="VEV37" s="116"/>
      <c r="VEW37" s="116"/>
      <c r="VEX37" s="116"/>
      <c r="VEY37" s="116"/>
      <c r="VEZ37" s="116"/>
      <c r="VFA37" s="116"/>
      <c r="VFB37" s="116"/>
      <c r="VFC37" s="116"/>
      <c r="VFD37" s="116"/>
      <c r="VFE37" s="116"/>
      <c r="VFF37" s="116"/>
      <c r="VFG37" s="116"/>
      <c r="VFH37" s="116"/>
      <c r="VFI37" s="116"/>
      <c r="VFJ37" s="116"/>
      <c r="VFK37" s="116"/>
      <c r="VFL37" s="116"/>
      <c r="VFM37" s="116"/>
      <c r="VFN37" s="116"/>
      <c r="VFO37" s="116"/>
      <c r="VFP37" s="116"/>
      <c r="VFQ37" s="116"/>
      <c r="VFR37" s="116"/>
      <c r="VFS37" s="116"/>
      <c r="VFT37" s="116"/>
      <c r="VFU37" s="116"/>
      <c r="VFV37" s="116"/>
      <c r="VFW37" s="116"/>
      <c r="VFX37" s="116"/>
      <c r="VFY37" s="116"/>
      <c r="VFZ37" s="116"/>
      <c r="VGA37" s="116"/>
      <c r="VGB37" s="116"/>
      <c r="VGC37" s="116"/>
      <c r="VGD37" s="116"/>
      <c r="VGE37" s="116"/>
      <c r="VGF37" s="116"/>
      <c r="VGG37" s="116"/>
      <c r="VGH37" s="116"/>
      <c r="VGI37" s="116"/>
      <c r="VGJ37" s="116"/>
      <c r="VGK37" s="116"/>
      <c r="VGL37" s="116"/>
      <c r="VGM37" s="116"/>
      <c r="VGN37" s="116"/>
      <c r="VGO37" s="116"/>
      <c r="VGP37" s="116"/>
      <c r="VGQ37" s="116"/>
      <c r="VGR37" s="116"/>
      <c r="VGS37" s="116"/>
      <c r="VGT37" s="116"/>
      <c r="VGU37" s="116"/>
      <c r="VGV37" s="116"/>
      <c r="VGW37" s="116"/>
      <c r="VGX37" s="116"/>
      <c r="VGY37" s="116"/>
      <c r="VGZ37" s="116"/>
      <c r="VHA37" s="116"/>
      <c r="VHB37" s="116"/>
      <c r="VHC37" s="116"/>
      <c r="VHD37" s="116"/>
      <c r="VHE37" s="116"/>
      <c r="VHF37" s="116"/>
      <c r="VHG37" s="116"/>
      <c r="VHH37" s="116"/>
      <c r="VHI37" s="116"/>
      <c r="VHJ37" s="116"/>
      <c r="VHK37" s="116"/>
      <c r="VHL37" s="116"/>
      <c r="VHM37" s="116"/>
      <c r="VHN37" s="116"/>
      <c r="VHO37" s="116"/>
      <c r="VHP37" s="116"/>
      <c r="VHQ37" s="116"/>
      <c r="VHR37" s="116"/>
      <c r="VHS37" s="116"/>
      <c r="VHT37" s="116"/>
      <c r="VHU37" s="116"/>
      <c r="VHV37" s="116"/>
      <c r="VHW37" s="116"/>
      <c r="VHX37" s="116"/>
      <c r="VHY37" s="116"/>
      <c r="VHZ37" s="116"/>
      <c r="VIA37" s="116"/>
      <c r="VIB37" s="116"/>
      <c r="VIC37" s="116"/>
      <c r="VID37" s="116"/>
      <c r="VIE37" s="116"/>
      <c r="VIF37" s="116"/>
      <c r="VIG37" s="116"/>
      <c r="VIH37" s="116"/>
      <c r="VII37" s="116"/>
      <c r="VIJ37" s="116"/>
      <c r="VIK37" s="116"/>
      <c r="VIL37" s="116"/>
      <c r="VIM37" s="116"/>
      <c r="VIN37" s="116"/>
      <c r="VIO37" s="116"/>
      <c r="VIP37" s="116"/>
      <c r="VIQ37" s="116"/>
      <c r="VIR37" s="116"/>
      <c r="VIS37" s="116"/>
      <c r="VIT37" s="116"/>
      <c r="VIU37" s="116"/>
      <c r="VIV37" s="116"/>
      <c r="VIW37" s="116"/>
      <c r="VIX37" s="116"/>
      <c r="VIY37" s="116"/>
      <c r="VIZ37" s="116"/>
      <c r="VJA37" s="116"/>
      <c r="VJB37" s="116"/>
      <c r="VJC37" s="116"/>
      <c r="VJD37" s="116"/>
      <c r="VJE37" s="116"/>
      <c r="VJF37" s="116"/>
      <c r="VJG37" s="116"/>
      <c r="VJH37" s="116"/>
      <c r="VJI37" s="116"/>
      <c r="VJJ37" s="116"/>
      <c r="VJK37" s="116"/>
      <c r="VJL37" s="116"/>
      <c r="VJM37" s="116"/>
      <c r="VJN37" s="116"/>
      <c r="VJO37" s="116"/>
      <c r="VJP37" s="116"/>
      <c r="VJQ37" s="116"/>
      <c r="VJR37" s="116"/>
      <c r="VJS37" s="116"/>
      <c r="VJT37" s="116"/>
      <c r="VJU37" s="116"/>
      <c r="VJV37" s="116"/>
      <c r="VJW37" s="116"/>
      <c r="VJX37" s="116"/>
      <c r="VJY37" s="116"/>
      <c r="VJZ37" s="116"/>
      <c r="VKA37" s="116"/>
      <c r="VKB37" s="116"/>
      <c r="VKC37" s="116"/>
      <c r="VKD37" s="116"/>
      <c r="VKE37" s="116"/>
      <c r="VKF37" s="116"/>
      <c r="VKG37" s="116"/>
      <c r="VKH37" s="116"/>
      <c r="VKI37" s="116"/>
      <c r="VKJ37" s="116"/>
      <c r="VKK37" s="116"/>
      <c r="VKL37" s="116"/>
      <c r="VKM37" s="116"/>
      <c r="VKN37" s="116"/>
      <c r="VKO37" s="116"/>
      <c r="VKP37" s="116"/>
      <c r="VKQ37" s="116"/>
      <c r="VKR37" s="116"/>
      <c r="VKS37" s="116"/>
      <c r="VKT37" s="116"/>
      <c r="VKU37" s="116"/>
      <c r="VKV37" s="116"/>
      <c r="VKW37" s="116"/>
      <c r="VKX37" s="116"/>
      <c r="VKY37" s="116"/>
      <c r="VKZ37" s="116"/>
      <c r="VLA37" s="116"/>
      <c r="VLB37" s="116"/>
      <c r="VLC37" s="116"/>
      <c r="VLD37" s="116"/>
      <c r="VLE37" s="116"/>
      <c r="VLF37" s="116"/>
      <c r="VLG37" s="116"/>
      <c r="VLH37" s="116"/>
      <c r="VLI37" s="116"/>
      <c r="VLJ37" s="116"/>
      <c r="VLK37" s="116"/>
      <c r="VLL37" s="116"/>
      <c r="VLM37" s="116"/>
      <c r="VLN37" s="116"/>
      <c r="VLO37" s="116"/>
      <c r="VLP37" s="116"/>
      <c r="VLQ37" s="116"/>
      <c r="VLR37" s="116"/>
      <c r="VLS37" s="116"/>
      <c r="VLT37" s="116"/>
      <c r="VLU37" s="116"/>
      <c r="VLV37" s="116"/>
      <c r="VLW37" s="116"/>
      <c r="VLX37" s="116"/>
      <c r="VLY37" s="116"/>
      <c r="VLZ37" s="116"/>
      <c r="VMA37" s="116"/>
      <c r="VMB37" s="116"/>
      <c r="VMC37" s="116"/>
      <c r="VMD37" s="116"/>
      <c r="VME37" s="116"/>
      <c r="VMF37" s="116"/>
      <c r="VMG37" s="116"/>
      <c r="VMH37" s="116"/>
      <c r="VMI37" s="116"/>
      <c r="VMJ37" s="116"/>
      <c r="VMK37" s="116"/>
      <c r="VML37" s="116"/>
      <c r="VMM37" s="116"/>
      <c r="VMN37" s="116"/>
      <c r="VMO37" s="116"/>
      <c r="VMP37" s="116"/>
      <c r="VMQ37" s="116"/>
      <c r="VMR37" s="116"/>
      <c r="VMS37" s="116"/>
      <c r="VMT37" s="116"/>
      <c r="VMU37" s="116"/>
      <c r="VMV37" s="116"/>
      <c r="VMW37" s="116"/>
      <c r="VMX37" s="116"/>
      <c r="VMY37" s="116"/>
      <c r="VMZ37" s="116"/>
      <c r="VNA37" s="116"/>
      <c r="VNB37" s="116"/>
      <c r="VNC37" s="116"/>
      <c r="VND37" s="116"/>
      <c r="VNE37" s="116"/>
      <c r="VNF37" s="116"/>
      <c r="VNG37" s="116"/>
      <c r="VNH37" s="116"/>
      <c r="VNI37" s="116"/>
      <c r="VNJ37" s="116"/>
      <c r="VNK37" s="116"/>
      <c r="VNL37" s="116"/>
      <c r="VNM37" s="116"/>
      <c r="VNN37" s="116"/>
      <c r="VNO37" s="116"/>
      <c r="VNP37" s="116"/>
      <c r="VNQ37" s="116"/>
      <c r="VNR37" s="116"/>
      <c r="VNS37" s="116"/>
      <c r="VNT37" s="116"/>
      <c r="VNU37" s="116"/>
      <c r="VNV37" s="116"/>
      <c r="VNW37" s="116"/>
      <c r="VNX37" s="116"/>
      <c r="VNY37" s="116"/>
      <c r="VNZ37" s="116"/>
      <c r="VOA37" s="116"/>
      <c r="VOB37" s="116"/>
      <c r="VOC37" s="116"/>
      <c r="VOD37" s="116"/>
      <c r="VOE37" s="116"/>
      <c r="VOF37" s="116"/>
      <c r="VOG37" s="116"/>
      <c r="VOH37" s="116"/>
      <c r="VOI37" s="116"/>
      <c r="VOJ37" s="116"/>
      <c r="VOK37" s="116"/>
      <c r="VOL37" s="116"/>
      <c r="VOM37" s="116"/>
      <c r="VON37" s="116"/>
      <c r="VOO37" s="116"/>
      <c r="VOP37" s="116"/>
      <c r="VOQ37" s="116"/>
      <c r="VOR37" s="116"/>
      <c r="VOS37" s="116"/>
      <c r="VOT37" s="116"/>
      <c r="VOU37" s="116"/>
      <c r="VOV37" s="116"/>
      <c r="VOW37" s="116"/>
      <c r="VOX37" s="116"/>
      <c r="VOY37" s="116"/>
      <c r="VOZ37" s="116"/>
      <c r="VPA37" s="116"/>
      <c r="VPB37" s="116"/>
      <c r="VPC37" s="116"/>
      <c r="VPD37" s="116"/>
      <c r="VPE37" s="116"/>
      <c r="VPF37" s="116"/>
      <c r="VPG37" s="116"/>
      <c r="VPH37" s="116"/>
      <c r="VPI37" s="116"/>
      <c r="VPJ37" s="116"/>
      <c r="VPK37" s="116"/>
      <c r="VPL37" s="116"/>
      <c r="VPM37" s="116"/>
      <c r="VPN37" s="116"/>
      <c r="VPO37" s="116"/>
      <c r="VPP37" s="116"/>
      <c r="VPQ37" s="116"/>
      <c r="VPR37" s="116"/>
      <c r="VPS37" s="116"/>
      <c r="VPT37" s="116"/>
      <c r="VPU37" s="116"/>
      <c r="VPV37" s="116"/>
      <c r="VPW37" s="116"/>
      <c r="VPX37" s="116"/>
      <c r="VPY37" s="116"/>
      <c r="VPZ37" s="116"/>
      <c r="VQA37" s="116"/>
      <c r="VQB37" s="116"/>
      <c r="VQC37" s="116"/>
      <c r="VQD37" s="116"/>
      <c r="VQE37" s="116"/>
      <c r="VQF37" s="116"/>
      <c r="VQG37" s="116"/>
      <c r="VQH37" s="116"/>
      <c r="VQI37" s="116"/>
      <c r="VQJ37" s="116"/>
      <c r="VQK37" s="116"/>
      <c r="VQL37" s="116"/>
      <c r="VQM37" s="116"/>
      <c r="VQN37" s="116"/>
      <c r="VQO37" s="116"/>
      <c r="VQP37" s="116"/>
      <c r="VQQ37" s="116"/>
      <c r="VQR37" s="116"/>
      <c r="VQS37" s="116"/>
      <c r="VQT37" s="116"/>
      <c r="VQU37" s="116"/>
      <c r="VQV37" s="116"/>
      <c r="VQW37" s="116"/>
      <c r="VQX37" s="116"/>
      <c r="VQY37" s="116"/>
      <c r="VQZ37" s="116"/>
      <c r="VRA37" s="116"/>
      <c r="VRB37" s="116"/>
      <c r="VRC37" s="116"/>
      <c r="VRD37" s="116"/>
      <c r="VRE37" s="116"/>
      <c r="VRF37" s="116"/>
      <c r="VRG37" s="116"/>
      <c r="VRH37" s="116"/>
      <c r="VRI37" s="116"/>
      <c r="VRJ37" s="116"/>
      <c r="VRK37" s="116"/>
      <c r="VRL37" s="116"/>
      <c r="VRM37" s="116"/>
      <c r="VRN37" s="116"/>
      <c r="VRO37" s="116"/>
      <c r="VRP37" s="116"/>
      <c r="VRQ37" s="116"/>
      <c r="VRR37" s="116"/>
      <c r="VRS37" s="116"/>
      <c r="VRT37" s="116"/>
      <c r="VRU37" s="116"/>
      <c r="VRV37" s="116"/>
      <c r="VRW37" s="116"/>
      <c r="VRX37" s="116"/>
      <c r="VRY37" s="116"/>
      <c r="VRZ37" s="116"/>
      <c r="VSA37" s="116"/>
      <c r="VSB37" s="116"/>
      <c r="VSC37" s="116"/>
      <c r="VSD37" s="116"/>
      <c r="VSE37" s="116"/>
      <c r="VSF37" s="116"/>
      <c r="VSG37" s="116"/>
      <c r="VSH37" s="116"/>
      <c r="VSI37" s="116"/>
      <c r="VSJ37" s="116"/>
      <c r="VSK37" s="116"/>
      <c r="VSL37" s="116"/>
      <c r="VSM37" s="116"/>
      <c r="VSN37" s="116"/>
      <c r="VSO37" s="116"/>
      <c r="VSP37" s="116"/>
      <c r="VSQ37" s="116"/>
      <c r="VSR37" s="116"/>
      <c r="VSS37" s="116"/>
      <c r="VST37" s="116"/>
      <c r="VSU37" s="116"/>
      <c r="VSV37" s="116"/>
      <c r="VSW37" s="116"/>
      <c r="VSX37" s="116"/>
      <c r="VSY37" s="116"/>
      <c r="VSZ37" s="116"/>
      <c r="VTA37" s="116"/>
      <c r="VTB37" s="116"/>
      <c r="VTC37" s="116"/>
      <c r="VTD37" s="116"/>
      <c r="VTE37" s="116"/>
      <c r="VTF37" s="116"/>
      <c r="VTG37" s="116"/>
      <c r="VTH37" s="116"/>
      <c r="VTI37" s="116"/>
      <c r="VTJ37" s="116"/>
      <c r="VTK37" s="116"/>
      <c r="VTL37" s="116"/>
      <c r="VTM37" s="116"/>
      <c r="VTN37" s="116"/>
      <c r="VTO37" s="116"/>
      <c r="VTP37" s="116"/>
      <c r="VTQ37" s="116"/>
      <c r="VTR37" s="116"/>
      <c r="VTS37" s="116"/>
      <c r="VTT37" s="116"/>
      <c r="VTU37" s="116"/>
      <c r="VTV37" s="116"/>
      <c r="VTW37" s="116"/>
      <c r="VTX37" s="116"/>
      <c r="VTY37" s="116"/>
      <c r="VTZ37" s="116"/>
      <c r="VUA37" s="116"/>
      <c r="VUB37" s="116"/>
      <c r="VUC37" s="116"/>
      <c r="VUD37" s="116"/>
      <c r="VUE37" s="116"/>
      <c r="VUF37" s="116"/>
      <c r="VUG37" s="116"/>
      <c r="VUH37" s="116"/>
      <c r="VUI37" s="116"/>
      <c r="VUJ37" s="116"/>
      <c r="VUK37" s="116"/>
      <c r="VUL37" s="116"/>
      <c r="VUM37" s="116"/>
      <c r="VUN37" s="116"/>
      <c r="VUO37" s="116"/>
      <c r="VUP37" s="116"/>
      <c r="VUQ37" s="116"/>
      <c r="VUR37" s="116"/>
      <c r="VUS37" s="116"/>
      <c r="VUT37" s="116"/>
      <c r="VUU37" s="116"/>
      <c r="VUV37" s="116"/>
      <c r="VUW37" s="116"/>
      <c r="VUX37" s="116"/>
      <c r="VUY37" s="116"/>
      <c r="VUZ37" s="116"/>
      <c r="VVA37" s="116"/>
      <c r="VVB37" s="116"/>
      <c r="VVC37" s="116"/>
      <c r="VVD37" s="116"/>
      <c r="VVE37" s="116"/>
      <c r="VVF37" s="116"/>
      <c r="VVG37" s="116"/>
      <c r="VVH37" s="116"/>
      <c r="VVI37" s="116"/>
      <c r="VVJ37" s="116"/>
      <c r="VVK37" s="116"/>
      <c r="VVL37" s="116"/>
      <c r="VVM37" s="116"/>
      <c r="VVN37" s="116"/>
      <c r="VVO37" s="116"/>
      <c r="VVP37" s="116"/>
      <c r="VVQ37" s="116"/>
      <c r="VVR37" s="116"/>
      <c r="VVS37" s="116"/>
      <c r="VVT37" s="116"/>
      <c r="VVU37" s="116"/>
      <c r="VVV37" s="116"/>
      <c r="VVW37" s="116"/>
      <c r="VVX37" s="116"/>
      <c r="VVY37" s="116"/>
      <c r="VVZ37" s="116"/>
      <c r="VWA37" s="116"/>
      <c r="VWB37" s="116"/>
      <c r="VWC37" s="116"/>
      <c r="VWD37" s="116"/>
      <c r="VWE37" s="116"/>
      <c r="VWF37" s="116"/>
      <c r="VWG37" s="116"/>
      <c r="VWH37" s="116"/>
      <c r="VWI37" s="116"/>
      <c r="VWJ37" s="116"/>
      <c r="VWK37" s="116"/>
      <c r="VWL37" s="116"/>
      <c r="VWM37" s="116"/>
      <c r="VWN37" s="116"/>
      <c r="VWO37" s="116"/>
      <c r="VWP37" s="116"/>
      <c r="VWQ37" s="116"/>
      <c r="VWR37" s="116"/>
      <c r="VWS37" s="116"/>
      <c r="VWT37" s="116"/>
      <c r="VWU37" s="116"/>
      <c r="VWV37" s="116"/>
      <c r="VWW37" s="116"/>
      <c r="VWX37" s="116"/>
      <c r="VWY37" s="116"/>
      <c r="VWZ37" s="116"/>
      <c r="VXA37" s="116"/>
      <c r="VXB37" s="116"/>
      <c r="VXC37" s="116"/>
      <c r="VXD37" s="116"/>
      <c r="VXE37" s="116"/>
      <c r="VXF37" s="116"/>
      <c r="VXG37" s="116"/>
      <c r="VXH37" s="116"/>
      <c r="VXI37" s="116"/>
      <c r="VXJ37" s="116"/>
      <c r="VXK37" s="116"/>
      <c r="VXL37" s="116"/>
      <c r="VXM37" s="116"/>
      <c r="VXN37" s="116"/>
      <c r="VXO37" s="116"/>
      <c r="VXP37" s="116"/>
      <c r="VXQ37" s="116"/>
      <c r="VXR37" s="116"/>
      <c r="VXS37" s="116"/>
      <c r="VXT37" s="116"/>
      <c r="VXU37" s="116"/>
      <c r="VXV37" s="116"/>
      <c r="VXW37" s="116"/>
      <c r="VXX37" s="116"/>
      <c r="VXY37" s="116"/>
      <c r="VXZ37" s="116"/>
      <c r="VYA37" s="116"/>
      <c r="VYB37" s="116"/>
      <c r="VYC37" s="116"/>
      <c r="VYD37" s="116"/>
      <c r="VYE37" s="116"/>
      <c r="VYF37" s="116"/>
      <c r="VYG37" s="116"/>
      <c r="VYH37" s="116"/>
      <c r="VYI37" s="116"/>
      <c r="VYJ37" s="116"/>
      <c r="VYK37" s="116"/>
      <c r="VYL37" s="116"/>
      <c r="VYM37" s="116"/>
      <c r="VYN37" s="116"/>
      <c r="VYO37" s="116"/>
      <c r="VYP37" s="116"/>
      <c r="VYQ37" s="116"/>
      <c r="VYR37" s="116"/>
      <c r="VYS37" s="116"/>
      <c r="VYT37" s="116"/>
      <c r="VYU37" s="116"/>
      <c r="VYV37" s="116"/>
      <c r="VYW37" s="116"/>
      <c r="VYX37" s="116"/>
      <c r="VYY37" s="116"/>
      <c r="VYZ37" s="116"/>
      <c r="VZA37" s="116"/>
      <c r="VZB37" s="116"/>
      <c r="VZC37" s="116"/>
      <c r="VZD37" s="116"/>
      <c r="VZE37" s="116"/>
      <c r="VZF37" s="116"/>
      <c r="VZG37" s="116"/>
      <c r="VZH37" s="116"/>
      <c r="VZI37" s="116"/>
      <c r="VZJ37" s="116"/>
      <c r="VZK37" s="116"/>
      <c r="VZL37" s="116"/>
      <c r="VZM37" s="116"/>
      <c r="VZN37" s="116"/>
      <c r="VZO37" s="116"/>
      <c r="VZP37" s="116"/>
      <c r="VZQ37" s="116"/>
      <c r="VZR37" s="116"/>
      <c r="VZS37" s="116"/>
      <c r="VZT37" s="116"/>
      <c r="VZU37" s="116"/>
      <c r="VZV37" s="116"/>
      <c r="VZW37" s="116"/>
      <c r="VZX37" s="116"/>
      <c r="VZY37" s="116"/>
      <c r="VZZ37" s="116"/>
      <c r="WAA37" s="116"/>
      <c r="WAB37" s="116"/>
      <c r="WAC37" s="116"/>
      <c r="WAD37" s="116"/>
      <c r="WAE37" s="116"/>
      <c r="WAF37" s="116"/>
      <c r="WAG37" s="116"/>
      <c r="WAH37" s="116"/>
      <c r="WAI37" s="116"/>
      <c r="WAJ37" s="116"/>
      <c r="WAK37" s="116"/>
      <c r="WAL37" s="116"/>
      <c r="WAM37" s="116"/>
      <c r="WAN37" s="116"/>
      <c r="WAO37" s="116"/>
      <c r="WAP37" s="116"/>
      <c r="WAQ37" s="116"/>
      <c r="WAR37" s="116"/>
      <c r="WAS37" s="116"/>
      <c r="WAT37" s="116"/>
      <c r="WAU37" s="116"/>
      <c r="WAV37" s="116"/>
      <c r="WAW37" s="116"/>
      <c r="WAX37" s="116"/>
      <c r="WAY37" s="116"/>
      <c r="WAZ37" s="116"/>
      <c r="WBA37" s="116"/>
      <c r="WBB37" s="116"/>
      <c r="WBC37" s="116"/>
      <c r="WBD37" s="116"/>
      <c r="WBE37" s="116"/>
      <c r="WBF37" s="116"/>
      <c r="WBG37" s="116"/>
      <c r="WBH37" s="116"/>
      <c r="WBI37" s="116"/>
      <c r="WBJ37" s="116"/>
      <c r="WBK37" s="116"/>
      <c r="WBL37" s="116"/>
      <c r="WBM37" s="116"/>
      <c r="WBN37" s="116"/>
      <c r="WBO37" s="116"/>
      <c r="WBP37" s="116"/>
      <c r="WBQ37" s="116"/>
      <c r="WBR37" s="116"/>
      <c r="WBS37" s="116"/>
      <c r="WBT37" s="116"/>
      <c r="WBU37" s="116"/>
      <c r="WBV37" s="116"/>
      <c r="WBW37" s="116"/>
      <c r="WBX37" s="116"/>
      <c r="WBY37" s="116"/>
      <c r="WBZ37" s="116"/>
      <c r="WCA37" s="116"/>
      <c r="WCB37" s="116"/>
      <c r="WCC37" s="116"/>
      <c r="WCD37" s="116"/>
      <c r="WCE37" s="116"/>
      <c r="WCF37" s="116"/>
      <c r="WCG37" s="116"/>
      <c r="WCH37" s="116"/>
      <c r="WCI37" s="116"/>
      <c r="WCJ37" s="116"/>
      <c r="WCK37" s="116"/>
      <c r="WCL37" s="116"/>
      <c r="WCM37" s="116"/>
      <c r="WCN37" s="116"/>
      <c r="WCO37" s="116"/>
      <c r="WCP37" s="116"/>
      <c r="WCQ37" s="116"/>
      <c r="WCR37" s="116"/>
      <c r="WCS37" s="116"/>
      <c r="WCT37" s="116"/>
      <c r="WCU37" s="116"/>
      <c r="WCV37" s="116"/>
      <c r="WCW37" s="116"/>
      <c r="WCX37" s="116"/>
      <c r="WCY37" s="116"/>
      <c r="WCZ37" s="116"/>
      <c r="WDA37" s="116"/>
      <c r="WDB37" s="116"/>
      <c r="WDC37" s="116"/>
      <c r="WDD37" s="116"/>
      <c r="WDE37" s="116"/>
      <c r="WDF37" s="116"/>
      <c r="WDG37" s="116"/>
      <c r="WDH37" s="116"/>
      <c r="WDI37" s="116"/>
      <c r="WDJ37" s="116"/>
      <c r="WDK37" s="116"/>
      <c r="WDL37" s="116"/>
      <c r="WDM37" s="116"/>
      <c r="WDN37" s="116"/>
      <c r="WDO37" s="116"/>
      <c r="WDP37" s="116"/>
      <c r="WDQ37" s="116"/>
      <c r="WDR37" s="116"/>
      <c r="WDS37" s="116"/>
      <c r="WDT37" s="116"/>
      <c r="WDU37" s="116"/>
      <c r="WDV37" s="116"/>
      <c r="WDW37" s="116"/>
      <c r="WDX37" s="116"/>
      <c r="WDY37" s="116"/>
      <c r="WDZ37" s="116"/>
      <c r="WEA37" s="116"/>
      <c r="WEB37" s="116"/>
      <c r="WEC37" s="116"/>
      <c r="WED37" s="116"/>
      <c r="WEE37" s="116"/>
      <c r="WEF37" s="116"/>
      <c r="WEG37" s="116"/>
      <c r="WEH37" s="116"/>
      <c r="WEI37" s="116"/>
      <c r="WEJ37" s="116"/>
      <c r="WEK37" s="116"/>
      <c r="WEL37" s="116"/>
      <c r="WEM37" s="116"/>
      <c r="WEN37" s="116"/>
      <c r="WEO37" s="116"/>
      <c r="WEP37" s="116"/>
      <c r="WEQ37" s="116"/>
      <c r="WER37" s="116"/>
      <c r="WES37" s="116"/>
      <c r="WET37" s="116"/>
      <c r="WEU37" s="116"/>
      <c r="WEV37" s="116"/>
      <c r="WEW37" s="116"/>
      <c r="WEX37" s="116"/>
      <c r="WEY37" s="116"/>
      <c r="WEZ37" s="116"/>
      <c r="WFA37" s="116"/>
      <c r="WFB37" s="116"/>
      <c r="WFC37" s="116"/>
      <c r="WFD37" s="116"/>
      <c r="WFE37" s="116"/>
      <c r="WFF37" s="116"/>
      <c r="WFG37" s="116"/>
      <c r="WFH37" s="116"/>
      <c r="WFI37" s="116"/>
      <c r="WFJ37" s="116"/>
      <c r="WFK37" s="116"/>
      <c r="WFL37" s="116"/>
      <c r="WFM37" s="116"/>
      <c r="WFN37" s="116"/>
      <c r="WFO37" s="116"/>
      <c r="WFP37" s="116"/>
      <c r="WFQ37" s="116"/>
      <c r="WFR37" s="116"/>
      <c r="WFS37" s="116"/>
      <c r="WFT37" s="116"/>
      <c r="WFU37" s="116"/>
      <c r="WFV37" s="116"/>
      <c r="WFW37" s="116"/>
      <c r="WFX37" s="116"/>
      <c r="WFY37" s="116"/>
      <c r="WFZ37" s="116"/>
      <c r="WGA37" s="116"/>
      <c r="WGB37" s="116"/>
      <c r="WGC37" s="116"/>
      <c r="WGD37" s="116"/>
      <c r="WGE37" s="116"/>
      <c r="WGF37" s="116"/>
      <c r="WGG37" s="116"/>
      <c r="WGH37" s="116"/>
      <c r="WGI37" s="116"/>
      <c r="WGJ37" s="116"/>
      <c r="WGK37" s="116"/>
      <c r="WGL37" s="116"/>
      <c r="WGM37" s="116"/>
      <c r="WGN37" s="116"/>
      <c r="WGO37" s="116"/>
      <c r="WGP37" s="116"/>
      <c r="WGQ37" s="116"/>
      <c r="WGR37" s="116"/>
      <c r="WGS37" s="116"/>
      <c r="WGT37" s="116"/>
      <c r="WGU37" s="116"/>
      <c r="WGV37" s="116"/>
      <c r="WGW37" s="116"/>
      <c r="WGX37" s="116"/>
      <c r="WGY37" s="116"/>
      <c r="WGZ37" s="116"/>
      <c r="WHA37" s="116"/>
      <c r="WHB37" s="116"/>
      <c r="WHC37" s="116"/>
      <c r="WHD37" s="116"/>
      <c r="WHE37" s="116"/>
      <c r="WHF37" s="116"/>
      <c r="WHG37" s="116"/>
      <c r="WHH37" s="116"/>
      <c r="WHI37" s="116"/>
      <c r="WHJ37" s="116"/>
      <c r="WHK37" s="116"/>
      <c r="WHL37" s="116"/>
      <c r="WHM37" s="116"/>
      <c r="WHN37" s="116"/>
      <c r="WHO37" s="116"/>
      <c r="WHP37" s="116"/>
      <c r="WHQ37" s="116"/>
      <c r="WHR37" s="116"/>
      <c r="WHS37" s="116"/>
      <c r="WHT37" s="116"/>
      <c r="WHU37" s="116"/>
      <c r="WHV37" s="116"/>
      <c r="WHW37" s="116"/>
      <c r="WHX37" s="116"/>
      <c r="WHY37" s="116"/>
      <c r="WHZ37" s="116"/>
      <c r="WIA37" s="116"/>
      <c r="WIB37" s="116"/>
      <c r="WIC37" s="116"/>
      <c r="WID37" s="116"/>
      <c r="WIE37" s="116"/>
      <c r="WIF37" s="116"/>
      <c r="WIG37" s="116"/>
      <c r="WIH37" s="116"/>
      <c r="WII37" s="116"/>
      <c r="WIJ37" s="116"/>
      <c r="WIK37" s="116"/>
      <c r="WIL37" s="116"/>
      <c r="WIM37" s="116"/>
      <c r="WIN37" s="116"/>
      <c r="WIO37" s="116"/>
      <c r="WIP37" s="116"/>
      <c r="WIQ37" s="116"/>
      <c r="WIR37" s="116"/>
      <c r="WIS37" s="116"/>
      <c r="WIT37" s="116"/>
      <c r="WIU37" s="116"/>
      <c r="WIV37" s="116"/>
      <c r="WIW37" s="116"/>
      <c r="WIX37" s="116"/>
      <c r="WIY37" s="116"/>
      <c r="WIZ37" s="116"/>
      <c r="WJA37" s="116"/>
      <c r="WJB37" s="116"/>
      <c r="WJC37" s="116"/>
      <c r="WJD37" s="116"/>
      <c r="WJE37" s="116"/>
      <c r="WJF37" s="116"/>
      <c r="WJG37" s="116"/>
      <c r="WJH37" s="116"/>
      <c r="WJI37" s="116"/>
      <c r="WJJ37" s="116"/>
      <c r="WJK37" s="116"/>
      <c r="WJL37" s="116"/>
      <c r="WJM37" s="116"/>
      <c r="WJN37" s="116"/>
      <c r="WJO37" s="116"/>
      <c r="WJP37" s="116"/>
      <c r="WJQ37" s="116"/>
      <c r="WJR37" s="116"/>
      <c r="WJS37" s="116"/>
      <c r="WJT37" s="116"/>
      <c r="WJU37" s="116"/>
      <c r="WJV37" s="116"/>
      <c r="WJW37" s="116"/>
      <c r="WJX37" s="116"/>
      <c r="WJY37" s="116"/>
      <c r="WJZ37" s="116"/>
      <c r="WKA37" s="116"/>
      <c r="WKB37" s="116"/>
      <c r="WKC37" s="116"/>
      <c r="WKD37" s="116"/>
      <c r="WKE37" s="116"/>
      <c r="WKF37" s="116"/>
      <c r="WKG37" s="116"/>
      <c r="WKH37" s="116"/>
      <c r="WKI37" s="116"/>
      <c r="WKJ37" s="116"/>
      <c r="WKK37" s="116"/>
      <c r="WKL37" s="116"/>
      <c r="WKM37" s="116"/>
      <c r="WKN37" s="116"/>
      <c r="WKO37" s="116"/>
      <c r="WKP37" s="116"/>
      <c r="WKQ37" s="116"/>
      <c r="WKR37" s="116"/>
      <c r="WKS37" s="116"/>
      <c r="WKT37" s="116"/>
      <c r="WKU37" s="116"/>
      <c r="WKV37" s="116"/>
      <c r="WKW37" s="116"/>
      <c r="WKX37" s="116"/>
      <c r="WKY37" s="116"/>
      <c r="WKZ37" s="116"/>
      <c r="WLA37" s="116"/>
      <c r="WLB37" s="116"/>
      <c r="WLC37" s="116"/>
      <c r="WLD37" s="116"/>
      <c r="WLE37" s="116"/>
      <c r="WLF37" s="116"/>
      <c r="WLG37" s="116"/>
      <c r="WLH37" s="116"/>
      <c r="WLI37" s="116"/>
      <c r="WLJ37" s="116"/>
      <c r="WLK37" s="116"/>
      <c r="WLL37" s="116"/>
      <c r="WLM37" s="116"/>
      <c r="WLN37" s="116"/>
      <c r="WLO37" s="116"/>
      <c r="WLP37" s="116"/>
      <c r="WLQ37" s="116"/>
      <c r="WLR37" s="116"/>
      <c r="WLS37" s="116"/>
      <c r="WLT37" s="116"/>
      <c r="WLU37" s="116"/>
      <c r="WLV37" s="116"/>
      <c r="WLW37" s="116"/>
      <c r="WLX37" s="116"/>
      <c r="WLY37" s="116"/>
      <c r="WLZ37" s="116"/>
      <c r="WMA37" s="116"/>
      <c r="WMB37" s="116"/>
      <c r="WMC37" s="116"/>
      <c r="WMD37" s="116"/>
      <c r="WME37" s="116"/>
      <c r="WMF37" s="116"/>
      <c r="WMG37" s="116"/>
      <c r="WMH37" s="116"/>
      <c r="WMI37" s="116"/>
      <c r="WMJ37" s="116"/>
      <c r="WMK37" s="116"/>
      <c r="WML37" s="116"/>
      <c r="WMM37" s="116"/>
      <c r="WMN37" s="116"/>
      <c r="WMO37" s="116"/>
      <c r="WMP37" s="116"/>
      <c r="WMQ37" s="116"/>
      <c r="WMR37" s="116"/>
      <c r="WMS37" s="116"/>
      <c r="WMT37" s="116"/>
      <c r="WMU37" s="116"/>
      <c r="WMV37" s="116"/>
      <c r="WMW37" s="116"/>
      <c r="WMX37" s="116"/>
      <c r="WMY37" s="116"/>
      <c r="WMZ37" s="116"/>
      <c r="WNA37" s="116"/>
      <c r="WNB37" s="116"/>
      <c r="WNC37" s="116"/>
      <c r="WND37" s="116"/>
      <c r="WNE37" s="116"/>
      <c r="WNF37" s="116"/>
      <c r="WNG37" s="116"/>
      <c r="WNH37" s="116"/>
      <c r="WNI37" s="116"/>
      <c r="WNJ37" s="116"/>
      <c r="WNK37" s="116"/>
      <c r="WNL37" s="116"/>
      <c r="WNM37" s="116"/>
      <c r="WNN37" s="116"/>
      <c r="WNO37" s="116"/>
      <c r="WNP37" s="116"/>
      <c r="WNQ37" s="116"/>
      <c r="WNR37" s="116"/>
      <c r="WNS37" s="116"/>
      <c r="WNT37" s="116"/>
      <c r="WNU37" s="116"/>
      <c r="WNV37" s="116"/>
      <c r="WNW37" s="116"/>
      <c r="WNX37" s="116"/>
      <c r="WNY37" s="116"/>
      <c r="WNZ37" s="116"/>
      <c r="WOA37" s="116"/>
      <c r="WOB37" s="116"/>
      <c r="WOC37" s="116"/>
      <c r="WOD37" s="116"/>
      <c r="WOE37" s="116"/>
      <c r="WOF37" s="116"/>
      <c r="WOG37" s="116"/>
      <c r="WOH37" s="116"/>
      <c r="WOI37" s="116"/>
      <c r="WOJ37" s="116"/>
      <c r="WOK37" s="116"/>
      <c r="WOL37" s="116"/>
      <c r="WOM37" s="116"/>
      <c r="WON37" s="116"/>
      <c r="WOO37" s="116"/>
      <c r="WOP37" s="116"/>
      <c r="WOQ37" s="116"/>
      <c r="WOR37" s="116"/>
      <c r="WOS37" s="116"/>
      <c r="WOT37" s="116"/>
      <c r="WOU37" s="116"/>
      <c r="WOV37" s="116"/>
      <c r="WOW37" s="116"/>
      <c r="WOX37" s="116"/>
      <c r="WOY37" s="116"/>
      <c r="WOZ37" s="116"/>
      <c r="WPA37" s="116"/>
      <c r="WPB37" s="116"/>
      <c r="WPC37" s="116"/>
      <c r="WPD37" s="116"/>
      <c r="WPE37" s="116"/>
      <c r="WPF37" s="116"/>
      <c r="WPG37" s="116"/>
      <c r="WPH37" s="116"/>
      <c r="WPI37" s="116"/>
      <c r="WPJ37" s="116"/>
      <c r="WPK37" s="116"/>
      <c r="WPL37" s="116"/>
      <c r="WPM37" s="116"/>
      <c r="WPN37" s="116"/>
      <c r="WPO37" s="116"/>
      <c r="WPP37" s="116"/>
      <c r="WPQ37" s="116"/>
      <c r="WPR37" s="116"/>
      <c r="WPS37" s="116"/>
      <c r="WPT37" s="116"/>
      <c r="WPU37" s="116"/>
      <c r="WPV37" s="116"/>
      <c r="WPW37" s="116"/>
      <c r="WPX37" s="116"/>
      <c r="WPY37" s="116"/>
      <c r="WPZ37" s="116"/>
      <c r="WQA37" s="116"/>
      <c r="WQB37" s="116"/>
      <c r="WQC37" s="116"/>
      <c r="WQD37" s="116"/>
      <c r="WQE37" s="116"/>
      <c r="WQF37" s="116"/>
      <c r="WQG37" s="116"/>
      <c r="WQH37" s="116"/>
      <c r="WQI37" s="116"/>
      <c r="WQJ37" s="116"/>
      <c r="WQK37" s="116"/>
      <c r="WQL37" s="116"/>
      <c r="WQM37" s="116"/>
      <c r="WQN37" s="116"/>
      <c r="WQO37" s="116"/>
      <c r="WQP37" s="116"/>
      <c r="WQQ37" s="116"/>
      <c r="WQR37" s="116"/>
      <c r="WQS37" s="116"/>
      <c r="WQT37" s="116"/>
      <c r="WQU37" s="116"/>
      <c r="WQV37" s="116"/>
      <c r="WQW37" s="116"/>
      <c r="WQX37" s="116"/>
      <c r="WQY37" s="116"/>
      <c r="WQZ37" s="116"/>
      <c r="WRA37" s="116"/>
      <c r="WRB37" s="116"/>
      <c r="WRC37" s="116"/>
      <c r="WRD37" s="116"/>
      <c r="WRE37" s="116"/>
      <c r="WRF37" s="116"/>
      <c r="WRG37" s="116"/>
      <c r="WRH37" s="116"/>
      <c r="WRI37" s="116"/>
      <c r="WRJ37" s="116"/>
      <c r="WRK37" s="116"/>
      <c r="WRL37" s="116"/>
      <c r="WRM37" s="116"/>
      <c r="WRN37" s="116"/>
      <c r="WRO37" s="116"/>
      <c r="WRP37" s="116"/>
      <c r="WRQ37" s="116"/>
      <c r="WRR37" s="116"/>
      <c r="WRS37" s="116"/>
      <c r="WRT37" s="116"/>
      <c r="WRU37" s="116"/>
      <c r="WRV37" s="116"/>
      <c r="WRW37" s="116"/>
      <c r="WRX37" s="116"/>
      <c r="WRY37" s="116"/>
      <c r="WRZ37" s="116"/>
      <c r="WSA37" s="116"/>
      <c r="WSB37" s="116"/>
      <c r="WSC37" s="116"/>
      <c r="WSD37" s="116"/>
      <c r="WSE37" s="116"/>
      <c r="WSF37" s="116"/>
      <c r="WSG37" s="116"/>
      <c r="WSH37" s="116"/>
      <c r="WSI37" s="116"/>
      <c r="WSJ37" s="116"/>
      <c r="WSK37" s="116"/>
      <c r="WSL37" s="116"/>
      <c r="WSM37" s="116"/>
      <c r="WSN37" s="116"/>
      <c r="WSO37" s="116"/>
      <c r="WSP37" s="116"/>
      <c r="WSQ37" s="116"/>
      <c r="WSR37" s="116"/>
      <c r="WSS37" s="116"/>
      <c r="WST37" s="116"/>
      <c r="WSU37" s="116"/>
      <c r="WSV37" s="116"/>
      <c r="WSW37" s="116"/>
      <c r="WSX37" s="116"/>
      <c r="WSY37" s="116"/>
      <c r="WSZ37" s="116"/>
      <c r="WTA37" s="116"/>
      <c r="WTB37" s="116"/>
      <c r="WTC37" s="116"/>
      <c r="WTD37" s="116"/>
      <c r="WTE37" s="116"/>
      <c r="WTF37" s="116"/>
      <c r="WTG37" s="116"/>
      <c r="WTH37" s="116"/>
      <c r="WTI37" s="116"/>
      <c r="WTJ37" s="116"/>
      <c r="WTK37" s="116"/>
      <c r="WTL37" s="116"/>
      <c r="WTM37" s="116"/>
      <c r="WTN37" s="116"/>
      <c r="WTO37" s="116"/>
      <c r="WTP37" s="116"/>
      <c r="WTQ37" s="116"/>
      <c r="WTR37" s="116"/>
      <c r="WTS37" s="116"/>
      <c r="WTT37" s="116"/>
      <c r="WTU37" s="116"/>
      <c r="WTV37" s="116"/>
      <c r="WTW37" s="116"/>
      <c r="WTX37" s="116"/>
      <c r="WTY37" s="116"/>
      <c r="WTZ37" s="116"/>
      <c r="WUA37" s="116"/>
      <c r="WUB37" s="116"/>
      <c r="WUC37" s="116"/>
      <c r="WUD37" s="116"/>
      <c r="WUE37" s="116"/>
      <c r="WUF37" s="116"/>
      <c r="WUG37" s="116"/>
      <c r="WUH37" s="116"/>
      <c r="WUI37" s="116"/>
      <c r="WUJ37" s="116"/>
      <c r="WUK37" s="116"/>
      <c r="WUL37" s="116"/>
      <c r="WUM37" s="116"/>
      <c r="WUN37" s="116"/>
      <c r="WUO37" s="116"/>
      <c r="WUP37" s="116"/>
      <c r="WUQ37" s="116"/>
      <c r="WUR37" s="116"/>
      <c r="WUS37" s="116"/>
      <c r="WUT37" s="116"/>
      <c r="WUU37" s="116"/>
      <c r="WUV37" s="116"/>
      <c r="WUW37" s="116"/>
      <c r="WUX37" s="116"/>
      <c r="WUY37" s="116"/>
      <c r="WUZ37" s="116"/>
      <c r="WVA37" s="116"/>
      <c r="WVB37" s="116"/>
      <c r="WVC37" s="116"/>
      <c r="WVD37" s="116"/>
      <c r="WVE37" s="116"/>
      <c r="WVF37" s="116"/>
      <c r="WVG37" s="116"/>
      <c r="WVH37" s="116"/>
      <c r="WVI37" s="116"/>
      <c r="WVJ37" s="116"/>
      <c r="WVK37" s="116"/>
      <c r="WVL37" s="116"/>
      <c r="WVM37" s="116"/>
      <c r="WVN37" s="116"/>
      <c r="WVO37" s="116"/>
      <c r="WVP37" s="116"/>
      <c r="WVQ37" s="116"/>
      <c r="WVR37" s="116"/>
      <c r="WVS37" s="116"/>
      <c r="WVT37" s="116"/>
      <c r="WVU37" s="116"/>
      <c r="WVV37" s="116"/>
      <c r="WVW37" s="116"/>
      <c r="WVX37" s="116"/>
      <c r="WVY37" s="116"/>
      <c r="WVZ37" s="116"/>
      <c r="WWA37" s="116"/>
      <c r="WWB37" s="116"/>
      <c r="WWC37" s="116"/>
      <c r="WWD37" s="116"/>
      <c r="WWE37" s="116"/>
      <c r="WWF37" s="116"/>
      <c r="WWG37" s="116"/>
      <c r="WWH37" s="116"/>
      <c r="WWI37" s="116"/>
      <c r="WWJ37" s="116"/>
      <c r="WWK37" s="116"/>
      <c r="WWL37" s="116"/>
      <c r="WWM37" s="116"/>
      <c r="WWN37" s="116"/>
      <c r="WWO37" s="116"/>
      <c r="WWP37" s="116"/>
      <c r="WWQ37" s="116"/>
      <c r="WWR37" s="116"/>
      <c r="WWS37" s="116"/>
      <c r="WWT37" s="116"/>
      <c r="WWU37" s="116"/>
      <c r="WWV37" s="116"/>
      <c r="WWW37" s="116"/>
      <c r="WWX37" s="116"/>
      <c r="WWY37" s="116"/>
      <c r="WWZ37" s="116"/>
      <c r="WXA37" s="116"/>
      <c r="WXB37" s="116"/>
      <c r="WXC37" s="116"/>
      <c r="WXD37" s="116"/>
      <c r="WXE37" s="116"/>
      <c r="WXF37" s="116"/>
      <c r="WXG37" s="116"/>
      <c r="WXH37" s="116"/>
      <c r="WXI37" s="116"/>
      <c r="WXJ37" s="116"/>
      <c r="WXK37" s="116"/>
      <c r="WXL37" s="116"/>
      <c r="WXM37" s="116"/>
      <c r="WXN37" s="116"/>
      <c r="WXO37" s="116"/>
      <c r="WXP37" s="116"/>
      <c r="WXQ37" s="116"/>
      <c r="WXR37" s="116"/>
      <c r="WXS37" s="116"/>
      <c r="WXT37" s="116"/>
      <c r="WXU37" s="116"/>
      <c r="WXV37" s="116"/>
      <c r="WXW37" s="116"/>
      <c r="WXX37" s="116"/>
      <c r="WXY37" s="116"/>
      <c r="WXZ37" s="116"/>
      <c r="WYA37" s="116"/>
      <c r="WYB37" s="116"/>
      <c r="WYC37" s="116"/>
      <c r="WYD37" s="116"/>
      <c r="WYE37" s="116"/>
      <c r="WYF37" s="116"/>
      <c r="WYG37" s="116"/>
      <c r="WYH37" s="116"/>
      <c r="WYI37" s="116"/>
      <c r="WYJ37" s="116"/>
      <c r="WYK37" s="116"/>
      <c r="WYL37" s="116"/>
      <c r="WYM37" s="116"/>
      <c r="WYN37" s="116"/>
      <c r="WYO37" s="116"/>
      <c r="WYP37" s="116"/>
      <c r="WYQ37" s="116"/>
      <c r="WYR37" s="116"/>
      <c r="WYS37" s="116"/>
      <c r="WYT37" s="116"/>
      <c r="WYU37" s="116"/>
      <c r="WYV37" s="116"/>
      <c r="WYW37" s="116"/>
      <c r="WYX37" s="116"/>
      <c r="WYY37" s="116"/>
      <c r="WYZ37" s="116"/>
      <c r="WZA37" s="116"/>
      <c r="WZB37" s="116"/>
      <c r="WZC37" s="116"/>
      <c r="WZD37" s="116"/>
      <c r="WZE37" s="116"/>
      <c r="WZF37" s="116"/>
      <c r="WZG37" s="116"/>
      <c r="WZH37" s="116"/>
      <c r="WZI37" s="116"/>
      <c r="WZJ37" s="116"/>
      <c r="WZK37" s="116"/>
      <c r="WZL37" s="116"/>
      <c r="WZM37" s="116"/>
      <c r="WZN37" s="116"/>
      <c r="WZO37" s="116"/>
      <c r="WZP37" s="116"/>
      <c r="WZQ37" s="116"/>
      <c r="WZR37" s="116"/>
      <c r="WZS37" s="116"/>
      <c r="WZT37" s="116"/>
      <c r="WZU37" s="116"/>
      <c r="WZV37" s="116"/>
      <c r="WZW37" s="116"/>
      <c r="WZX37" s="116"/>
      <c r="WZY37" s="116"/>
      <c r="WZZ37" s="116"/>
      <c r="XAA37" s="116"/>
      <c r="XAB37" s="116"/>
      <c r="XAC37" s="116"/>
      <c r="XAD37" s="116"/>
      <c r="XAE37" s="116"/>
      <c r="XAF37" s="116"/>
      <c r="XAG37" s="116"/>
      <c r="XAH37" s="116"/>
      <c r="XAI37" s="116"/>
      <c r="XAJ37" s="116"/>
      <c r="XAK37" s="116"/>
      <c r="XAL37" s="116"/>
      <c r="XAM37" s="116"/>
      <c r="XAN37" s="116"/>
      <c r="XAO37" s="116"/>
      <c r="XAP37" s="116"/>
      <c r="XAQ37" s="116"/>
      <c r="XAR37" s="116"/>
      <c r="XAS37" s="116"/>
      <c r="XAT37" s="116"/>
      <c r="XAU37" s="116"/>
      <c r="XAV37" s="116"/>
      <c r="XAW37" s="116"/>
      <c r="XAX37" s="116"/>
      <c r="XAY37" s="116"/>
      <c r="XAZ37" s="116"/>
      <c r="XBA37" s="116"/>
      <c r="XBB37" s="116"/>
      <c r="XBC37" s="116"/>
      <c r="XBD37" s="116"/>
      <c r="XBE37" s="116"/>
      <c r="XBF37" s="116"/>
      <c r="XBG37" s="116"/>
      <c r="XBH37" s="116"/>
      <c r="XBI37" s="116"/>
      <c r="XBJ37" s="116"/>
      <c r="XBK37" s="116"/>
      <c r="XBL37" s="116"/>
      <c r="XBM37" s="116"/>
      <c r="XBN37" s="116"/>
      <c r="XBO37" s="116"/>
      <c r="XBP37" s="116"/>
      <c r="XBQ37" s="116"/>
      <c r="XBR37" s="116"/>
      <c r="XBS37" s="116"/>
      <c r="XBT37" s="116"/>
      <c r="XBU37" s="116"/>
      <c r="XBV37" s="116"/>
      <c r="XBW37" s="116"/>
      <c r="XBX37" s="116"/>
      <c r="XBY37" s="116"/>
      <c r="XBZ37" s="116"/>
      <c r="XCA37" s="116"/>
      <c r="XCB37" s="116"/>
      <c r="XCC37" s="116"/>
      <c r="XCD37" s="116"/>
      <c r="XCE37" s="116"/>
      <c r="XCF37" s="116"/>
      <c r="XCG37" s="116"/>
      <c r="XCH37" s="116"/>
      <c r="XCI37" s="116"/>
      <c r="XCJ37" s="116"/>
      <c r="XCK37" s="116"/>
      <c r="XCL37" s="116"/>
      <c r="XCM37" s="116"/>
      <c r="XCN37" s="116"/>
      <c r="XCO37" s="116"/>
      <c r="XCP37" s="116"/>
      <c r="XCQ37" s="116"/>
      <c r="XCR37" s="116"/>
      <c r="XCS37" s="116"/>
      <c r="XCT37" s="116"/>
      <c r="XCU37" s="116"/>
      <c r="XCV37" s="116"/>
      <c r="XCW37" s="116"/>
      <c r="XCX37" s="116"/>
      <c r="XCY37" s="116"/>
      <c r="XCZ37" s="116"/>
      <c r="XDA37" s="116"/>
      <c r="XDB37" s="116"/>
      <c r="XDC37" s="116"/>
      <c r="XDD37" s="116"/>
      <c r="XDE37" s="116"/>
      <c r="XDF37" s="116"/>
      <c r="XDG37" s="116"/>
      <c r="XDH37" s="116"/>
      <c r="XDI37" s="116"/>
      <c r="XDJ37" s="116"/>
      <c r="XDK37" s="116"/>
      <c r="XDL37" s="116"/>
      <c r="XDM37" s="116"/>
      <c r="XDN37" s="116"/>
      <c r="XDO37" s="116"/>
      <c r="XDP37" s="116"/>
      <c r="XDQ37" s="116"/>
      <c r="XDR37" s="116"/>
      <c r="XDS37" s="116"/>
      <c r="XDT37" s="116"/>
      <c r="XDU37" s="116"/>
      <c r="XDV37" s="116"/>
      <c r="XDW37" s="116"/>
      <c r="XDX37" s="116"/>
      <c r="XDY37" s="116"/>
      <c r="XDZ37" s="116"/>
      <c r="XEA37" s="116"/>
      <c r="XEB37" s="116"/>
      <c r="XEC37" s="116"/>
      <c r="XED37" s="116"/>
      <c r="XEE37" s="116"/>
      <c r="XEF37" s="116"/>
      <c r="XEG37" s="116"/>
      <c r="XEH37" s="116"/>
      <c r="XEI37" s="116"/>
      <c r="XEJ37" s="116"/>
      <c r="XEK37" s="116"/>
      <c r="XEL37" s="116"/>
      <c r="XEM37" s="116"/>
      <c r="XEN37" s="116"/>
      <c r="XEO37" s="116"/>
      <c r="XEP37" s="116"/>
      <c r="XEQ37" s="116"/>
      <c r="XER37" s="116"/>
      <c r="XES37" s="116"/>
      <c r="XET37" s="116"/>
      <c r="XEU37" s="116"/>
      <c r="XEV37" s="116"/>
      <c r="XEW37" s="116"/>
      <c r="XEX37" s="116"/>
      <c r="XEY37" s="116"/>
      <c r="XEZ37" s="116"/>
      <c r="XFA37" s="116"/>
      <c r="XFB37" s="116"/>
    </row>
    <row r="38" spans="1:16382">
      <c r="A38" s="32"/>
    </row>
    <row r="39" spans="1:16382">
      <c r="A39" s="32"/>
    </row>
    <row r="40" spans="1:16382">
      <c r="A40" s="32"/>
    </row>
  </sheetData>
  <sheetProtection algorithmName="SHA-512" hashValue="E+SKbLN2G2cDljJ2bClHbi4NNY+f50SSpGJTsrutN/mXFsldTQkKrqEfNB/etMcqKkgzQm7ynqdpeEY23pJ6vQ==" saltValue="FrrcRhZ4vG1qndPyWZ9Tmg==" spinCount="100000" sheet="1" formatCells="0" formatColumns="0" formatRows="0" selectLockedCells="1"/>
  <sortState ref="A5:B36">
    <sortCondition ref="A5:A36"/>
  </sortState>
  <mergeCells count="2">
    <mergeCell ref="A2:C2"/>
    <mergeCell ref="A4:C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C397E88E9430BD42ACA929FAC33BF316" ma:contentTypeVersion="6" ma:contentTypeDescription="Skapa ett nytt dokument." ma:contentTypeScope="" ma:versionID="4d9812a307569847548f5ec305229cb8">
  <xsd:schema xmlns:xsd="http://www.w3.org/2001/XMLSchema" xmlns:xs="http://www.w3.org/2001/XMLSchema" xmlns:p="http://schemas.microsoft.com/office/2006/metadata/properties" xmlns:ns2="09080109-f6cd-4eba-a2ee-73217fe696ed" xmlns:ns3="7cbb1fca-6a32-4335-b5ee-b54c9d8ca556" targetNamespace="http://schemas.microsoft.com/office/2006/metadata/properties" ma:root="true" ma:fieldsID="f0ee3149fcd4647cd233d08a8a14d145" ns2:_="" ns3:_="">
    <xsd:import namespace="09080109-f6cd-4eba-a2ee-73217fe696ed"/>
    <xsd:import namespace="7cbb1fca-6a32-4335-b5ee-b54c9d8ca556"/>
    <xsd:element name="properties">
      <xsd:complexType>
        <xsd:sequence>
          <xsd:element name="documentManagement">
            <xsd:complexType>
              <xsd:all>
                <xsd:element ref="ns2:msbLabel" minOccurs="0"/>
                <xsd:element ref="ns3:m0538d8bf3a54dc5ac3145e2f23e36b6" minOccurs="0"/>
                <xsd:element ref="ns3:TaxCatchAll" minOccurs="0"/>
                <xsd:element ref="ns3:TaxCatchAllLabel" minOccurs="0"/>
                <xsd:element ref="ns3:m4fa83f35c8943f18dfeb31ed885621b" minOccurs="0"/>
                <xsd:element ref="ns3:MSB_Record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080109-f6cd-4eba-a2ee-73217fe696ed" elementFormDefault="qualified">
    <xsd:import namespace="http://schemas.microsoft.com/office/2006/documentManagement/types"/>
    <xsd:import namespace="http://schemas.microsoft.com/office/infopath/2007/PartnerControls"/>
    <xsd:element name="msbLabel" ma:index="8" nillable="true" ma:displayName="Märkning" ma:list="{90df8776-9d7c-4ef0-b5f4-07bc7ca2127d}" ma:internalName="msbLabel" ma:showField="Titl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cbb1fca-6a32-4335-b5ee-b54c9d8ca556" elementFormDefault="qualified">
    <xsd:import namespace="http://schemas.microsoft.com/office/2006/documentManagement/types"/>
    <xsd:import namespace="http://schemas.microsoft.com/office/infopath/2007/PartnerControls"/>
    <xsd:element name="m0538d8bf3a54dc5ac3145e2f23e36b6" ma:index="9" nillable="true" ma:taxonomy="true" ma:internalName="m0538d8bf3a54dc5ac3145e2f23e36b6" ma:taxonomyFieldName="MSB_SiteBusinessProcess" ma:displayName="Handlingsslag" ma:default="1;#Standard|42db7290-f92b-446b-999c-1bee6d848af0" ma:fieldId="{60538d8b-f3a5-4dc5-ac31-45e2f23e36b6}"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a3739b35-c9da-4bcd-826d-0860b83198c0}" ma:internalName="TaxCatchAll" ma:showField="CatchAllData" ma:web="7cbb1fca-6a32-4335-b5ee-b54c9d8ca556">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a3739b35-c9da-4bcd-826d-0860b83198c0}" ma:internalName="TaxCatchAllLabel" ma:readOnly="true" ma:showField="CatchAllDataLabel" ma:web="7cbb1fca-6a32-4335-b5ee-b54c9d8ca556">
      <xsd:complexType>
        <xsd:complexContent>
          <xsd:extension base="dms:MultiChoiceLookup">
            <xsd:sequence>
              <xsd:element name="Value" type="dms:Lookup" maxOccurs="unbounded" minOccurs="0" nillable="true"/>
            </xsd:sequence>
          </xsd:extension>
        </xsd:complexContent>
      </xsd:complexType>
    </xsd:element>
    <xsd:element name="m4fa83f35c8943f18dfeb31ed885621b" ma:index="13" nillable="true" ma:taxonomy="true" ma:internalName="m4fa83f35c8943f18dfeb31ed885621b" ma:taxonomyFieldName="MSB_DocumentType" ma:displayName="Handlingstyp" ma:fieldId="{64fa83f3-5c89-43f1-8dfe-b31ed885621b}"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SB_RecordId xmlns="7cbb1fca-6a32-4335-b5ee-b54c9d8ca556" xsi:nil="true"/>
    <TaxCatchAll xmlns="7cbb1fca-6a32-4335-b5ee-b54c9d8ca556">
      <Value>1</Value>
    </TaxCatchAll>
    <m4fa83f35c8943f18dfeb31ed885621b xmlns="7cbb1fca-6a32-4335-b5ee-b54c9d8ca556">
      <Terms xmlns="http://schemas.microsoft.com/office/infopath/2007/PartnerControls"/>
    </m4fa83f35c8943f18dfeb31ed885621b>
    <m0538d8bf3a54dc5ac3145e2f23e36b6 xmlns="7cbb1fca-6a32-4335-b5ee-b54c9d8ca556">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m0538d8bf3a54dc5ac3145e2f23e36b6>
    <msbLabel xmlns="09080109-f6cd-4eba-a2ee-73217fe696ed"/>
  </documentManagement>
</p:properties>
</file>

<file path=customXml/itemProps1.xml><?xml version="1.0" encoding="utf-8"?>
<ds:datastoreItem xmlns:ds="http://schemas.openxmlformats.org/officeDocument/2006/customXml" ds:itemID="{EA4999A7-C459-4245-B1DB-5611043D0CA3}">
  <ds:schemaRefs>
    <ds:schemaRef ds:uri="http://schemas.microsoft.com/sharepoint/v3/contenttype/forms"/>
  </ds:schemaRefs>
</ds:datastoreItem>
</file>

<file path=customXml/itemProps2.xml><?xml version="1.0" encoding="utf-8"?>
<ds:datastoreItem xmlns:ds="http://schemas.openxmlformats.org/officeDocument/2006/customXml" ds:itemID="{16AC5382-474F-4153-B182-3619DFB91A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080109-f6cd-4eba-a2ee-73217fe696ed"/>
    <ds:schemaRef ds:uri="7cbb1fca-6a32-4335-b5ee-b54c9d8ca5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13BC17-8917-42B6-81F5-C6F6C61EDDF8}">
  <ds:schemaRefs>
    <ds:schemaRef ds:uri="http://purl.org/dc/elements/1.1/"/>
    <ds:schemaRef ds:uri="http://schemas.microsoft.com/office/2006/metadata/properties"/>
    <ds:schemaRef ds:uri="http://purl.org/dc/terms/"/>
    <ds:schemaRef ds:uri="http://schemas.openxmlformats.org/package/2006/metadata/core-properties"/>
    <ds:schemaRef ds:uri="09080109-f6cd-4eba-a2ee-73217fe696ed"/>
    <ds:schemaRef ds:uri="http://schemas.microsoft.com/office/2006/documentManagement/types"/>
    <ds:schemaRef ds:uri="http://schemas.microsoft.com/office/infopath/2007/PartnerControls"/>
    <ds:schemaRef ds:uri="7cbb1fca-6a32-4335-b5ee-b54c9d8ca55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11</vt:i4>
      </vt:variant>
      <vt:variant>
        <vt:lpstr>Namngivna områden</vt:lpstr>
      </vt:variant>
      <vt:variant>
        <vt:i4>7</vt:i4>
      </vt:variant>
    </vt:vector>
  </HeadingPairs>
  <TitlesOfParts>
    <vt:vector size="18" baseType="lpstr">
      <vt:lpstr>Börja här</vt:lpstr>
      <vt:lpstr>Säker hantering</vt:lpstr>
      <vt:lpstr>Nivåfrågor</vt:lpstr>
      <vt:lpstr>Textåterkoppling</vt:lpstr>
      <vt:lpstr>Analysstöd</vt:lpstr>
      <vt:lpstr>Översikt</vt:lpstr>
      <vt:lpstr>Särskild återkoppling</vt:lpstr>
      <vt:lpstr>Återkoppling</vt:lpstr>
      <vt:lpstr>Definitioner</vt:lpstr>
      <vt:lpstr>Fördjupning</vt:lpstr>
      <vt:lpstr>Exportdata</vt:lpstr>
      <vt:lpstr>'Börja här'!_Toc36824783</vt:lpstr>
      <vt:lpstr>'Säker hantering'!_Toc36824783</vt:lpstr>
      <vt:lpstr>DetaljeratPerFråga</vt:lpstr>
      <vt:lpstr>DetaljeratPerOmråde</vt:lpstr>
      <vt:lpstr>SnabbaFakta</vt:lpstr>
      <vt:lpstr>Återkoppling!Utskriftsområde</vt:lpstr>
      <vt:lpstr>Översiktsbild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Turell Johan</dc:creator>
  <cp:lastModifiedBy>Turell Johan</cp:lastModifiedBy>
  <cp:lastPrinted>2021-04-09T09:09:30Z</cp:lastPrinted>
  <dcterms:created xsi:type="dcterms:W3CDTF">2019-01-03T08:27:21Z</dcterms:created>
  <dcterms:modified xsi:type="dcterms:W3CDTF">2021-05-17T13:30:06Z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0x0101008239AB5D3D2647B580F011DA2F3561110100C397E88E9430BD42ACA929FAC33BF316</vt:lpwstr>
  </property>
  <property fmtid="{D5CDD505-2E9C-101B-9397-08002B2CF9AE}" pid="3" name="MSB_SiteBusinessProcess">
    <vt:lpwstr>1;#Standard|42db7290-f92b-446b-999c-1bee6d848af0</vt:lpwstr>
  </property>
  <property fmtid="{D5CDD505-2E9C-101B-9397-08002B2CF9AE}" pid="4" name="MSB_DocumentType">
    <vt:lpwstr/>
  </property>
</Properties>
</file>